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gall\OneDrive\Ambiente de Trabalho\DTA ANA\DTA\Revisão\"/>
    </mc:Choice>
  </mc:AlternateContent>
  <xr:revisionPtr revIDLastSave="0" documentId="13_ncr:1_{CE3749E7-BF61-421B-AA2F-66B48B60FB8E}" xr6:coauthVersionLast="47" xr6:coauthVersionMax="47" xr10:uidLastSave="{00000000-0000-0000-0000-000000000000}"/>
  <bookViews>
    <workbookView xWindow="-108" yWindow="-108" windowWidth="23256" windowHeight="12456" xr2:uid="{351FC111-5100-5F4C-9B2F-FD0E679E404D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4" i="1" l="1"/>
  <c r="R256" i="1"/>
  <c r="R254" i="1"/>
  <c r="R257" i="1" s="1"/>
  <c r="Q256" i="1"/>
  <c r="Q257" i="1"/>
  <c r="Q254" i="1"/>
  <c r="B258" i="1"/>
  <c r="B256" i="1"/>
  <c r="B257" i="1"/>
  <c r="H257" i="1"/>
  <c r="P256" i="1"/>
  <c r="P258" i="1"/>
  <c r="P257" i="1"/>
  <c r="P254" i="1"/>
  <c r="O258" i="1"/>
  <c r="O257" i="1"/>
  <c r="O256" i="1"/>
  <c r="N258" i="1"/>
  <c r="N257" i="1"/>
  <c r="N256" i="1"/>
  <c r="N254" i="1"/>
  <c r="M258" i="1"/>
  <c r="M257" i="1"/>
  <c r="M256" i="1"/>
  <c r="M254" i="1"/>
  <c r="L258" i="1"/>
  <c r="L257" i="1"/>
  <c r="L256" i="1"/>
  <c r="L254" i="1"/>
  <c r="K258" i="1"/>
  <c r="K257" i="1"/>
  <c r="K256" i="1"/>
  <c r="K254" i="1"/>
  <c r="J258" i="1"/>
  <c r="J257" i="1"/>
  <c r="J256" i="1"/>
  <c r="J254" i="1"/>
  <c r="I258" i="1"/>
  <c r="I257" i="1"/>
  <c r="I256" i="1"/>
  <c r="I254" i="1"/>
  <c r="H258" i="1"/>
  <c r="H256" i="1"/>
  <c r="H254" i="1"/>
  <c r="G258" i="1"/>
  <c r="G257" i="1"/>
  <c r="G256" i="1"/>
  <c r="G254" i="1"/>
  <c r="E258" i="1"/>
  <c r="E257" i="1"/>
  <c r="E256" i="1"/>
  <c r="E254" i="1"/>
  <c r="D254" i="1"/>
  <c r="C254" i="1"/>
  <c r="B254" i="1"/>
  <c r="D258" i="1"/>
  <c r="D257" i="1"/>
  <c r="D256" i="1"/>
  <c r="C258" i="1"/>
  <c r="C257" i="1"/>
  <c r="C256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O255" i="1"/>
  <c r="P255" i="1"/>
  <c r="Q255" i="1"/>
  <c r="R255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B259" i="1"/>
  <c r="B255" i="1"/>
</calcChain>
</file>

<file path=xl/sharedStrings.xml><?xml version="1.0" encoding="utf-8"?>
<sst xmlns="http://schemas.openxmlformats.org/spreadsheetml/2006/main" count="62" uniqueCount="27">
  <si>
    <t>ng/mg</t>
  </si>
  <si>
    <t>Sample number ID</t>
  </si>
  <si>
    <t>Ketamine</t>
  </si>
  <si>
    <t>Norketamine</t>
  </si>
  <si>
    <t>MDMA</t>
  </si>
  <si>
    <t>amphetamine</t>
  </si>
  <si>
    <t>methamphetamine</t>
  </si>
  <si>
    <t>Cocaine</t>
  </si>
  <si>
    <t>AEME</t>
  </si>
  <si>
    <t>BZE</t>
  </si>
  <si>
    <t>Cocaethylene</t>
  </si>
  <si>
    <t>Norcocaine</t>
  </si>
  <si>
    <t>MDA</t>
  </si>
  <si>
    <t>CBN</t>
  </si>
  <si>
    <t>THC</t>
  </si>
  <si>
    <t>CBD</t>
  </si>
  <si>
    <t>Mescaline</t>
  </si>
  <si>
    <t>PMMA</t>
  </si>
  <si>
    <t>THC-COOH</t>
  </si>
  <si>
    <t>minimum</t>
  </si>
  <si>
    <t>maximum</t>
  </si>
  <si>
    <t>average</t>
  </si>
  <si>
    <t>median</t>
  </si>
  <si>
    <t>STDV</t>
  </si>
  <si>
    <t>positives</t>
  </si>
  <si>
    <t>n.a</t>
  </si>
  <si>
    <r>
      <rPr>
        <b/>
        <sz val="12"/>
        <color theme="1"/>
        <rFont val="Times New Roman"/>
        <family val="1"/>
      </rPr>
      <t>Supplementary Table 4</t>
    </r>
    <r>
      <rPr>
        <sz val="12"/>
        <color theme="1"/>
        <rFont val="Times New Roman"/>
        <family val="1"/>
      </rPr>
      <t xml:space="preserve"> - Compounds identified and concentrations of abused substances.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</si>
</sst>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8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A94B-FE8D-A741-8AF3-66777997FB96}">
  <dimension ref="A1:R287"/>
  <sheetViews>
    <sheetView tabSelected="1" workbookViewId="0">
      <selection activeCell="K13" sqref="K13"/>
    </sheetView>
  </sheetViews>
  <sheetFormatPr defaultColWidth="10.796875" defaultRowHeight="15.6" x14ac:dyDescent="0.3"/>
  <cols>
    <col min="1" max="1" width="14.296875" style="1" customWidth="1"/>
    <col min="2" max="2" width="10.796875" style="6"/>
    <col min="3" max="3" width="11.69921875" style="6" bestFit="1" customWidth="1"/>
    <col min="4" max="4" width="12.19921875" style="6" customWidth="1"/>
    <col min="5" max="5" width="12.296875" style="6" bestFit="1" customWidth="1"/>
    <col min="6" max="6" width="16.69921875" style="6" bestFit="1" customWidth="1"/>
    <col min="7" max="7" width="14" style="6" customWidth="1"/>
    <col min="8" max="10" width="10.796875" style="6"/>
    <col min="11" max="11" width="12.5" style="6" bestFit="1" customWidth="1"/>
    <col min="12" max="15" width="10.796875" style="6"/>
    <col min="16" max="16" width="10.69921875" style="6" bestFit="1" customWidth="1"/>
    <col min="17" max="16384" width="10.796875" style="6"/>
  </cols>
  <sheetData>
    <row r="1" spans="1:18" x14ac:dyDescent="0.3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x14ac:dyDescent="0.3">
      <c r="B2" s="7" t="s">
        <v>2</v>
      </c>
      <c r="C2" s="7" t="s">
        <v>3</v>
      </c>
      <c r="D2" s="12" t="s">
        <v>4</v>
      </c>
      <c r="E2" s="12" t="s">
        <v>5</v>
      </c>
      <c r="F2" s="12" t="s">
        <v>6</v>
      </c>
      <c r="G2" s="12" t="s">
        <v>12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10" t="s">
        <v>13</v>
      </c>
      <c r="N2" s="10" t="s">
        <v>15</v>
      </c>
      <c r="O2" s="10" t="s">
        <v>14</v>
      </c>
      <c r="P2" s="10" t="s">
        <v>18</v>
      </c>
      <c r="Q2" s="11" t="s">
        <v>16</v>
      </c>
      <c r="R2" s="11" t="s">
        <v>17</v>
      </c>
    </row>
    <row r="3" spans="1:18" x14ac:dyDescent="0.3">
      <c r="A3" s="1" t="s">
        <v>1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</row>
    <row r="4" spans="1:18" x14ac:dyDescent="0.3">
      <c r="A4" s="3">
        <v>1</v>
      </c>
      <c r="B4" s="13">
        <v>0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</row>
    <row r="5" spans="1:18" x14ac:dyDescent="0.3">
      <c r="A5" s="3">
        <v>2</v>
      </c>
      <c r="B5" s="13">
        <v>1.4</v>
      </c>
      <c r="C5" s="13">
        <v>0.1</v>
      </c>
      <c r="D5" s="13">
        <v>0.4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</row>
    <row r="6" spans="1:18" x14ac:dyDescent="0.3">
      <c r="A6" s="3">
        <v>3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</row>
    <row r="7" spans="1:18" x14ac:dyDescent="0.3">
      <c r="A7" s="3">
        <v>4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</row>
    <row r="8" spans="1:18" x14ac:dyDescent="0.3">
      <c r="A8" s="3">
        <v>5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0.17</v>
      </c>
      <c r="N8" s="13">
        <v>0</v>
      </c>
      <c r="O8" s="13">
        <v>0.11</v>
      </c>
      <c r="P8" s="13">
        <v>0</v>
      </c>
      <c r="Q8" s="13">
        <v>0</v>
      </c>
      <c r="R8" s="13">
        <v>0</v>
      </c>
    </row>
    <row r="9" spans="1:18" x14ac:dyDescent="0.3">
      <c r="A9" s="3">
        <v>6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0.19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</row>
    <row r="10" spans="1:18" x14ac:dyDescent="0.3">
      <c r="A10" s="3">
        <v>7</v>
      </c>
      <c r="B10" s="13">
        <v>0</v>
      </c>
      <c r="C10" s="13">
        <v>0</v>
      </c>
      <c r="D10" s="13">
        <v>0.8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</row>
    <row r="11" spans="1:18" x14ac:dyDescent="0.3">
      <c r="A11" s="3">
        <v>8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</row>
    <row r="12" spans="1:18" x14ac:dyDescent="0.3">
      <c r="A12" s="3">
        <v>9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</row>
    <row r="13" spans="1:18" x14ac:dyDescent="0.3">
      <c r="A13" s="3">
        <v>10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</row>
    <row r="14" spans="1:18" x14ac:dyDescent="0.3">
      <c r="A14" s="3">
        <v>11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2.2999999999999998</v>
      </c>
      <c r="I14" s="13">
        <v>0</v>
      </c>
      <c r="J14" s="13">
        <v>0.38</v>
      </c>
      <c r="K14" s="13">
        <v>0</v>
      </c>
      <c r="L14" s="13">
        <v>0.06</v>
      </c>
      <c r="M14" s="13">
        <v>0.09</v>
      </c>
      <c r="N14" s="13">
        <v>0</v>
      </c>
      <c r="O14" s="13">
        <v>0.13</v>
      </c>
      <c r="P14" s="13">
        <v>0</v>
      </c>
      <c r="Q14" s="13">
        <v>0</v>
      </c>
      <c r="R14" s="13">
        <v>0</v>
      </c>
    </row>
    <row r="15" spans="1:18" x14ac:dyDescent="0.3">
      <c r="A15" s="3">
        <v>12</v>
      </c>
      <c r="B15" s="13">
        <v>0.4</v>
      </c>
      <c r="C15" s="13">
        <v>0</v>
      </c>
      <c r="D15" s="13">
        <v>0.4</v>
      </c>
      <c r="E15" s="13">
        <v>0</v>
      </c>
      <c r="F15" s="13">
        <v>0</v>
      </c>
      <c r="G15" s="13">
        <v>0</v>
      </c>
      <c r="H15" s="13">
        <v>1</v>
      </c>
      <c r="I15" s="13">
        <v>0</v>
      </c>
      <c r="J15" s="13">
        <v>0.26</v>
      </c>
      <c r="K15" s="13">
        <v>0.16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</row>
    <row r="16" spans="1:18" x14ac:dyDescent="0.3">
      <c r="A16" s="3">
        <v>13</v>
      </c>
      <c r="B16" s="13">
        <v>0</v>
      </c>
      <c r="C16" s="13">
        <v>0</v>
      </c>
      <c r="D16" s="13">
        <v>0.2</v>
      </c>
      <c r="E16" s="13">
        <v>0</v>
      </c>
      <c r="F16" s="13">
        <v>0</v>
      </c>
      <c r="G16" s="13">
        <v>0</v>
      </c>
      <c r="H16" s="13">
        <v>0.8</v>
      </c>
      <c r="I16" s="13">
        <v>0</v>
      </c>
      <c r="J16" s="13">
        <v>0.15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</row>
    <row r="17" spans="1:18" x14ac:dyDescent="0.3">
      <c r="A17" s="3">
        <v>14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0.08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</row>
    <row r="18" spans="1:18" x14ac:dyDescent="0.3">
      <c r="A18" s="3">
        <v>15</v>
      </c>
      <c r="B18" s="13">
        <v>0</v>
      </c>
      <c r="C18" s="13">
        <v>0</v>
      </c>
      <c r="D18" s="13">
        <v>0.4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</row>
    <row r="19" spans="1:18" x14ac:dyDescent="0.3">
      <c r="A19" s="3">
        <v>16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</row>
    <row r="20" spans="1:18" x14ac:dyDescent="0.3">
      <c r="A20" s="3">
        <v>17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</row>
    <row r="21" spans="1:18" x14ac:dyDescent="0.3">
      <c r="A21" s="3">
        <v>18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</row>
    <row r="22" spans="1:18" x14ac:dyDescent="0.3">
      <c r="A22" s="3">
        <v>19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0.08</v>
      </c>
      <c r="N22" s="13">
        <v>0</v>
      </c>
      <c r="O22" s="13">
        <v>0.11</v>
      </c>
      <c r="P22" s="13">
        <v>0</v>
      </c>
      <c r="Q22" s="13">
        <v>0</v>
      </c>
      <c r="R22" s="13">
        <v>0</v>
      </c>
    </row>
    <row r="23" spans="1:18" x14ac:dyDescent="0.3">
      <c r="A23" s="3">
        <v>20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</row>
    <row r="24" spans="1:18" x14ac:dyDescent="0.3">
      <c r="A24" s="3">
        <v>21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</row>
    <row r="25" spans="1:18" x14ac:dyDescent="0.3">
      <c r="A25" s="3">
        <v>22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</row>
    <row r="26" spans="1:18" x14ac:dyDescent="0.3">
      <c r="A26" s="3">
        <v>23</v>
      </c>
      <c r="B26" s="13">
        <v>2.6</v>
      </c>
      <c r="C26" s="13">
        <v>0.2</v>
      </c>
      <c r="D26" s="13">
        <v>0.3</v>
      </c>
      <c r="E26" s="13">
        <v>0</v>
      </c>
      <c r="F26" s="13">
        <v>0</v>
      </c>
      <c r="G26" s="13">
        <v>0</v>
      </c>
      <c r="H26" s="13">
        <v>6</v>
      </c>
      <c r="I26" s="13">
        <v>0</v>
      </c>
      <c r="J26" s="13">
        <v>2.29</v>
      </c>
      <c r="K26" s="13">
        <v>0.23</v>
      </c>
      <c r="L26" s="13">
        <v>0.08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</row>
    <row r="27" spans="1:18" x14ac:dyDescent="0.3">
      <c r="A27" s="3">
        <v>24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</row>
    <row r="28" spans="1:18" x14ac:dyDescent="0.3">
      <c r="A28" s="3">
        <v>25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</row>
    <row r="29" spans="1:18" x14ac:dyDescent="0.3">
      <c r="A29" s="3">
        <v>26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</row>
    <row r="30" spans="1:18" x14ac:dyDescent="0.3">
      <c r="A30" s="3">
        <v>27</v>
      </c>
      <c r="B30" s="13">
        <v>0.3</v>
      </c>
      <c r="C30" s="13">
        <v>0</v>
      </c>
      <c r="D30" s="13">
        <v>0.3</v>
      </c>
      <c r="E30" s="13">
        <v>0</v>
      </c>
      <c r="F30" s="13">
        <v>0</v>
      </c>
      <c r="G30" s="13">
        <v>0</v>
      </c>
      <c r="H30" s="13">
        <v>1.7</v>
      </c>
      <c r="I30" s="13">
        <v>0</v>
      </c>
      <c r="J30" s="13">
        <v>0.44</v>
      </c>
      <c r="K30" s="13">
        <v>0.25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</row>
    <row r="31" spans="1:18" x14ac:dyDescent="0.3">
      <c r="A31" s="3">
        <v>28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</row>
    <row r="32" spans="1:18" x14ac:dyDescent="0.3">
      <c r="A32" s="3">
        <v>29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</row>
    <row r="33" spans="1:18" x14ac:dyDescent="0.3">
      <c r="A33" s="3">
        <v>30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</row>
    <row r="34" spans="1:18" x14ac:dyDescent="0.3">
      <c r="A34" s="3">
        <v>31</v>
      </c>
      <c r="B34" s="13">
        <v>0</v>
      </c>
      <c r="C34" s="13">
        <v>0</v>
      </c>
      <c r="D34" s="13">
        <v>0.2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</row>
    <row r="35" spans="1:18" x14ac:dyDescent="0.3">
      <c r="A35" s="3">
        <v>32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</row>
    <row r="36" spans="1:18" x14ac:dyDescent="0.3">
      <c r="A36" s="3">
        <v>33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</row>
    <row r="37" spans="1:18" x14ac:dyDescent="0.3">
      <c r="A37" s="3">
        <v>34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</row>
    <row r="38" spans="1:18" x14ac:dyDescent="0.3">
      <c r="A38" s="3">
        <v>35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</row>
    <row r="39" spans="1:18" x14ac:dyDescent="0.3">
      <c r="A39" s="3">
        <v>36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</row>
    <row r="40" spans="1:18" x14ac:dyDescent="0.3">
      <c r="A40" s="3">
        <v>37</v>
      </c>
      <c r="B40" s="13">
        <v>0</v>
      </c>
      <c r="C40" s="13">
        <v>0</v>
      </c>
      <c r="D40" s="13">
        <v>0.8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</row>
    <row r="41" spans="1:18" x14ac:dyDescent="0.3">
      <c r="A41" s="3">
        <v>38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</row>
    <row r="42" spans="1:18" x14ac:dyDescent="0.3">
      <c r="A42" s="3">
        <v>39</v>
      </c>
      <c r="B42" s="13">
        <v>0</v>
      </c>
      <c r="C42" s="13">
        <v>0</v>
      </c>
      <c r="D42" s="13">
        <v>0.2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</row>
    <row r="43" spans="1:18" x14ac:dyDescent="0.3">
      <c r="A43" s="3">
        <v>40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7.0000000000000007E-2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</row>
    <row r="44" spans="1:18" x14ac:dyDescent="0.3">
      <c r="A44" s="3">
        <v>41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</row>
    <row r="45" spans="1:18" x14ac:dyDescent="0.3">
      <c r="A45" s="3">
        <v>42</v>
      </c>
      <c r="B45" s="13">
        <v>3.3</v>
      </c>
      <c r="C45" s="13">
        <v>0.3</v>
      </c>
      <c r="D45" s="13">
        <v>19.7</v>
      </c>
      <c r="E45" s="13">
        <v>0.2</v>
      </c>
      <c r="F45" s="13">
        <v>0</v>
      </c>
      <c r="G45" s="13">
        <v>0.4</v>
      </c>
      <c r="H45" s="13">
        <v>10.6</v>
      </c>
      <c r="I45" s="13">
        <v>0</v>
      </c>
      <c r="J45" s="13">
        <v>3.33</v>
      </c>
      <c r="K45" s="13">
        <v>0.17</v>
      </c>
      <c r="L45" s="13">
        <v>7.0000000000000007E-2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</row>
    <row r="46" spans="1:18" x14ac:dyDescent="0.3">
      <c r="A46" s="3">
        <v>43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0.06</v>
      </c>
      <c r="P46" s="13">
        <v>0</v>
      </c>
      <c r="Q46" s="13">
        <v>0</v>
      </c>
      <c r="R46" s="13">
        <v>0</v>
      </c>
    </row>
    <row r="47" spans="1:18" x14ac:dyDescent="0.3">
      <c r="A47" s="3">
        <v>44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</row>
    <row r="48" spans="1:18" x14ac:dyDescent="0.3">
      <c r="A48" s="3">
        <v>45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</row>
    <row r="49" spans="1:18" x14ac:dyDescent="0.3">
      <c r="A49" s="3">
        <v>46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</row>
    <row r="50" spans="1:18" x14ac:dyDescent="0.3">
      <c r="A50" s="3">
        <v>47</v>
      </c>
      <c r="B50" s="13">
        <v>0</v>
      </c>
      <c r="C50" s="13">
        <v>0</v>
      </c>
      <c r="D50" s="13">
        <v>0.3</v>
      </c>
      <c r="E50" s="13">
        <v>0</v>
      </c>
      <c r="F50" s="13">
        <v>0</v>
      </c>
      <c r="G50" s="13">
        <v>0</v>
      </c>
      <c r="H50" s="13">
        <v>2.5</v>
      </c>
      <c r="I50" s="13">
        <v>0</v>
      </c>
      <c r="J50" s="13">
        <v>0.75</v>
      </c>
      <c r="K50" s="13">
        <v>0.28999999999999998</v>
      </c>
      <c r="L50" s="13">
        <v>0.08</v>
      </c>
      <c r="M50" s="13">
        <v>0.15</v>
      </c>
      <c r="N50" s="13">
        <v>0</v>
      </c>
      <c r="O50" s="13">
        <v>0.12</v>
      </c>
      <c r="P50" s="13">
        <v>0</v>
      </c>
      <c r="Q50" s="13">
        <v>0</v>
      </c>
      <c r="R50" s="13">
        <v>0</v>
      </c>
    </row>
    <row r="51" spans="1:18" x14ac:dyDescent="0.3">
      <c r="A51" s="3">
        <v>48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</row>
    <row r="52" spans="1:18" x14ac:dyDescent="0.3">
      <c r="A52" s="3">
        <v>49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0.11</v>
      </c>
      <c r="N52" s="13">
        <v>0</v>
      </c>
      <c r="O52" s="13">
        <v>0.15</v>
      </c>
      <c r="P52" s="13">
        <v>0</v>
      </c>
      <c r="Q52" s="13">
        <v>0</v>
      </c>
      <c r="R52" s="13">
        <v>0</v>
      </c>
    </row>
    <row r="53" spans="1:18" x14ac:dyDescent="0.3">
      <c r="A53" s="3">
        <v>50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</row>
    <row r="54" spans="1:18" x14ac:dyDescent="0.3">
      <c r="A54" s="3">
        <v>51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</row>
    <row r="55" spans="1:18" x14ac:dyDescent="0.3">
      <c r="A55" s="3">
        <v>52</v>
      </c>
      <c r="B55" s="13">
        <v>0</v>
      </c>
      <c r="C55" s="13">
        <v>0</v>
      </c>
      <c r="D55" s="13">
        <v>0.4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</row>
    <row r="56" spans="1:18" x14ac:dyDescent="0.3">
      <c r="A56" s="3">
        <v>53</v>
      </c>
      <c r="B56" s="13">
        <v>0.6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</row>
    <row r="57" spans="1:18" x14ac:dyDescent="0.3">
      <c r="A57" s="3">
        <v>54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</row>
    <row r="58" spans="1:18" x14ac:dyDescent="0.3">
      <c r="A58" s="3">
        <v>55</v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0.9</v>
      </c>
      <c r="I58" s="13">
        <v>0</v>
      </c>
      <c r="J58" s="13">
        <v>0.25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</row>
    <row r="59" spans="1:18" x14ac:dyDescent="0.3">
      <c r="A59" s="3">
        <v>56</v>
      </c>
      <c r="B59" s="13">
        <v>0</v>
      </c>
      <c r="C59" s="13">
        <v>0</v>
      </c>
      <c r="D59" s="13">
        <v>0.7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0.31</v>
      </c>
      <c r="N59" s="13">
        <v>0</v>
      </c>
      <c r="O59" s="13">
        <v>0.39</v>
      </c>
      <c r="P59" s="13">
        <v>0</v>
      </c>
      <c r="Q59" s="13">
        <v>0</v>
      </c>
      <c r="R59" s="13">
        <v>0</v>
      </c>
    </row>
    <row r="60" spans="1:18" x14ac:dyDescent="0.3">
      <c r="A60" s="3">
        <v>57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0.2</v>
      </c>
      <c r="N60" s="13">
        <v>0</v>
      </c>
      <c r="O60" s="13">
        <v>0.12</v>
      </c>
      <c r="P60" s="13">
        <v>0</v>
      </c>
      <c r="Q60" s="13">
        <v>0</v>
      </c>
      <c r="R60" s="13">
        <v>0</v>
      </c>
    </row>
    <row r="61" spans="1:18" x14ac:dyDescent="0.3">
      <c r="A61" s="3">
        <v>58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</row>
    <row r="62" spans="1:18" x14ac:dyDescent="0.3">
      <c r="A62" s="3">
        <v>59</v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</row>
    <row r="63" spans="1:18" x14ac:dyDescent="0.3">
      <c r="A63" s="3">
        <v>60</v>
      </c>
      <c r="B63" s="13">
        <v>1.4</v>
      </c>
      <c r="C63" s="13">
        <v>0.2</v>
      </c>
      <c r="D63" s="13">
        <v>0.6</v>
      </c>
      <c r="E63" s="13">
        <v>0</v>
      </c>
      <c r="F63" s="13">
        <v>0</v>
      </c>
      <c r="G63" s="13">
        <v>0</v>
      </c>
      <c r="H63" s="13">
        <v>4.7</v>
      </c>
      <c r="I63" s="13">
        <v>0</v>
      </c>
      <c r="J63" s="13">
        <v>1.38</v>
      </c>
      <c r="K63" s="13">
        <v>7.0000000000000007E-2</v>
      </c>
      <c r="L63" s="13">
        <v>0.12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</row>
    <row r="64" spans="1:18" x14ac:dyDescent="0.3">
      <c r="A64" s="3">
        <v>61</v>
      </c>
      <c r="B64" s="13">
        <v>0.5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</row>
    <row r="65" spans="1:18" x14ac:dyDescent="0.3">
      <c r="A65" s="3">
        <v>62</v>
      </c>
      <c r="B65" s="13">
        <v>0.2</v>
      </c>
      <c r="C65" s="13">
        <v>0</v>
      </c>
      <c r="D65" s="13">
        <v>0.4</v>
      </c>
      <c r="E65" s="13">
        <v>0</v>
      </c>
      <c r="F65" s="13">
        <v>0</v>
      </c>
      <c r="G65" s="13">
        <v>0</v>
      </c>
      <c r="H65" s="13">
        <v>0.6</v>
      </c>
      <c r="I65" s="13">
        <v>0</v>
      </c>
      <c r="J65" s="13">
        <v>0.17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</row>
    <row r="66" spans="1:18" x14ac:dyDescent="0.3">
      <c r="A66" s="3">
        <v>63</v>
      </c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</row>
    <row r="67" spans="1:18" x14ac:dyDescent="0.3">
      <c r="A67" s="3">
        <v>64</v>
      </c>
      <c r="B67" s="13">
        <v>0.6</v>
      </c>
      <c r="C67" s="13">
        <v>0</v>
      </c>
      <c r="D67" s="13">
        <v>1.5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0.09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</row>
    <row r="68" spans="1:18" x14ac:dyDescent="0.3">
      <c r="A68" s="3">
        <v>65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</row>
    <row r="69" spans="1:18" x14ac:dyDescent="0.3">
      <c r="A69" s="3">
        <v>66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0.09</v>
      </c>
      <c r="N69" s="13">
        <v>0</v>
      </c>
      <c r="O69" s="13">
        <v>0.05</v>
      </c>
      <c r="P69" s="13">
        <v>0</v>
      </c>
      <c r="Q69" s="13">
        <v>0</v>
      </c>
      <c r="R69" s="13">
        <v>0</v>
      </c>
    </row>
    <row r="70" spans="1:18" x14ac:dyDescent="0.3">
      <c r="A70" s="3">
        <v>67</v>
      </c>
      <c r="B70" s="13">
        <v>2</v>
      </c>
      <c r="C70" s="13">
        <v>0.5</v>
      </c>
      <c r="D70" s="13">
        <v>0</v>
      </c>
      <c r="E70" s="13">
        <v>0</v>
      </c>
      <c r="F70" s="13">
        <v>0</v>
      </c>
      <c r="G70" s="13">
        <v>0</v>
      </c>
      <c r="H70" s="13">
        <v>1.5</v>
      </c>
      <c r="I70" s="13">
        <v>0</v>
      </c>
      <c r="J70" s="13">
        <v>0.52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</row>
    <row r="71" spans="1:18" x14ac:dyDescent="0.3">
      <c r="A71" s="3">
        <v>68</v>
      </c>
      <c r="B71" s="13">
        <v>2.5</v>
      </c>
      <c r="C71" s="13">
        <v>0.1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0.54</v>
      </c>
      <c r="K71" s="13">
        <v>0</v>
      </c>
      <c r="L71" s="13">
        <v>0</v>
      </c>
      <c r="M71" s="13">
        <v>0.24</v>
      </c>
      <c r="N71" s="13">
        <v>0</v>
      </c>
      <c r="O71" s="13">
        <v>0.12</v>
      </c>
      <c r="P71" s="13">
        <v>0</v>
      </c>
      <c r="Q71" s="13">
        <v>0</v>
      </c>
      <c r="R71" s="13">
        <v>0</v>
      </c>
    </row>
    <row r="72" spans="1:18" x14ac:dyDescent="0.3">
      <c r="A72" s="3">
        <v>69</v>
      </c>
      <c r="B72" s="13">
        <v>0</v>
      </c>
      <c r="C72" s="13">
        <v>0</v>
      </c>
      <c r="D72" s="13">
        <v>0</v>
      </c>
      <c r="E72" s="13">
        <v>1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</row>
    <row r="73" spans="1:18" x14ac:dyDescent="0.3">
      <c r="A73" s="3">
        <v>70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0.24</v>
      </c>
      <c r="N73" s="13">
        <v>0</v>
      </c>
      <c r="O73" s="13">
        <v>0.76</v>
      </c>
      <c r="P73" s="13">
        <v>0</v>
      </c>
      <c r="Q73" s="13">
        <v>0</v>
      </c>
      <c r="R73" s="13">
        <v>0</v>
      </c>
    </row>
    <row r="74" spans="1:18" x14ac:dyDescent="0.3">
      <c r="A74" s="3">
        <v>71</v>
      </c>
      <c r="B74" s="13">
        <v>0.7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0.09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</row>
    <row r="75" spans="1:18" x14ac:dyDescent="0.3">
      <c r="A75" s="3">
        <v>72</v>
      </c>
      <c r="B75" s="13">
        <v>1.6</v>
      </c>
      <c r="C75" s="13">
        <v>0.1</v>
      </c>
      <c r="D75" s="13">
        <v>12.9</v>
      </c>
      <c r="E75" s="13">
        <v>0.5</v>
      </c>
      <c r="F75" s="13">
        <v>10</v>
      </c>
      <c r="G75" s="13">
        <v>0.7</v>
      </c>
      <c r="H75" s="13">
        <v>74.5</v>
      </c>
      <c r="I75" s="13">
        <v>3.1</v>
      </c>
      <c r="J75" s="13">
        <v>25.57</v>
      </c>
      <c r="K75" s="13">
        <v>1.01</v>
      </c>
      <c r="L75" s="13">
        <v>0.78</v>
      </c>
      <c r="M75" s="13">
        <v>0.24</v>
      </c>
      <c r="N75" s="13">
        <v>0</v>
      </c>
      <c r="O75" s="13">
        <v>0.13</v>
      </c>
      <c r="P75" s="14">
        <v>4.7999999999999996E-3</v>
      </c>
      <c r="Q75" s="13">
        <v>0</v>
      </c>
      <c r="R75" s="13">
        <v>0</v>
      </c>
    </row>
    <row r="76" spans="1:18" x14ac:dyDescent="0.3">
      <c r="A76" s="3">
        <v>73</v>
      </c>
      <c r="B76" s="13">
        <v>0.5</v>
      </c>
      <c r="C76" s="13">
        <v>0</v>
      </c>
      <c r="D76" s="13">
        <v>0.2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</row>
    <row r="77" spans="1:18" x14ac:dyDescent="0.3">
      <c r="A77" s="3">
        <v>74</v>
      </c>
      <c r="B77" s="13">
        <v>0.2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0.08</v>
      </c>
      <c r="K77" s="13">
        <v>0</v>
      </c>
      <c r="L77" s="13">
        <v>0</v>
      </c>
      <c r="M77" s="13">
        <v>1.1200000000000001</v>
      </c>
      <c r="N77" s="13">
        <v>0</v>
      </c>
      <c r="O77" s="13">
        <v>0.57999999999999996</v>
      </c>
      <c r="P77" s="13">
        <v>0</v>
      </c>
      <c r="Q77" s="13">
        <v>0</v>
      </c>
      <c r="R77" s="13">
        <v>0</v>
      </c>
    </row>
    <row r="78" spans="1:18" x14ac:dyDescent="0.3">
      <c r="A78" s="3">
        <v>75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</row>
    <row r="79" spans="1:18" x14ac:dyDescent="0.3">
      <c r="A79" s="3">
        <v>76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</row>
    <row r="80" spans="1:18" x14ac:dyDescent="0.3">
      <c r="A80" s="3">
        <v>77</v>
      </c>
      <c r="B80" s="13">
        <v>0.8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1.4</v>
      </c>
      <c r="I80" s="13">
        <v>0</v>
      </c>
      <c r="J80" s="13">
        <v>0.44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</row>
    <row r="81" spans="1:18" x14ac:dyDescent="0.3">
      <c r="A81" s="3">
        <v>78</v>
      </c>
      <c r="B81" s="13">
        <v>0.8</v>
      </c>
      <c r="C81" s="13">
        <v>0</v>
      </c>
      <c r="D81" s="13">
        <v>0.3</v>
      </c>
      <c r="E81" s="13">
        <v>0</v>
      </c>
      <c r="F81" s="13">
        <v>0</v>
      </c>
      <c r="G81" s="13">
        <v>0</v>
      </c>
      <c r="H81" s="13">
        <v>1.8</v>
      </c>
      <c r="I81" s="13">
        <v>0</v>
      </c>
      <c r="J81" s="13">
        <v>0.46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</row>
    <row r="82" spans="1:18" x14ac:dyDescent="0.3">
      <c r="A82" s="3">
        <v>79</v>
      </c>
      <c r="B82" s="13">
        <v>0.2</v>
      </c>
      <c r="C82" s="13">
        <v>0</v>
      </c>
      <c r="D82" s="13">
        <v>0.7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0.15</v>
      </c>
      <c r="K82" s="13">
        <v>7.0000000000000007E-2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</row>
    <row r="83" spans="1:18" x14ac:dyDescent="0.3">
      <c r="A83" s="3">
        <v>80</v>
      </c>
      <c r="B83" s="13">
        <v>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</row>
    <row r="84" spans="1:18" x14ac:dyDescent="0.3">
      <c r="A84" s="3">
        <v>81</v>
      </c>
      <c r="B84" s="13">
        <v>0</v>
      </c>
      <c r="C84" s="13">
        <v>0</v>
      </c>
      <c r="D84" s="13">
        <v>0</v>
      </c>
      <c r="E84" s="13">
        <v>0.3</v>
      </c>
      <c r="F84" s="13">
        <v>0</v>
      </c>
      <c r="G84" s="13">
        <v>0</v>
      </c>
      <c r="H84" s="13">
        <v>0</v>
      </c>
      <c r="I84" s="13">
        <v>0</v>
      </c>
      <c r="J84" s="13">
        <v>0.12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</row>
    <row r="85" spans="1:18" x14ac:dyDescent="0.3">
      <c r="A85" s="3">
        <v>82</v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</row>
    <row r="86" spans="1:18" x14ac:dyDescent="0.3">
      <c r="A86" s="3">
        <v>83</v>
      </c>
      <c r="B86" s="13">
        <v>0.4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</row>
    <row r="87" spans="1:18" x14ac:dyDescent="0.3">
      <c r="A87" s="3">
        <v>84</v>
      </c>
      <c r="B87" s="13">
        <v>2</v>
      </c>
      <c r="C87" s="13">
        <v>0.2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</row>
    <row r="88" spans="1:18" x14ac:dyDescent="0.3">
      <c r="A88" s="3">
        <v>85</v>
      </c>
      <c r="B88" s="13">
        <v>0</v>
      </c>
      <c r="C88" s="13">
        <v>0</v>
      </c>
      <c r="D88" s="13">
        <v>2.5</v>
      </c>
      <c r="E88" s="13">
        <v>0</v>
      </c>
      <c r="F88" s="13">
        <v>0</v>
      </c>
      <c r="G88" s="13">
        <v>0.2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</row>
    <row r="89" spans="1:18" x14ac:dyDescent="0.3">
      <c r="A89" s="3">
        <v>86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</row>
    <row r="90" spans="1:18" x14ac:dyDescent="0.3">
      <c r="A90" s="3">
        <v>87</v>
      </c>
      <c r="B90" s="13">
        <v>7.9</v>
      </c>
      <c r="C90" s="13">
        <v>0.3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0.13</v>
      </c>
      <c r="K90" s="13">
        <v>0</v>
      </c>
      <c r="L90" s="13">
        <v>0</v>
      </c>
      <c r="M90" s="13">
        <v>0.1</v>
      </c>
      <c r="N90" s="13">
        <v>0</v>
      </c>
      <c r="O90" s="13">
        <v>0.09</v>
      </c>
      <c r="P90" s="13">
        <v>0</v>
      </c>
      <c r="Q90" s="13">
        <v>0</v>
      </c>
      <c r="R90" s="13">
        <v>0</v>
      </c>
    </row>
    <row r="91" spans="1:18" x14ac:dyDescent="0.3">
      <c r="A91" s="3">
        <v>88</v>
      </c>
      <c r="B91" s="13">
        <v>1.8</v>
      </c>
      <c r="C91" s="13">
        <v>0</v>
      </c>
      <c r="D91" s="13">
        <v>1.7</v>
      </c>
      <c r="E91" s="13">
        <v>0</v>
      </c>
      <c r="F91" s="13">
        <v>0</v>
      </c>
      <c r="G91" s="13">
        <v>0</v>
      </c>
      <c r="H91" s="13">
        <v>2.2000000000000002</v>
      </c>
      <c r="I91" s="13">
        <v>0</v>
      </c>
      <c r="J91" s="13">
        <v>0.47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</row>
    <row r="92" spans="1:18" x14ac:dyDescent="0.3">
      <c r="A92" s="3">
        <v>89</v>
      </c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</row>
    <row r="93" spans="1:18" x14ac:dyDescent="0.3">
      <c r="A93" s="3">
        <v>90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</row>
    <row r="94" spans="1:18" x14ac:dyDescent="0.3">
      <c r="A94" s="3">
        <v>91</v>
      </c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0.05</v>
      </c>
      <c r="N94" s="13">
        <v>0</v>
      </c>
      <c r="O94" s="13">
        <v>0.09</v>
      </c>
      <c r="P94" s="13">
        <v>0</v>
      </c>
      <c r="Q94" s="13">
        <v>0</v>
      </c>
      <c r="R94" s="13">
        <v>0</v>
      </c>
    </row>
    <row r="95" spans="1:18" x14ac:dyDescent="0.3">
      <c r="A95" s="3">
        <v>92</v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</row>
    <row r="96" spans="1:18" x14ac:dyDescent="0.3">
      <c r="A96" s="3">
        <v>93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</row>
    <row r="97" spans="1:18" x14ac:dyDescent="0.3">
      <c r="A97" s="3">
        <v>94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</row>
    <row r="98" spans="1:18" x14ac:dyDescent="0.3">
      <c r="A98" s="3">
        <v>95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0.1</v>
      </c>
      <c r="P98" s="14">
        <v>6.9999999999999999E-4</v>
      </c>
      <c r="Q98" s="13">
        <v>0</v>
      </c>
      <c r="R98" s="13">
        <v>0</v>
      </c>
    </row>
    <row r="99" spans="1:18" x14ac:dyDescent="0.3">
      <c r="A99" s="3">
        <v>96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</row>
    <row r="100" spans="1:18" x14ac:dyDescent="0.3">
      <c r="A100" s="3">
        <v>97</v>
      </c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</row>
    <row r="101" spans="1:18" x14ac:dyDescent="0.3">
      <c r="A101" s="3">
        <v>98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7.0000000000000007E-2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</row>
    <row r="102" spans="1:18" x14ac:dyDescent="0.3">
      <c r="A102" s="3">
        <v>99</v>
      </c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0.05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</row>
    <row r="103" spans="1:18" x14ac:dyDescent="0.3">
      <c r="A103" s="3">
        <v>100</v>
      </c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3.4</v>
      </c>
      <c r="I103" s="13">
        <v>0</v>
      </c>
      <c r="J103" s="13">
        <v>1.24</v>
      </c>
      <c r="K103" s="13">
        <v>0.16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</row>
    <row r="104" spans="1:18" x14ac:dyDescent="0.3">
      <c r="A104" s="3">
        <v>101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0.56999999999999995</v>
      </c>
      <c r="O104" s="13">
        <v>0</v>
      </c>
      <c r="P104" s="13">
        <v>0</v>
      </c>
      <c r="Q104" s="13">
        <v>0</v>
      </c>
      <c r="R104" s="13">
        <v>0</v>
      </c>
    </row>
    <row r="105" spans="1:18" x14ac:dyDescent="0.3">
      <c r="A105" s="3">
        <v>102</v>
      </c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0.28999999999999998</v>
      </c>
      <c r="N105" s="13">
        <v>0</v>
      </c>
      <c r="O105" s="13">
        <v>0.68</v>
      </c>
      <c r="P105" s="13">
        <v>0</v>
      </c>
      <c r="Q105" s="13">
        <v>0</v>
      </c>
      <c r="R105" s="13">
        <v>0</v>
      </c>
    </row>
    <row r="106" spans="1:18" x14ac:dyDescent="0.3">
      <c r="A106" s="3">
        <v>103</v>
      </c>
      <c r="B106" s="13">
        <v>0</v>
      </c>
      <c r="C106" s="13">
        <v>0</v>
      </c>
      <c r="D106" s="13">
        <v>0.2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</row>
    <row r="107" spans="1:18" x14ac:dyDescent="0.3">
      <c r="A107" s="3">
        <v>104</v>
      </c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7.0000000000000007E-2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</row>
    <row r="108" spans="1:18" x14ac:dyDescent="0.3">
      <c r="A108" s="3">
        <v>105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0.13</v>
      </c>
      <c r="N108" s="13">
        <v>0</v>
      </c>
      <c r="O108" s="13">
        <v>0.14000000000000001</v>
      </c>
      <c r="P108" s="14">
        <v>3.3999999999999998E-3</v>
      </c>
      <c r="Q108" s="13">
        <v>0</v>
      </c>
      <c r="R108" s="13">
        <v>0</v>
      </c>
    </row>
    <row r="109" spans="1:18" x14ac:dyDescent="0.3">
      <c r="A109" s="3">
        <v>106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</row>
    <row r="110" spans="1:18" x14ac:dyDescent="0.3">
      <c r="A110" s="3">
        <v>107</v>
      </c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</row>
    <row r="111" spans="1:18" x14ac:dyDescent="0.3">
      <c r="A111" s="3">
        <v>108</v>
      </c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</row>
    <row r="112" spans="1:18" x14ac:dyDescent="0.3">
      <c r="A112" s="3">
        <v>109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0.11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</row>
    <row r="113" spans="1:18" x14ac:dyDescent="0.3">
      <c r="A113" s="3">
        <v>110</v>
      </c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</row>
    <row r="114" spans="1:18" x14ac:dyDescent="0.3">
      <c r="A114" s="3">
        <v>111</v>
      </c>
      <c r="B114" s="13">
        <v>43.6</v>
      </c>
      <c r="C114" s="13">
        <v>4.7</v>
      </c>
      <c r="D114" s="13">
        <v>5.6</v>
      </c>
      <c r="E114" s="13">
        <v>3.1</v>
      </c>
      <c r="F114" s="13">
        <v>0</v>
      </c>
      <c r="G114" s="13">
        <v>0.2</v>
      </c>
      <c r="H114" s="13">
        <v>24</v>
      </c>
      <c r="I114" s="13">
        <v>0.7</v>
      </c>
      <c r="J114" s="13">
        <v>8.52</v>
      </c>
      <c r="K114" s="13">
        <v>0.32</v>
      </c>
      <c r="L114" s="13">
        <v>0.16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</row>
    <row r="115" spans="1:18" x14ac:dyDescent="0.3">
      <c r="A115" s="3">
        <v>112</v>
      </c>
      <c r="B115" s="13">
        <v>6.8</v>
      </c>
      <c r="C115" s="13">
        <v>0.8</v>
      </c>
      <c r="D115" s="13">
        <v>0.5</v>
      </c>
      <c r="E115" s="13">
        <v>0</v>
      </c>
      <c r="F115" s="13">
        <v>0</v>
      </c>
      <c r="G115" s="13">
        <v>0</v>
      </c>
      <c r="H115" s="13">
        <v>14.6</v>
      </c>
      <c r="I115" s="13">
        <v>0</v>
      </c>
      <c r="J115" s="13">
        <v>4.92</v>
      </c>
      <c r="K115" s="13">
        <v>0</v>
      </c>
      <c r="L115" s="13">
        <v>0.06</v>
      </c>
      <c r="M115" s="13">
        <v>1.32</v>
      </c>
      <c r="N115" s="13">
        <v>0</v>
      </c>
      <c r="O115" s="13">
        <v>0.88</v>
      </c>
      <c r="P115" s="13">
        <v>0</v>
      </c>
      <c r="Q115" s="13">
        <v>0</v>
      </c>
      <c r="R115" s="13">
        <v>0</v>
      </c>
    </row>
    <row r="116" spans="1:18" x14ac:dyDescent="0.3">
      <c r="A116" s="3">
        <v>113</v>
      </c>
      <c r="B116" s="13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</row>
    <row r="117" spans="1:18" x14ac:dyDescent="0.3">
      <c r="A117" s="3">
        <v>114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0.2</v>
      </c>
      <c r="N117" s="13">
        <v>0</v>
      </c>
      <c r="O117" s="13">
        <v>0.2</v>
      </c>
      <c r="P117" s="13">
        <v>0</v>
      </c>
      <c r="Q117" s="13">
        <v>0</v>
      </c>
      <c r="R117" s="13">
        <v>0</v>
      </c>
    </row>
    <row r="118" spans="1:18" x14ac:dyDescent="0.3">
      <c r="A118" s="3">
        <v>115</v>
      </c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0.12</v>
      </c>
      <c r="K118" s="13">
        <v>0</v>
      </c>
      <c r="L118" s="13">
        <v>0</v>
      </c>
      <c r="M118" s="13">
        <v>3.37</v>
      </c>
      <c r="N118" s="13">
        <v>0</v>
      </c>
      <c r="O118" s="13">
        <v>1.04</v>
      </c>
      <c r="P118" s="13">
        <v>0</v>
      </c>
      <c r="Q118" s="13">
        <v>0</v>
      </c>
      <c r="R118" s="13">
        <v>0</v>
      </c>
    </row>
    <row r="119" spans="1:18" x14ac:dyDescent="0.3">
      <c r="A119" s="3">
        <v>116</v>
      </c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0.9</v>
      </c>
      <c r="N119" s="13">
        <v>0.23</v>
      </c>
      <c r="O119" s="13">
        <v>1.39</v>
      </c>
      <c r="P119" s="13">
        <v>0</v>
      </c>
      <c r="Q119" s="13">
        <v>0</v>
      </c>
      <c r="R119" s="13">
        <v>0</v>
      </c>
    </row>
    <row r="120" spans="1:18" x14ac:dyDescent="0.3">
      <c r="A120" s="3">
        <v>117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0.05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</row>
    <row r="121" spans="1:18" x14ac:dyDescent="0.3">
      <c r="A121" s="3">
        <v>118</v>
      </c>
      <c r="B121" s="13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</row>
    <row r="122" spans="1:18" x14ac:dyDescent="0.3">
      <c r="A122" s="3">
        <v>119</v>
      </c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</row>
    <row r="123" spans="1:18" x14ac:dyDescent="0.3">
      <c r="A123" s="3">
        <v>120</v>
      </c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</row>
    <row r="124" spans="1:18" x14ac:dyDescent="0.3">
      <c r="A124" s="3">
        <v>121</v>
      </c>
      <c r="B124" s="13">
        <v>1.3</v>
      </c>
      <c r="C124" s="13">
        <v>0</v>
      </c>
      <c r="D124" s="13">
        <v>0.4</v>
      </c>
      <c r="E124" s="13">
        <v>0</v>
      </c>
      <c r="F124" s="13">
        <v>0</v>
      </c>
      <c r="G124" s="13">
        <v>0</v>
      </c>
      <c r="H124" s="13">
        <v>0.9</v>
      </c>
      <c r="I124" s="13">
        <v>0</v>
      </c>
      <c r="J124" s="13">
        <v>0.72</v>
      </c>
      <c r="K124" s="13">
        <v>0</v>
      </c>
      <c r="L124" s="13">
        <v>0</v>
      </c>
      <c r="M124" s="13">
        <v>0.09</v>
      </c>
      <c r="N124" s="13">
        <v>0</v>
      </c>
      <c r="O124" s="13">
        <v>0.09</v>
      </c>
      <c r="P124" s="13">
        <v>0</v>
      </c>
      <c r="Q124" s="13">
        <v>0</v>
      </c>
      <c r="R124" s="13">
        <v>0</v>
      </c>
    </row>
    <row r="125" spans="1:18" x14ac:dyDescent="0.3">
      <c r="A125" s="3">
        <v>122</v>
      </c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</row>
    <row r="126" spans="1:18" x14ac:dyDescent="0.3">
      <c r="A126" s="3">
        <v>123</v>
      </c>
      <c r="B126" s="13">
        <v>0</v>
      </c>
      <c r="C126" s="13">
        <v>0</v>
      </c>
      <c r="D126" s="13">
        <v>0.8</v>
      </c>
      <c r="E126" s="13">
        <v>0</v>
      </c>
      <c r="F126" s="13">
        <v>0</v>
      </c>
      <c r="G126" s="13">
        <v>0</v>
      </c>
      <c r="H126" s="13">
        <v>1.5</v>
      </c>
      <c r="I126" s="13">
        <v>0</v>
      </c>
      <c r="J126" s="13">
        <v>0.33</v>
      </c>
      <c r="K126" s="13">
        <v>0.12</v>
      </c>
      <c r="L126" s="13">
        <v>0</v>
      </c>
      <c r="M126" s="13">
        <v>0</v>
      </c>
      <c r="N126" s="13">
        <v>0</v>
      </c>
      <c r="O126" s="13">
        <v>0.05</v>
      </c>
      <c r="P126" s="13">
        <v>0</v>
      </c>
      <c r="Q126" s="13">
        <v>0</v>
      </c>
      <c r="R126" s="13">
        <v>0</v>
      </c>
    </row>
    <row r="127" spans="1:18" x14ac:dyDescent="0.3">
      <c r="A127" s="3">
        <v>124</v>
      </c>
      <c r="B127" s="13">
        <v>0</v>
      </c>
      <c r="C127" s="13">
        <v>0</v>
      </c>
      <c r="D127" s="13">
        <v>0</v>
      </c>
      <c r="E127" s="13">
        <v>0.4</v>
      </c>
      <c r="F127" s="13">
        <v>0</v>
      </c>
      <c r="G127" s="13">
        <v>0</v>
      </c>
      <c r="H127" s="13">
        <v>1.2</v>
      </c>
      <c r="I127" s="13">
        <v>0</v>
      </c>
      <c r="J127" s="13">
        <v>0.78</v>
      </c>
      <c r="K127" s="13">
        <v>0</v>
      </c>
      <c r="L127" s="13">
        <v>0</v>
      </c>
      <c r="M127" s="13">
        <v>0.16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</row>
    <row r="128" spans="1:18" x14ac:dyDescent="0.3">
      <c r="A128" s="3">
        <v>125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</row>
    <row r="129" spans="1:18" x14ac:dyDescent="0.3">
      <c r="A129" s="3">
        <v>126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</row>
    <row r="130" spans="1:18" x14ac:dyDescent="0.3">
      <c r="A130" s="3">
        <v>127</v>
      </c>
      <c r="B130" s="13">
        <v>0</v>
      </c>
      <c r="C130" s="13">
        <v>0</v>
      </c>
      <c r="D130" s="13">
        <v>1.4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</row>
    <row r="131" spans="1:18" x14ac:dyDescent="0.3">
      <c r="A131" s="3">
        <v>128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</row>
    <row r="132" spans="1:18" x14ac:dyDescent="0.3">
      <c r="A132" s="3">
        <v>129</v>
      </c>
      <c r="B132" s="13">
        <v>0.5</v>
      </c>
      <c r="C132" s="13">
        <v>0</v>
      </c>
      <c r="D132" s="13">
        <v>8.1999999999999993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7.0000000000000007E-2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</row>
    <row r="133" spans="1:18" x14ac:dyDescent="0.3">
      <c r="A133" s="3">
        <v>130</v>
      </c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</row>
    <row r="134" spans="1:18" x14ac:dyDescent="0.3">
      <c r="A134" s="3">
        <v>131</v>
      </c>
      <c r="B134" s="13">
        <v>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</row>
    <row r="135" spans="1:18" x14ac:dyDescent="0.3">
      <c r="A135" s="3">
        <v>132</v>
      </c>
      <c r="B135" s="13">
        <v>0</v>
      </c>
      <c r="C135" s="13">
        <v>0</v>
      </c>
      <c r="D135" s="13">
        <v>0.3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</row>
    <row r="136" spans="1:18" x14ac:dyDescent="0.3">
      <c r="A136" s="3">
        <v>133</v>
      </c>
      <c r="B136" s="13">
        <v>0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</row>
    <row r="137" spans="1:18" x14ac:dyDescent="0.3">
      <c r="A137" s="3">
        <v>134</v>
      </c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</row>
    <row r="138" spans="1:18" x14ac:dyDescent="0.3">
      <c r="A138" s="3">
        <v>135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</row>
    <row r="139" spans="1:18" x14ac:dyDescent="0.3">
      <c r="A139" s="3">
        <v>136</v>
      </c>
      <c r="B139" s="13">
        <v>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</row>
    <row r="140" spans="1:18" x14ac:dyDescent="0.3">
      <c r="A140" s="3">
        <v>137</v>
      </c>
      <c r="B140" s="13">
        <v>0</v>
      </c>
      <c r="C140" s="13">
        <v>0</v>
      </c>
      <c r="D140" s="13">
        <v>0.3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0.08</v>
      </c>
      <c r="N140" s="13">
        <v>0</v>
      </c>
      <c r="O140" s="13">
        <v>0.21</v>
      </c>
      <c r="P140" s="13">
        <v>0</v>
      </c>
      <c r="Q140" s="13">
        <v>0</v>
      </c>
      <c r="R140" s="13">
        <v>0.30099999999999999</v>
      </c>
    </row>
    <row r="141" spans="1:18" x14ac:dyDescent="0.3">
      <c r="A141" s="3">
        <v>138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</row>
    <row r="142" spans="1:18" x14ac:dyDescent="0.3">
      <c r="A142" s="3">
        <v>139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</row>
    <row r="143" spans="1:18" x14ac:dyDescent="0.3">
      <c r="A143" s="3">
        <v>140</v>
      </c>
      <c r="B143" s="13">
        <v>0.3</v>
      </c>
      <c r="C143" s="13">
        <v>0</v>
      </c>
      <c r="D143" s="13">
        <v>4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</row>
    <row r="144" spans="1:18" x14ac:dyDescent="0.3">
      <c r="A144" s="3">
        <v>141</v>
      </c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</row>
    <row r="145" spans="1:18" x14ac:dyDescent="0.3">
      <c r="A145" s="3">
        <v>142</v>
      </c>
      <c r="B145" s="13">
        <v>0.9</v>
      </c>
      <c r="C145" s="13">
        <v>0.3</v>
      </c>
      <c r="D145" s="13">
        <v>12.7</v>
      </c>
      <c r="E145" s="13">
        <v>0</v>
      </c>
      <c r="F145" s="13">
        <v>0</v>
      </c>
      <c r="G145" s="13">
        <v>0.3</v>
      </c>
      <c r="H145" s="13">
        <v>5.3</v>
      </c>
      <c r="I145" s="13">
        <v>0</v>
      </c>
      <c r="J145" s="13">
        <v>1.01</v>
      </c>
      <c r="K145" s="13">
        <v>0.19</v>
      </c>
      <c r="L145" s="13">
        <v>0.11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</row>
    <row r="146" spans="1:18" x14ac:dyDescent="0.3">
      <c r="A146" s="3">
        <v>143</v>
      </c>
      <c r="B146" s="13">
        <v>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</row>
    <row r="147" spans="1:18" x14ac:dyDescent="0.3">
      <c r="A147" s="3">
        <v>144</v>
      </c>
      <c r="B147" s="13">
        <v>0.6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0</v>
      </c>
      <c r="J147" s="13">
        <v>0.3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</row>
    <row r="148" spans="1:18" x14ac:dyDescent="0.3">
      <c r="A148" s="3">
        <v>145</v>
      </c>
      <c r="B148" s="13">
        <v>0.5</v>
      </c>
      <c r="C148" s="13">
        <v>0</v>
      </c>
      <c r="D148" s="13">
        <v>0.6</v>
      </c>
      <c r="E148" s="13">
        <v>0</v>
      </c>
      <c r="F148" s="13">
        <v>0</v>
      </c>
      <c r="G148" s="13">
        <v>0</v>
      </c>
      <c r="H148" s="13">
        <v>2.6</v>
      </c>
      <c r="I148" s="13">
        <v>0</v>
      </c>
      <c r="J148" s="13">
        <v>1.3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</row>
    <row r="149" spans="1:18" x14ac:dyDescent="0.3">
      <c r="A149" s="3">
        <v>146</v>
      </c>
      <c r="B149" s="13">
        <v>1</v>
      </c>
      <c r="C149" s="13">
        <v>0</v>
      </c>
      <c r="D149" s="13">
        <v>0.8</v>
      </c>
      <c r="E149" s="13">
        <v>0</v>
      </c>
      <c r="F149" s="13">
        <v>0</v>
      </c>
      <c r="G149" s="13">
        <v>0</v>
      </c>
      <c r="H149" s="13">
        <v>0.9</v>
      </c>
      <c r="I149" s="13">
        <v>0</v>
      </c>
      <c r="J149" s="13">
        <v>0.32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</row>
    <row r="150" spans="1:18" x14ac:dyDescent="0.3">
      <c r="A150" s="3">
        <v>147</v>
      </c>
      <c r="B150" s="13">
        <v>5</v>
      </c>
      <c r="C150" s="13">
        <v>0.5</v>
      </c>
      <c r="D150" s="13">
        <v>0.3</v>
      </c>
      <c r="E150" s="13">
        <v>30.3</v>
      </c>
      <c r="F150" s="13">
        <v>0</v>
      </c>
      <c r="G150" s="13">
        <v>0</v>
      </c>
      <c r="H150" s="13">
        <v>0.7</v>
      </c>
      <c r="I150" s="13">
        <v>0</v>
      </c>
      <c r="J150" s="13">
        <v>0.18</v>
      </c>
      <c r="K150" s="13">
        <v>0</v>
      </c>
      <c r="L150" s="13">
        <v>0</v>
      </c>
      <c r="M150" s="13">
        <v>0</v>
      </c>
      <c r="N150" s="13">
        <v>0</v>
      </c>
      <c r="O150" s="13">
        <v>0.09</v>
      </c>
      <c r="P150" s="13">
        <v>0</v>
      </c>
      <c r="Q150" s="13">
        <v>2</v>
      </c>
      <c r="R150" s="13">
        <v>0</v>
      </c>
    </row>
    <row r="151" spans="1:18" x14ac:dyDescent="0.3">
      <c r="A151" s="3">
        <v>148</v>
      </c>
      <c r="B151" s="13">
        <v>7.5</v>
      </c>
      <c r="C151" s="13">
        <v>0.8</v>
      </c>
      <c r="D151" s="13">
        <v>3.3</v>
      </c>
      <c r="E151" s="13">
        <v>0.4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</row>
    <row r="152" spans="1:18" x14ac:dyDescent="0.3">
      <c r="A152" s="3">
        <v>149</v>
      </c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0.7</v>
      </c>
      <c r="I152" s="13">
        <v>0</v>
      </c>
      <c r="J152" s="13">
        <v>0.89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</row>
    <row r="153" spans="1:18" x14ac:dyDescent="0.3">
      <c r="A153" s="3">
        <v>150</v>
      </c>
      <c r="B153" s="13">
        <v>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</row>
    <row r="154" spans="1:18" x14ac:dyDescent="0.3">
      <c r="A154" s="3">
        <v>151</v>
      </c>
      <c r="B154" s="13">
        <v>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0.23</v>
      </c>
      <c r="N154" s="13">
        <v>0.51</v>
      </c>
      <c r="O154" s="13">
        <v>0.37</v>
      </c>
      <c r="P154" s="13">
        <v>0</v>
      </c>
      <c r="Q154" s="13">
        <v>0</v>
      </c>
      <c r="R154" s="13">
        <v>0</v>
      </c>
    </row>
    <row r="155" spans="1:18" x14ac:dyDescent="0.3">
      <c r="A155" s="3">
        <v>152</v>
      </c>
      <c r="B155" s="13">
        <v>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</row>
    <row r="156" spans="1:18" x14ac:dyDescent="0.3">
      <c r="A156" s="3">
        <v>153</v>
      </c>
      <c r="B156" s="13">
        <v>1.2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</row>
    <row r="157" spans="1:18" x14ac:dyDescent="0.3">
      <c r="A157" s="3">
        <v>154</v>
      </c>
      <c r="B157" s="13">
        <v>0.3</v>
      </c>
      <c r="C157" s="13">
        <v>0</v>
      </c>
      <c r="D157" s="13">
        <v>0.3</v>
      </c>
      <c r="E157" s="13">
        <v>0.2</v>
      </c>
      <c r="F157" s="13">
        <v>0</v>
      </c>
      <c r="G157" s="13">
        <v>0</v>
      </c>
      <c r="H157" s="13">
        <v>0.6</v>
      </c>
      <c r="I157" s="13">
        <v>0</v>
      </c>
      <c r="J157" s="13">
        <v>0.16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</row>
    <row r="158" spans="1:18" x14ac:dyDescent="0.3">
      <c r="A158" s="3">
        <v>155</v>
      </c>
      <c r="B158" s="13">
        <v>0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</row>
    <row r="159" spans="1:18" x14ac:dyDescent="0.3">
      <c r="A159" s="3">
        <v>156</v>
      </c>
      <c r="B159" s="13">
        <v>8.4</v>
      </c>
      <c r="C159" s="13">
        <v>0.4</v>
      </c>
      <c r="D159" s="13">
        <v>0.7</v>
      </c>
      <c r="E159" s="13">
        <v>0</v>
      </c>
      <c r="F159" s="13">
        <v>0</v>
      </c>
      <c r="G159" s="13">
        <v>0</v>
      </c>
      <c r="H159" s="13">
        <v>1.1000000000000001</v>
      </c>
      <c r="I159" s="13">
        <v>0</v>
      </c>
      <c r="J159" s="13">
        <v>0.22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</row>
    <row r="160" spans="1:18" x14ac:dyDescent="0.3">
      <c r="A160" s="3">
        <v>157</v>
      </c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</row>
    <row r="161" spans="1:18" x14ac:dyDescent="0.3">
      <c r="A161" s="3">
        <v>158</v>
      </c>
      <c r="B161" s="13">
        <v>0</v>
      </c>
      <c r="C161" s="13">
        <v>0</v>
      </c>
      <c r="D161" s="13">
        <v>0.2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</row>
    <row r="162" spans="1:18" x14ac:dyDescent="0.3">
      <c r="A162" s="3">
        <v>159</v>
      </c>
      <c r="B162" s="13">
        <v>0.9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</row>
    <row r="163" spans="1:18" x14ac:dyDescent="0.3">
      <c r="A163" s="3">
        <v>160</v>
      </c>
      <c r="B163" s="13">
        <v>0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</row>
    <row r="164" spans="1:18" x14ac:dyDescent="0.3">
      <c r="A164" s="3">
        <v>161</v>
      </c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</row>
    <row r="165" spans="1:18" x14ac:dyDescent="0.3">
      <c r="A165" s="3">
        <v>162</v>
      </c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</row>
    <row r="166" spans="1:18" x14ac:dyDescent="0.3">
      <c r="A166" s="3">
        <v>163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0.08</v>
      </c>
      <c r="O166" s="13">
        <v>0</v>
      </c>
      <c r="P166" s="13">
        <v>0</v>
      </c>
      <c r="Q166" s="13">
        <v>0</v>
      </c>
      <c r="R166" s="13">
        <v>0</v>
      </c>
    </row>
    <row r="167" spans="1:18" x14ac:dyDescent="0.3">
      <c r="A167" s="3">
        <v>164</v>
      </c>
      <c r="B167" s="13">
        <v>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</row>
    <row r="168" spans="1:18" x14ac:dyDescent="0.3">
      <c r="A168" s="3">
        <v>165</v>
      </c>
      <c r="B168" s="13">
        <v>0</v>
      </c>
      <c r="C168" s="13">
        <v>0</v>
      </c>
      <c r="D168" s="13">
        <v>0.7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</row>
    <row r="169" spans="1:18" x14ac:dyDescent="0.3">
      <c r="A169" s="3">
        <v>166</v>
      </c>
      <c r="B169" s="13">
        <v>0</v>
      </c>
      <c r="C169" s="13">
        <v>0</v>
      </c>
      <c r="D169" s="13">
        <v>0.4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</row>
    <row r="170" spans="1:18" x14ac:dyDescent="0.3">
      <c r="A170" s="3">
        <v>167</v>
      </c>
      <c r="B170" s="13">
        <v>0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</row>
    <row r="171" spans="1:18" x14ac:dyDescent="0.3">
      <c r="A171" s="3">
        <v>168</v>
      </c>
      <c r="B171" s="13">
        <v>0.5</v>
      </c>
      <c r="C171" s="13">
        <v>0</v>
      </c>
      <c r="D171" s="13">
        <v>0.9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0.13</v>
      </c>
      <c r="N171" s="13">
        <v>0.11</v>
      </c>
      <c r="O171" s="13">
        <v>0</v>
      </c>
      <c r="P171" s="13">
        <v>0</v>
      </c>
      <c r="Q171" s="13">
        <v>0</v>
      </c>
      <c r="R171" s="13">
        <v>0</v>
      </c>
    </row>
    <row r="172" spans="1:18" x14ac:dyDescent="0.3">
      <c r="A172" s="3">
        <v>169</v>
      </c>
      <c r="B172" s="13">
        <v>2.2999999999999998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1</v>
      </c>
      <c r="I172" s="13">
        <v>0</v>
      </c>
      <c r="J172" s="13">
        <v>0.24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</row>
    <row r="173" spans="1:18" x14ac:dyDescent="0.3">
      <c r="A173" s="3">
        <v>170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0.85</v>
      </c>
      <c r="N173" s="13">
        <v>0.28999999999999998</v>
      </c>
      <c r="O173" s="13">
        <v>3.75</v>
      </c>
      <c r="P173" s="13">
        <v>0</v>
      </c>
      <c r="Q173" s="13">
        <v>0</v>
      </c>
      <c r="R173" s="13">
        <v>0</v>
      </c>
    </row>
    <row r="174" spans="1:18" x14ac:dyDescent="0.3">
      <c r="A174" s="3">
        <v>171</v>
      </c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</row>
    <row r="175" spans="1:18" x14ac:dyDescent="0.3">
      <c r="A175" s="3">
        <v>172</v>
      </c>
      <c r="B175" s="13">
        <v>0.6</v>
      </c>
      <c r="C175" s="13">
        <v>0</v>
      </c>
      <c r="D175" s="13">
        <v>0.7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0.1</v>
      </c>
      <c r="K175" s="13">
        <v>0</v>
      </c>
      <c r="L175" s="13">
        <v>0</v>
      </c>
      <c r="M175" s="13">
        <v>0</v>
      </c>
      <c r="N175" s="13">
        <v>0</v>
      </c>
      <c r="O175" s="13">
        <v>0.06</v>
      </c>
      <c r="P175" s="13">
        <v>0</v>
      </c>
      <c r="Q175" s="13">
        <v>0</v>
      </c>
      <c r="R175" s="13">
        <v>0</v>
      </c>
    </row>
    <row r="176" spans="1:18" x14ac:dyDescent="0.3">
      <c r="A176" s="3">
        <v>173</v>
      </c>
      <c r="B176" s="13">
        <v>2.4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7.0000000000000007E-2</v>
      </c>
      <c r="O176" s="13">
        <v>0</v>
      </c>
      <c r="P176" s="13">
        <v>0</v>
      </c>
      <c r="Q176" s="13">
        <v>0</v>
      </c>
      <c r="R176" s="13">
        <v>0</v>
      </c>
    </row>
    <row r="177" spans="1:18" x14ac:dyDescent="0.3">
      <c r="A177" s="3">
        <v>174</v>
      </c>
      <c r="B177" s="13">
        <v>19.7</v>
      </c>
      <c r="C177" s="13">
        <v>0.7</v>
      </c>
      <c r="D177" s="13">
        <v>0.7</v>
      </c>
      <c r="E177" s="13">
        <v>0</v>
      </c>
      <c r="F177" s="13">
        <v>0</v>
      </c>
      <c r="G177" s="13">
        <v>0</v>
      </c>
      <c r="H177" s="13">
        <v>3.1</v>
      </c>
      <c r="I177" s="13">
        <v>0</v>
      </c>
      <c r="J177" s="13">
        <v>0.9</v>
      </c>
      <c r="K177" s="13">
        <v>0</v>
      </c>
      <c r="L177" s="13">
        <v>0</v>
      </c>
      <c r="M177" s="13">
        <v>0.06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</row>
    <row r="178" spans="1:18" x14ac:dyDescent="0.3">
      <c r="A178" s="3">
        <v>175</v>
      </c>
      <c r="B178" s="13">
        <v>0.6</v>
      </c>
      <c r="C178" s="13">
        <v>0.1</v>
      </c>
      <c r="D178" s="13">
        <v>2.7</v>
      </c>
      <c r="E178" s="13">
        <v>0</v>
      </c>
      <c r="F178" s="13">
        <v>0</v>
      </c>
      <c r="G178" s="13">
        <v>0</v>
      </c>
      <c r="H178" s="13">
        <v>0.9</v>
      </c>
      <c r="I178" s="13">
        <v>0</v>
      </c>
      <c r="J178" s="13">
        <v>0.25</v>
      </c>
      <c r="K178" s="13">
        <v>0.06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</row>
    <row r="179" spans="1:18" x14ac:dyDescent="0.3">
      <c r="A179" s="3">
        <v>176</v>
      </c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</row>
    <row r="180" spans="1:18" x14ac:dyDescent="0.3">
      <c r="A180" s="3">
        <v>177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1.3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0.06</v>
      </c>
      <c r="P180" s="13">
        <v>0</v>
      </c>
      <c r="Q180" s="13">
        <v>0</v>
      </c>
      <c r="R180" s="13">
        <v>0</v>
      </c>
    </row>
    <row r="181" spans="1:18" x14ac:dyDescent="0.3">
      <c r="A181" s="3">
        <v>178</v>
      </c>
      <c r="B181" s="13">
        <v>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</row>
    <row r="182" spans="1:18" x14ac:dyDescent="0.3">
      <c r="A182" s="3">
        <v>179</v>
      </c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</row>
    <row r="183" spans="1:18" x14ac:dyDescent="0.3">
      <c r="A183" s="3">
        <v>180</v>
      </c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</row>
    <row r="184" spans="1:18" x14ac:dyDescent="0.3">
      <c r="A184" s="3">
        <v>181</v>
      </c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</row>
    <row r="185" spans="1:18" x14ac:dyDescent="0.3">
      <c r="A185" s="3">
        <v>182</v>
      </c>
      <c r="B185" s="13">
        <v>0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</row>
    <row r="186" spans="1:18" x14ac:dyDescent="0.3">
      <c r="A186" s="3">
        <v>183</v>
      </c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</row>
    <row r="187" spans="1:18" x14ac:dyDescent="0.3">
      <c r="A187" s="3">
        <v>184</v>
      </c>
      <c r="B187" s="13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0.21</v>
      </c>
      <c r="N187" s="13">
        <v>0</v>
      </c>
      <c r="O187" s="13">
        <v>0.27</v>
      </c>
      <c r="P187" s="13">
        <v>0</v>
      </c>
      <c r="Q187" s="13">
        <v>0</v>
      </c>
      <c r="R187" s="13">
        <v>0</v>
      </c>
    </row>
    <row r="188" spans="1:18" x14ac:dyDescent="0.3">
      <c r="A188" s="3">
        <v>185</v>
      </c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0</v>
      </c>
    </row>
    <row r="189" spans="1:18" x14ac:dyDescent="0.3">
      <c r="A189" s="3">
        <v>186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</row>
    <row r="190" spans="1:18" x14ac:dyDescent="0.3">
      <c r="A190" s="3">
        <v>187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0.61</v>
      </c>
      <c r="N190" s="13">
        <v>0.45</v>
      </c>
      <c r="O190" s="13">
        <v>0.49</v>
      </c>
      <c r="P190" s="13">
        <v>0</v>
      </c>
      <c r="Q190" s="13">
        <v>0</v>
      </c>
      <c r="R190" s="13">
        <v>0</v>
      </c>
    </row>
    <row r="191" spans="1:18" x14ac:dyDescent="0.3">
      <c r="A191" s="3">
        <v>188</v>
      </c>
      <c r="B191" s="13">
        <v>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0.17</v>
      </c>
      <c r="N191" s="13">
        <v>0</v>
      </c>
      <c r="O191" s="13">
        <v>0.44</v>
      </c>
      <c r="P191" s="13">
        <v>0</v>
      </c>
      <c r="Q191" s="13">
        <v>0</v>
      </c>
      <c r="R191" s="13">
        <v>0</v>
      </c>
    </row>
    <row r="192" spans="1:18" x14ac:dyDescent="0.3">
      <c r="A192" s="3">
        <v>189</v>
      </c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0.13</v>
      </c>
      <c r="O192" s="13">
        <v>0.12</v>
      </c>
      <c r="P192" s="13">
        <v>0</v>
      </c>
      <c r="Q192" s="13">
        <v>0</v>
      </c>
      <c r="R192" s="13">
        <v>0</v>
      </c>
    </row>
    <row r="193" spans="1:18" x14ac:dyDescent="0.3">
      <c r="A193" s="3">
        <v>190</v>
      </c>
      <c r="B193" s="13">
        <v>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</row>
    <row r="194" spans="1:18" x14ac:dyDescent="0.3">
      <c r="A194" s="3">
        <v>191</v>
      </c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</row>
    <row r="195" spans="1:18" x14ac:dyDescent="0.3">
      <c r="A195" s="3">
        <v>192</v>
      </c>
      <c r="B195" s="13">
        <v>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</row>
    <row r="196" spans="1:18" x14ac:dyDescent="0.3">
      <c r="A196" s="3">
        <v>193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</row>
    <row r="197" spans="1:18" x14ac:dyDescent="0.3">
      <c r="A197" s="3">
        <v>194</v>
      </c>
      <c r="B197" s="13">
        <v>8.6</v>
      </c>
      <c r="C197" s="13">
        <v>1.6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</row>
    <row r="198" spans="1:18" x14ac:dyDescent="0.3">
      <c r="A198" s="3">
        <v>195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</row>
    <row r="199" spans="1:18" x14ac:dyDescent="0.3">
      <c r="A199" s="3">
        <v>196</v>
      </c>
      <c r="B199" s="13">
        <v>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</row>
    <row r="200" spans="1:18" x14ac:dyDescent="0.3">
      <c r="A200" s="3">
        <v>197</v>
      </c>
      <c r="B200" s="13">
        <v>0</v>
      </c>
      <c r="C200" s="13">
        <v>0</v>
      </c>
      <c r="D200" s="13">
        <v>0.7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</row>
    <row r="201" spans="1:18" x14ac:dyDescent="0.3">
      <c r="A201" s="3">
        <v>198</v>
      </c>
      <c r="B201" s="13">
        <v>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</row>
    <row r="202" spans="1:18" x14ac:dyDescent="0.3">
      <c r="A202" s="3">
        <v>199</v>
      </c>
      <c r="B202" s="13">
        <v>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0</v>
      </c>
    </row>
    <row r="203" spans="1:18" x14ac:dyDescent="0.3">
      <c r="A203" s="3">
        <v>200</v>
      </c>
      <c r="B203" s="13">
        <v>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</row>
    <row r="204" spans="1:18" x14ac:dyDescent="0.3">
      <c r="A204" s="3">
        <v>201</v>
      </c>
      <c r="B204" s="13">
        <v>0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</row>
    <row r="205" spans="1:18" x14ac:dyDescent="0.3">
      <c r="A205" s="3">
        <v>202</v>
      </c>
      <c r="B205" s="13">
        <v>18.100000000000001</v>
      </c>
      <c r="C205" s="13">
        <v>0.9</v>
      </c>
      <c r="D205" s="13">
        <v>2.4</v>
      </c>
      <c r="E205" s="13">
        <v>11.4</v>
      </c>
      <c r="F205" s="13">
        <v>0</v>
      </c>
      <c r="G205" s="13">
        <v>0.2</v>
      </c>
      <c r="H205" s="13">
        <v>5.7</v>
      </c>
      <c r="I205" s="13">
        <v>0</v>
      </c>
      <c r="J205" s="13">
        <v>1.68</v>
      </c>
      <c r="K205" s="13">
        <v>0</v>
      </c>
      <c r="L205" s="13">
        <v>0.08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</row>
    <row r="206" spans="1:18" x14ac:dyDescent="0.3">
      <c r="A206" s="3">
        <v>203</v>
      </c>
      <c r="B206" s="13">
        <v>9.8000000000000007</v>
      </c>
      <c r="C206" s="13">
        <v>1</v>
      </c>
      <c r="D206" s="13">
        <v>0.9</v>
      </c>
      <c r="E206" s="13">
        <v>0</v>
      </c>
      <c r="F206" s="13">
        <v>0</v>
      </c>
      <c r="G206" s="13">
        <v>0</v>
      </c>
      <c r="H206" s="13">
        <v>4.5</v>
      </c>
      <c r="I206" s="13">
        <v>0</v>
      </c>
      <c r="J206" s="13">
        <v>0.54</v>
      </c>
      <c r="K206" s="13">
        <v>0</v>
      </c>
      <c r="L206" s="13">
        <v>0.08</v>
      </c>
      <c r="M206" s="13">
        <v>0.39</v>
      </c>
      <c r="N206" s="13">
        <v>0</v>
      </c>
      <c r="O206" s="13">
        <v>0.59</v>
      </c>
      <c r="P206" s="13">
        <v>0</v>
      </c>
      <c r="Q206" s="13">
        <v>0</v>
      </c>
      <c r="R206" s="13">
        <v>0</v>
      </c>
    </row>
    <row r="207" spans="1:18" x14ac:dyDescent="0.3">
      <c r="A207" s="3">
        <v>204</v>
      </c>
      <c r="B207" s="13">
        <v>1.6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1.3</v>
      </c>
      <c r="I207" s="13">
        <v>0</v>
      </c>
      <c r="J207" s="13">
        <v>0.17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</row>
    <row r="208" spans="1:18" x14ac:dyDescent="0.3">
      <c r="A208" s="3">
        <v>205</v>
      </c>
      <c r="B208" s="13">
        <v>12.8</v>
      </c>
      <c r="C208" s="13">
        <v>0.2</v>
      </c>
      <c r="D208" s="13">
        <v>0</v>
      </c>
      <c r="E208" s="13">
        <v>0</v>
      </c>
      <c r="F208" s="13">
        <v>0</v>
      </c>
      <c r="G208" s="13">
        <v>0</v>
      </c>
      <c r="H208" s="13">
        <v>12</v>
      </c>
      <c r="I208" s="13">
        <v>0</v>
      </c>
      <c r="J208" s="13">
        <v>3.7</v>
      </c>
      <c r="K208" s="13">
        <v>0.05</v>
      </c>
      <c r="L208" s="13">
        <v>0.09</v>
      </c>
      <c r="M208" s="13">
        <v>0.62</v>
      </c>
      <c r="N208" s="13">
        <v>0.59</v>
      </c>
      <c r="O208" s="13">
        <v>1.23</v>
      </c>
      <c r="P208" s="13">
        <v>0</v>
      </c>
      <c r="Q208" s="13">
        <v>0</v>
      </c>
      <c r="R208" s="13">
        <v>0</v>
      </c>
    </row>
    <row r="209" spans="1:18" x14ac:dyDescent="0.3">
      <c r="A209" s="3">
        <v>206</v>
      </c>
      <c r="B209" s="13">
        <v>0.2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</row>
    <row r="210" spans="1:18" x14ac:dyDescent="0.3">
      <c r="A210" s="3">
        <v>207</v>
      </c>
      <c r="B210" s="13">
        <v>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</row>
    <row r="211" spans="1:18" x14ac:dyDescent="0.3">
      <c r="A211" s="3">
        <v>208</v>
      </c>
      <c r="B211" s="13">
        <v>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</row>
    <row r="212" spans="1:18" x14ac:dyDescent="0.3">
      <c r="A212" s="3">
        <v>209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</row>
    <row r="213" spans="1:18" x14ac:dyDescent="0.3">
      <c r="A213" s="3">
        <v>210</v>
      </c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</row>
    <row r="214" spans="1:18" x14ac:dyDescent="0.3">
      <c r="A214" s="3">
        <v>211</v>
      </c>
      <c r="B214" s="13">
        <v>0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</row>
    <row r="215" spans="1:18" x14ac:dyDescent="0.3">
      <c r="A215" s="3">
        <v>212</v>
      </c>
      <c r="B215" s="13">
        <v>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</row>
    <row r="216" spans="1:18" x14ac:dyDescent="0.3">
      <c r="A216" s="3">
        <v>213</v>
      </c>
      <c r="B216" s="13">
        <v>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</row>
    <row r="217" spans="1:18" x14ac:dyDescent="0.3">
      <c r="A217" s="3">
        <v>214</v>
      </c>
      <c r="B217" s="13">
        <v>0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</row>
    <row r="218" spans="1:18" x14ac:dyDescent="0.3">
      <c r="A218" s="3">
        <v>215</v>
      </c>
      <c r="B218" s="13">
        <v>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</row>
    <row r="219" spans="1:18" x14ac:dyDescent="0.3">
      <c r="A219" s="3">
        <v>216</v>
      </c>
      <c r="B219" s="13">
        <v>0.4</v>
      </c>
      <c r="C219" s="13">
        <v>0</v>
      </c>
      <c r="D219" s="13">
        <v>2.2000000000000002</v>
      </c>
      <c r="E219" s="13">
        <v>0</v>
      </c>
      <c r="F219" s="13">
        <v>0</v>
      </c>
      <c r="G219" s="13">
        <v>0</v>
      </c>
      <c r="H219" s="13">
        <v>3.5</v>
      </c>
      <c r="I219" s="13">
        <v>0</v>
      </c>
      <c r="J219" s="13">
        <v>1.41</v>
      </c>
      <c r="K219" s="13">
        <v>0.21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</row>
    <row r="220" spans="1:18" x14ac:dyDescent="0.3">
      <c r="A220" s="3">
        <v>217</v>
      </c>
      <c r="B220" s="13">
        <v>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</row>
    <row r="221" spans="1:18" x14ac:dyDescent="0.3">
      <c r="A221" s="3">
        <v>218</v>
      </c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</row>
    <row r="222" spans="1:18" x14ac:dyDescent="0.3">
      <c r="A222" s="3">
        <v>219</v>
      </c>
      <c r="B222" s="13">
        <v>0</v>
      </c>
      <c r="C222" s="13">
        <v>0</v>
      </c>
      <c r="D222" s="13">
        <v>0.9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</row>
    <row r="223" spans="1:18" x14ac:dyDescent="0.3">
      <c r="A223" s="3">
        <v>220</v>
      </c>
      <c r="B223" s="13">
        <v>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</row>
    <row r="224" spans="1:18" x14ac:dyDescent="0.3">
      <c r="A224" s="3">
        <v>221</v>
      </c>
      <c r="B224" s="13">
        <v>1.4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</row>
    <row r="225" spans="1:18" x14ac:dyDescent="0.3">
      <c r="A225" s="3">
        <v>222</v>
      </c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0.06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</row>
    <row r="226" spans="1:18" x14ac:dyDescent="0.3">
      <c r="A226" s="3">
        <v>223</v>
      </c>
      <c r="B226" s="13">
        <v>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5.6</v>
      </c>
      <c r="I226" s="13">
        <v>0</v>
      </c>
      <c r="J226" s="13">
        <v>1.1399999999999999</v>
      </c>
      <c r="K226" s="13">
        <v>0.45</v>
      </c>
      <c r="L226" s="13">
        <v>0.11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</row>
    <row r="227" spans="1:18" x14ac:dyDescent="0.3">
      <c r="A227" s="3">
        <v>224</v>
      </c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0.7</v>
      </c>
      <c r="I227" s="13">
        <v>0</v>
      </c>
      <c r="J227" s="13">
        <v>0.21</v>
      </c>
      <c r="K227" s="13">
        <v>0</v>
      </c>
      <c r="L227" s="13">
        <v>0</v>
      </c>
      <c r="M227" s="13">
        <v>0.06</v>
      </c>
      <c r="N227" s="13">
        <v>0</v>
      </c>
      <c r="O227" s="13">
        <v>7.0000000000000007E-2</v>
      </c>
      <c r="P227" s="13">
        <v>0</v>
      </c>
      <c r="Q227" s="13">
        <v>0</v>
      </c>
      <c r="R227" s="13">
        <v>0</v>
      </c>
    </row>
    <row r="228" spans="1:18" x14ac:dyDescent="0.3">
      <c r="A228" s="3">
        <v>225</v>
      </c>
      <c r="B228" s="13">
        <v>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</row>
    <row r="229" spans="1:18" x14ac:dyDescent="0.3">
      <c r="A229" s="3">
        <v>226</v>
      </c>
      <c r="B229" s="13">
        <v>0</v>
      </c>
      <c r="C229" s="13">
        <v>0</v>
      </c>
      <c r="D229" s="13">
        <v>0.7</v>
      </c>
      <c r="E229" s="13">
        <v>0</v>
      </c>
      <c r="F229" s="13">
        <v>0</v>
      </c>
      <c r="G229" s="13">
        <v>0</v>
      </c>
      <c r="H229" s="13">
        <v>71.099999999999994</v>
      </c>
      <c r="I229" s="13">
        <v>1.7</v>
      </c>
      <c r="J229" s="13">
        <v>20.22</v>
      </c>
      <c r="K229" s="13">
        <v>1.1399999999999999</v>
      </c>
      <c r="L229" s="13">
        <v>0.49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</row>
    <row r="230" spans="1:18" x14ac:dyDescent="0.3">
      <c r="A230" s="3">
        <v>227</v>
      </c>
      <c r="B230" s="15">
        <v>1.2</v>
      </c>
      <c r="C230" s="13">
        <v>0.1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</row>
    <row r="231" spans="1:18" x14ac:dyDescent="0.3">
      <c r="A231" s="3">
        <v>228</v>
      </c>
      <c r="B231" s="13">
        <v>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0.16</v>
      </c>
      <c r="N231" s="13">
        <v>0</v>
      </c>
      <c r="O231" s="13">
        <v>0.24</v>
      </c>
      <c r="P231" s="13">
        <v>0</v>
      </c>
      <c r="Q231" s="13">
        <v>0</v>
      </c>
      <c r="R231" s="13">
        <v>0</v>
      </c>
    </row>
    <row r="232" spans="1:18" x14ac:dyDescent="0.3">
      <c r="A232" s="3">
        <v>229</v>
      </c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</row>
    <row r="233" spans="1:18" x14ac:dyDescent="0.3">
      <c r="A233" s="3">
        <v>230</v>
      </c>
      <c r="B233" s="13">
        <v>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</row>
    <row r="234" spans="1:18" x14ac:dyDescent="0.3">
      <c r="A234" s="3">
        <v>231</v>
      </c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</row>
    <row r="235" spans="1:18" x14ac:dyDescent="0.3">
      <c r="A235" s="3">
        <v>232</v>
      </c>
      <c r="B235" s="13">
        <v>0</v>
      </c>
      <c r="C235" s="13">
        <v>0</v>
      </c>
      <c r="D235" s="13">
        <v>0.2</v>
      </c>
      <c r="E235" s="13">
        <v>0</v>
      </c>
      <c r="F235" s="13">
        <v>0</v>
      </c>
      <c r="G235" s="13">
        <v>0</v>
      </c>
      <c r="H235" s="13">
        <v>22.2</v>
      </c>
      <c r="I235" s="13">
        <v>0</v>
      </c>
      <c r="J235" s="13">
        <v>3.25</v>
      </c>
      <c r="K235" s="13">
        <v>0.3</v>
      </c>
      <c r="L235" s="13">
        <v>0.06</v>
      </c>
      <c r="M235" s="13">
        <v>0.36</v>
      </c>
      <c r="N235" s="13">
        <v>0</v>
      </c>
      <c r="O235" s="13">
        <v>0.7</v>
      </c>
      <c r="P235" s="13">
        <v>0</v>
      </c>
      <c r="Q235" s="13">
        <v>0</v>
      </c>
      <c r="R235" s="13">
        <v>0</v>
      </c>
    </row>
    <row r="236" spans="1:18" x14ac:dyDescent="0.3">
      <c r="A236" s="3">
        <v>233</v>
      </c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</row>
    <row r="237" spans="1:18" x14ac:dyDescent="0.3">
      <c r="A237" s="3">
        <v>234</v>
      </c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</row>
    <row r="238" spans="1:18" x14ac:dyDescent="0.3">
      <c r="A238" s="3">
        <v>235</v>
      </c>
      <c r="B238" s="13">
        <v>0</v>
      </c>
      <c r="C238" s="13">
        <v>0</v>
      </c>
      <c r="D238" s="13">
        <v>1.7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</row>
    <row r="239" spans="1:18" x14ac:dyDescent="0.3">
      <c r="A239" s="3">
        <v>236</v>
      </c>
      <c r="B239" s="13">
        <v>1.5</v>
      </c>
      <c r="C239" s="13">
        <v>0.3</v>
      </c>
      <c r="D239" s="13">
        <v>10.6</v>
      </c>
      <c r="E239" s="13">
        <v>0</v>
      </c>
      <c r="F239" s="13">
        <v>0</v>
      </c>
      <c r="G239" s="13">
        <v>0.4</v>
      </c>
      <c r="H239" s="13">
        <v>7.5</v>
      </c>
      <c r="I239" s="13">
        <v>0</v>
      </c>
      <c r="J239" s="13">
        <v>1.18</v>
      </c>
      <c r="K239" s="13">
        <v>0.27</v>
      </c>
      <c r="L239" s="13">
        <v>0.14000000000000001</v>
      </c>
      <c r="M239" s="13">
        <v>7.0000000000000007E-2</v>
      </c>
      <c r="N239" s="13">
        <v>0</v>
      </c>
      <c r="O239" s="13">
        <v>0.11</v>
      </c>
      <c r="P239" s="13">
        <v>0</v>
      </c>
      <c r="Q239" s="13">
        <v>0</v>
      </c>
      <c r="R239" s="13">
        <v>0</v>
      </c>
    </row>
    <row r="240" spans="1:18" x14ac:dyDescent="0.3">
      <c r="A240" s="3">
        <v>237</v>
      </c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8.3000000000000007</v>
      </c>
      <c r="I240" s="13">
        <v>0</v>
      </c>
      <c r="J240" s="13">
        <v>4.0199999999999996</v>
      </c>
      <c r="K240" s="13">
        <v>0.11</v>
      </c>
      <c r="L240" s="13">
        <v>0</v>
      </c>
      <c r="M240" s="13">
        <v>0.08</v>
      </c>
      <c r="N240" s="13">
        <v>0</v>
      </c>
      <c r="O240" s="13">
        <v>0.11</v>
      </c>
      <c r="P240" s="13">
        <v>0</v>
      </c>
      <c r="Q240" s="13">
        <v>0</v>
      </c>
      <c r="R240" s="13">
        <v>0</v>
      </c>
    </row>
    <row r="241" spans="1:18" x14ac:dyDescent="0.3">
      <c r="A241" s="3">
        <v>238</v>
      </c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</row>
    <row r="242" spans="1:18" x14ac:dyDescent="0.3">
      <c r="A242" s="3">
        <v>239</v>
      </c>
      <c r="B242" s="13">
        <v>0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</row>
    <row r="243" spans="1:18" x14ac:dyDescent="0.3">
      <c r="A243" s="3">
        <v>240</v>
      </c>
      <c r="B243" s="13">
        <v>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</row>
    <row r="244" spans="1:18" x14ac:dyDescent="0.3">
      <c r="A244" s="3">
        <v>241</v>
      </c>
      <c r="B244" s="13">
        <v>4</v>
      </c>
      <c r="C244" s="13">
        <v>0</v>
      </c>
      <c r="D244" s="13">
        <v>1.1000000000000001</v>
      </c>
      <c r="E244" s="13">
        <v>0</v>
      </c>
      <c r="F244" s="13">
        <v>0</v>
      </c>
      <c r="G244" s="13">
        <v>0</v>
      </c>
      <c r="H244" s="13">
        <v>19.100000000000001</v>
      </c>
      <c r="I244" s="13">
        <v>0</v>
      </c>
      <c r="J244" s="13">
        <v>3.29</v>
      </c>
      <c r="K244" s="13">
        <v>0</v>
      </c>
      <c r="L244" s="13">
        <v>0.1</v>
      </c>
      <c r="M244" s="13">
        <v>4.26</v>
      </c>
      <c r="N244" s="13">
        <v>0.59</v>
      </c>
      <c r="O244" s="13">
        <v>4.32</v>
      </c>
      <c r="P244" s="13">
        <v>0</v>
      </c>
      <c r="Q244" s="13">
        <v>0</v>
      </c>
      <c r="R244" s="13">
        <v>0</v>
      </c>
    </row>
    <row r="245" spans="1:18" x14ac:dyDescent="0.3">
      <c r="A245" s="3">
        <v>242</v>
      </c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</row>
    <row r="246" spans="1:18" x14ac:dyDescent="0.3">
      <c r="A246" s="3">
        <v>243</v>
      </c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</row>
    <row r="247" spans="1:18" x14ac:dyDescent="0.3">
      <c r="A247" s="3">
        <v>244</v>
      </c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</row>
    <row r="248" spans="1:18" x14ac:dyDescent="0.3">
      <c r="A248" s="3">
        <v>245</v>
      </c>
      <c r="B248" s="13">
        <v>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</row>
    <row r="249" spans="1:18" x14ac:dyDescent="0.3">
      <c r="A249" s="3">
        <v>246</v>
      </c>
      <c r="B249" s="13">
        <v>2</v>
      </c>
      <c r="C249" s="13">
        <v>0</v>
      </c>
      <c r="D249" s="13">
        <v>0.5</v>
      </c>
      <c r="E249" s="13">
        <v>0</v>
      </c>
      <c r="F249" s="13">
        <v>0</v>
      </c>
      <c r="G249" s="13">
        <v>0</v>
      </c>
      <c r="H249" s="13">
        <v>3.4</v>
      </c>
      <c r="I249" s="13">
        <v>0</v>
      </c>
      <c r="J249" s="13">
        <v>0.54</v>
      </c>
      <c r="K249" s="13">
        <v>0.1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</row>
    <row r="250" spans="1:18" x14ac:dyDescent="0.3">
      <c r="A250" s="3">
        <v>247</v>
      </c>
      <c r="B250" s="13">
        <v>0.5</v>
      </c>
      <c r="C250" s="13">
        <v>0</v>
      </c>
      <c r="D250" s="13">
        <v>0.2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</row>
    <row r="251" spans="1:18" x14ac:dyDescent="0.3">
      <c r="A251" s="3">
        <v>248</v>
      </c>
      <c r="B251" s="13">
        <v>0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</row>
    <row r="252" spans="1:18" x14ac:dyDescent="0.3">
      <c r="A252" s="3">
        <v>249</v>
      </c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4">
        <v>2.5000000000000001E-3</v>
      </c>
      <c r="Q252" s="13">
        <v>0</v>
      </c>
      <c r="R252" s="13">
        <v>0</v>
      </c>
    </row>
    <row r="253" spans="1:18" x14ac:dyDescent="0.3">
      <c r="A253" s="4"/>
    </row>
    <row r="254" spans="1:18" x14ac:dyDescent="0.3">
      <c r="A254" s="5" t="s">
        <v>19</v>
      </c>
      <c r="B254" s="13">
        <f>MIN(B250,B239,B230,B224,B219,B209,B205:B208,B197,B175:B178,B171:B172,B162,B159,B157,B156,B151,B150,B149,B148,B147,B145,B143,B132,B124,B115,B114,B90:B91,B86,B80:B82,B74:B77,B71,B70,B67,B65,B64,B63,B56,B45,B30,B5,B15,B26)</f>
        <v>0.2</v>
      </c>
      <c r="C254" s="13">
        <f>MIN(C5,C26,C45,C63,C70:C71,C75,C87,C90,C114:C115,C145,C150:C151,C159,C177:C178,C197,C205:C206,C208,C230,C239)</f>
        <v>0.1</v>
      </c>
      <c r="D254" s="13">
        <f>MIN(D5,D10,D15:D16,D18,D26,D30,D34,D40,D42,D45,D50,D55,D59,D63,D65,D67,D71,D75:D76,D81:D82,D88,D91,D106,D114:D115,D124,D126,D130,D132,D135,D140,D143,D145,D148:D151,D157,D159,D161,D168:D169,D171,D175,D177:D178,D200,D205:D206,D219,D222,D229,D235,D238:D239,D244,D249:D250)</f>
        <v>0.2</v>
      </c>
      <c r="E254" s="13">
        <f>MIN(E45,E72,E75,E84,E114,E127,E150:E151,E157,E205)</f>
        <v>0.2</v>
      </c>
      <c r="F254" s="13">
        <v>10</v>
      </c>
      <c r="G254" s="13">
        <f>MIN(G45,G75,G88,G114,G145,G180,G205,G239)</f>
        <v>0.2</v>
      </c>
      <c r="H254" s="13">
        <f>MIN(H14:H16,H26,H30,H45,H50,H58,H63,H65,H70:H71,H75,H80:H81,H91,H103,H114:H115,H124,H126:H127,H145,H147:H150,H152,H157,H159,H172,H177:H178,H205:H208,H219,H226:H227,H229,H235,H239:H240,H244,H249)</f>
        <v>0.6</v>
      </c>
      <c r="I254" s="13">
        <f>MIN(I75,I114,I229)</f>
        <v>0.7</v>
      </c>
      <c r="J254" s="13">
        <f>MIN(J9,J14:J16,J26,J30,J45,J50,J58,J63,J65,J67,J70:J71,J74:J75,J77,J80:J82,J84,J90:J91,J101:J103,J107,J112,J114:J115,J118,J124,J126:J127,J132,J145,J147:J150,J152,J157,J159,J172,J175,J177:J178,J205:J208,J219,J225:J227,J229,J235,J239:J240,J244,J249)</f>
        <v>0.05</v>
      </c>
      <c r="K254" s="13">
        <f>MIN(K15,K26,K30,K45,K50,K63,K75,K82,K103,K114,K126,K145,K178,K208,K219,K226,K229,K235,K239:K240,K249)</f>
        <v>0.05</v>
      </c>
      <c r="L254" s="13">
        <f>MIN(L14,L26,L45,L50,L63,L75,L114:L115,L145,L205:L206,L208,L226,L229,L235,L239,L244)</f>
        <v>0.06</v>
      </c>
      <c r="M254" s="13">
        <f>MIN(M8,M14,M17,M22,M43,M50,M52,M59,M60,M69,M71,M73,M75,M77,M90,M94,M105,M108,M115,M117:M120,M124,M127,M140,M154,M171,M173,M177,M187,M190:M191,M206,M208,M227,M231,M235,M239:M240,M244)</f>
        <v>0.05</v>
      </c>
      <c r="N254" s="13">
        <f>MIN(N104,N119,N154,N166,N171,N173,N176,N190,N192,N208,N244)</f>
        <v>7.0000000000000007E-2</v>
      </c>
      <c r="O254" s="13">
        <f>MIN(O8,O14,O22,O46,O50,O52,O59:O60,O69,O71,O73,O75,O77,O90,O94,O98,O105,O108,O115,O117:O119,O124,O126,O140,O150,O154,O173,O175,O180,O187,O190:O192,O206,O208,O227,O231,O235,O239:O240,O244)</f>
        <v>0.05</v>
      </c>
      <c r="P254" s="14">
        <f>MIN(P252,P108,P98,P75)</f>
        <v>6.9999999999999999E-4</v>
      </c>
      <c r="Q254" s="13">
        <f t="shared" ref="C254:R255" si="0">MAX(Q3:Q251)</f>
        <v>2</v>
      </c>
      <c r="R254" s="13">
        <f t="shared" si="0"/>
        <v>0.30099999999999999</v>
      </c>
    </row>
    <row r="255" spans="1:18" x14ac:dyDescent="0.3">
      <c r="A255" s="5" t="s">
        <v>20</v>
      </c>
      <c r="B255" s="13">
        <f>MAX(B4:B252)</f>
        <v>43.6</v>
      </c>
      <c r="C255" s="13">
        <f t="shared" si="0"/>
        <v>4.7</v>
      </c>
      <c r="D255" s="13">
        <f t="shared" si="0"/>
        <v>19.7</v>
      </c>
      <c r="E255" s="13">
        <f t="shared" si="0"/>
        <v>30.3</v>
      </c>
      <c r="F255" s="13">
        <f t="shared" si="0"/>
        <v>10</v>
      </c>
      <c r="G255" s="13">
        <f t="shared" si="0"/>
        <v>1.3</v>
      </c>
      <c r="H255" s="13">
        <f t="shared" si="0"/>
        <v>74.5</v>
      </c>
      <c r="I255" s="13">
        <f t="shared" si="0"/>
        <v>3.1</v>
      </c>
      <c r="J255" s="13">
        <f t="shared" si="0"/>
        <v>25.57</v>
      </c>
      <c r="K255" s="13">
        <f t="shared" si="0"/>
        <v>1.1399999999999999</v>
      </c>
      <c r="L255" s="13">
        <f t="shared" si="0"/>
        <v>0.78</v>
      </c>
      <c r="M255" s="13">
        <f t="shared" si="0"/>
        <v>4.26</v>
      </c>
      <c r="N255" s="13">
        <f t="shared" si="0"/>
        <v>0.59</v>
      </c>
      <c r="O255" s="13">
        <f t="shared" si="0"/>
        <v>4.32</v>
      </c>
      <c r="P255" s="14">
        <f t="shared" si="0"/>
        <v>4.7999999999999996E-3</v>
      </c>
      <c r="Q255" s="13">
        <f t="shared" si="0"/>
        <v>2</v>
      </c>
      <c r="R255" s="13">
        <f t="shared" si="0"/>
        <v>0.30099999999999999</v>
      </c>
    </row>
    <row r="256" spans="1:18" x14ac:dyDescent="0.3">
      <c r="A256" s="5" t="s">
        <v>21</v>
      </c>
      <c r="B256" s="13">
        <f>AVERAGE(B250,B239,B230,B224,B219,B209,B205:B208,B197,B175:B178,B171:B172,B162,B159,B157,B156,B151,B150,B149,B148,B147,B145,B143,B132,B124,B115,B114,B90:B91,B86,B80:B82,B74:B77,B71,B70,B67,B65,B64,B63,B56,B45,B30,B5,B15,B26,B87,B244,B249)</f>
        <v>3.503508771929825</v>
      </c>
      <c r="C256" s="13">
        <f>AVERAGE(C5,C26,C45,C63,C70:C71,C75,C87,C90,C114:C115,C145,C150:C151,C159,C177:C178,C197,C205:C206,C208,C230,C239)</f>
        <v>0.62608695652173918</v>
      </c>
      <c r="D256" s="13">
        <f>AVERAGE(D5,D10,D15:D16,D18,D26,D30,D34,D40,D42,D45,D50,D55,D59,D63,D65,D67,D71,D75:D76,D81:D82,D88,D91,D106,D114:D115,D124,D126,D130,D132,D135,D140,D143,D145,D148:D151,D157,D159,D161,D168:D169,D171,D175,D177:D178,D200,D205:D206,D219,D222,D229,D235,D238:D239,D244,D249:D250)</f>
        <v>1.9450000000000005</v>
      </c>
      <c r="E256" s="13">
        <f>AVERAGE(E45,E72,E75,E84,E114,E127,E150:E151,E157,E205)</f>
        <v>4.7799999999999994</v>
      </c>
      <c r="F256" s="16">
        <v>10</v>
      </c>
      <c r="G256" s="13">
        <f>AVERAGE(G45,G75,G88,G114,G145,G180,G205,G239)</f>
        <v>0.46250000000000002</v>
      </c>
      <c r="H256" s="13">
        <f>AVERAGE(H14:H16,H26,H30,H45,H50,H58,H63,H65,H70:H71,H75,H80:H81,H91,H103,H114:H115,H124,H126:H127,H145,H147:H150,H152,H157,H159,H172,H177:H178,H205:H208,H219,H226:H227,H229,H235,H239:H240,H244,H249)</f>
        <v>7.4543478260869565</v>
      </c>
      <c r="I256" s="13">
        <f>AVERAGE(I75,I114,I229)</f>
        <v>1.8333333333333333</v>
      </c>
      <c r="J256" s="13">
        <f>AVERAGE(J9,J14:J16,J26,J30,J45,J50,J58,J63,J65,J67,J70:J71,J74:J75,J77,J80:J82,J84,J90:J91,J101:J103,J107,J112,J114:J115,J118,J124,J126:J127,J132,J145,J147:J150,J152,J157,J159,J172,J175,J177:J178,J205:J208,J219,J225:J227,J229,J235,J239:J240,J244,J249)</f>
        <v>1.6808196721311472</v>
      </c>
      <c r="K256" s="13">
        <f>AVERAGE(K15,K26,K30,K45,K50,K63,K75,K82,K103,K114,K126,K145,K178,K208,K219,K226,K229,K235,K239:K240,K249)</f>
        <v>0.27285714285714285</v>
      </c>
      <c r="L256" s="13">
        <f>AVERAGE(L14,L26,L45,L50,L63,L75,L114:L115,L145,L205:L206,L208,L226,L229,L235,L239,L244)</f>
        <v>0.15705882352941178</v>
      </c>
      <c r="M256" s="13">
        <f>AVERAGE(M8,M14,M17,M22,M43,M50,M52,M59,M60,M69,M71,M73,M75,M77,M90,M94,M105,M108,M115,M117:M120,M124,M127,M140,M154,M171,M173,M177,M187,M190:M191,M206,M208,M227,M231,M235,M239:M240,M244)</f>
        <v>0.44365853658536597</v>
      </c>
      <c r="N256" s="13">
        <f>AVERAGE(N104,N119,N154,N166,N171,N173,N176,N190,N192,N208,N244)</f>
        <v>0.3290909090909091</v>
      </c>
      <c r="O256" s="13">
        <f>AVERAGE(O8,O14,O22,O46,O50,O52,O59:O60,O69,O71,O73,O75,O77,O90,O94,O98,O105,O108,O115,O117:O119,O124,O126,O140,O150,O154,O173,O175,O180,O187,O190:O192,O206,O208,O227,O231,O235,O239:O240,O244)</f>
        <v>0.49547619047619046</v>
      </c>
      <c r="P256" s="14">
        <f>AVERAGE(P252,P108,P98,P75)</f>
        <v>2.8500000000000001E-3</v>
      </c>
      <c r="Q256" s="13">
        <f t="shared" ref="Q256:R256" si="1">MAX(Q5:Q253)</f>
        <v>2</v>
      </c>
      <c r="R256" s="13">
        <f t="shared" si="1"/>
        <v>0.30099999999999999</v>
      </c>
    </row>
    <row r="257" spans="1:18" x14ac:dyDescent="0.3">
      <c r="A257" s="5" t="s">
        <v>22</v>
      </c>
      <c r="B257" s="13">
        <f>MEDIAN(B250,B239,B230,B224,B219,B209,B205:B208,B197,B175:B178,B171:B172,B162,B159,B157,B156,B151,B150,B149,B148,B147,B145,B143,B132,B124,B115,B114,B90:B91,B86,B80:B82,B74:B77,B71,B70,B67,B65,B64,B63,B56,B45,B30,B5,B15,B26,B87,B244,B249)</f>
        <v>1.2</v>
      </c>
      <c r="C257" s="13">
        <f>MEDIAN(C5,C26,C45,C63,C70:C71,C75,C87,C90,C114:C115,C145,C150:C151,C159,C177:C178,C197,C205:C206,C208,C230,C239)</f>
        <v>0.3</v>
      </c>
      <c r="D257" s="13">
        <f>MEDIAN(D5,D10,D15:D16,D18,D26,D30,D34,D40,D42,D45,D50,D55,D59,D63,D65,D67,D71,D75:D76,D81:D82,D88,D91,D106,D114:D115,D124,D126,D130,D132,D135,D140,D143,D145,D148:D151,D157,D159,D161,D168:D169,D171,D175,D177:D178,D200,D205:D206,D219,D222,D229,D235,D238:D239,D244,D249:D250)</f>
        <v>0.7</v>
      </c>
      <c r="E257" s="13">
        <f>MEDIAN(E45,E72,E75,E84,E114,E127,E150:E151,E157,E205)</f>
        <v>0.45</v>
      </c>
      <c r="F257" s="16">
        <v>10</v>
      </c>
      <c r="G257" s="13">
        <f>MEDIAN(G45,G75,G88,G114,G145,G180,G205,G239)</f>
        <v>0.35</v>
      </c>
      <c r="H257" s="13">
        <f>MEDIAN(H14:H16,H26,H30,H45,H50,H58,H63,H65,H70:H71,H75,H80:H81,H91,H103,H114:H115,H124,H126:H127,H145,H147:H150,H152,H157,H159,H172,H177:H178,H205:H208,H219,H226:H227,H229,H235,H239:H240,H244,H249)</f>
        <v>2.25</v>
      </c>
      <c r="I257" s="13">
        <f>MEDIAN((I75,I114,I229))</f>
        <v>1.7</v>
      </c>
      <c r="J257" s="13">
        <f>MEDIAN(J9,J14:J16,J26,J30,J45,J50,J58,J63,J65,J67,J70:J71,J74:J75,J77,J80:J82,J84,J90:J91,J101:J103,J107,J112,J114:J115,J118,J124,J126:J127,J132,J145,J147:J150,J152,J157,J159,J172,J175,J177:J178,J205:J208,J219,J225:J227,J229,J235,J239:J240,J244,J249)</f>
        <v>0.44</v>
      </c>
      <c r="K257" s="13">
        <f>MEDIAN(K15,K26,K30,K45,K50,K63,K75,K82,K103,K114,K126,K145,K178,K208,K219,K226,K229,K235,K239:K240,K249)</f>
        <v>0.19</v>
      </c>
      <c r="L257" s="13">
        <f>MEDIAN(L14,L26,L45,L50,L63,L75,L114:L115,L145,L205:L206,L208,L226,L229,L235,L239,L244)</f>
        <v>0.09</v>
      </c>
      <c r="M257" s="13">
        <f>MEDIAN(M8,M14,M17,M22,M43,M50,M52,M59,M60,M69,M71,M73,M75,M77,M90,M94,M105,M108,M115,M117:M120,M124,M127,M140,M154,M171,M173,M177,M187,M190:M191,M206,M208,M227,M231,M235,M239:M240,M244)</f>
        <v>0.17</v>
      </c>
      <c r="N257" s="13">
        <f>MEDIAN(N104,N119,N154,N166,N171,N173,N176,N190,N192,N208,N244)</f>
        <v>0.28999999999999998</v>
      </c>
      <c r="O257" s="13">
        <f>MEDIAN(O8,O14,O22,O46,O50,O52,O59:O60,O69,O71,O73,O75,O77,O90,O94,O98,O105,O108,O115,O117:O119,O124,O126,O140,O150,O154,O173,O175,O180,O187,O190:O192,O206,O208,O227,O231,O235,O239:O240,O244)</f>
        <v>0.13500000000000001</v>
      </c>
      <c r="P257" s="14">
        <f>MEDIAN(P252,P108,P98,P75)</f>
        <v>2.9499999999999999E-3</v>
      </c>
      <c r="Q257" s="13">
        <f t="shared" ref="Q257:R257" si="2">MAX(Q6:Q254)</f>
        <v>2</v>
      </c>
      <c r="R257" s="13">
        <f t="shared" si="2"/>
        <v>0.30099999999999999</v>
      </c>
    </row>
    <row r="258" spans="1:18" x14ac:dyDescent="0.3">
      <c r="A258" s="5" t="s">
        <v>23</v>
      </c>
      <c r="B258" s="13">
        <f>STDEV(B250,B239,B230,B224,B219,B209,B205:B208,B197,B175:B178,B171:B172,B162,B159,B157,B156,B151,B150,B149,B148,B147,B145,B143,B132,B124,B115,B114,B90:B91,B86,B80:B82,B74:B77,B71,B70,B67,B65,B64,B63,B56,B45,B30,B5,B15,B26,B87,B244,B249)</f>
        <v>6.8189851808933479</v>
      </c>
      <c r="C258" s="13">
        <f>STDEV(C5,C26,C45,C63,C70:C71,C75,C87,C90,C114:C115,C145,C150:C151,C159,C177:C178,C197,C205:C206,C208,C230,C239)</f>
        <v>0.96399612942656954</v>
      </c>
      <c r="D258" s="13">
        <f>STDEV(D5,D10,D15:D16,D18,D26,D30,D34,D40,D42,D45,D50,D55,D59,D63,D65,D67,D71,D75:D76,D81:D82,D88,D91,D106,D114:D115,D124,D126,D130,D132,D135,D140,D143,D145,D148:D151,D157,D159,D161,D168:D169,D171,D175,D177:D178,D200,D205:D206,D219,D222,D229,D235,D238:D239,D244,D249:D250)</f>
        <v>3.6319871294478139</v>
      </c>
      <c r="E258" s="13">
        <f>STDEV(E45,E72,E75,E84,E114,E127,E150:E151,E157,E205)</f>
        <v>9.6085378700403741</v>
      </c>
      <c r="F258" s="6" t="s">
        <v>25</v>
      </c>
      <c r="G258" s="13">
        <f>STDEV(G45,G75,G88,G114,G145,G180,G205,G239)</f>
        <v>0.37772817134623604</v>
      </c>
      <c r="H258" s="13">
        <f>STDEV(H14:H16,H26,H30,H45,H50,H58,H63,H65,H70:H71,H75,H80:H81,H91,H103,H114:H115,H124,H126:H127,H145,H147:H150,H152,H157,H159,H172,H177:H178,H205:H208,H219,H226:H227,H229,H235,H239:H240,H244,H249)</f>
        <v>15.162874346709671</v>
      </c>
      <c r="I258" s="13">
        <f>STDEV((I75,I114,I229))</f>
        <v>1.2055427546683419</v>
      </c>
      <c r="J258" s="13">
        <f>STDEV(J9,J14:J16,J26,J30,J45,J50,J58,J63,J65,J67,J70:J71,J74:J75,J77,J80:J82,J84,J90:J91,J101:J103,J107,J112,J114:J115,J118,J124,J126:J127,J132,J145,J147:J150,J152,J157,J159,J172,J175,J177:J178,J205:J208,J219,J225:J227,J229,J235,J239:J240,J244,J249)</f>
        <v>4.2322434141882601</v>
      </c>
      <c r="K258" s="13">
        <f>STDEV(K15,K26,K30,K45,K50,K63,K75,K82,K103,K114,K126,K145,K178,K208,K219,K226,K229,K235,K239:K240,K249)</f>
        <v>0.28602697175516256</v>
      </c>
      <c r="L258" s="13">
        <f>STDEV(L14,L26,L45,L50,L63,L75,L114:L115,L145,L205:L206,L208,L226,L229,L235,L239,L244)</f>
        <v>0.18913502801842233</v>
      </c>
      <c r="M258" s="13">
        <f>STDEV(M8,M14,M17,M22,M43,M50,M52,M59,M60,M69,M71,M73,M75,M77,M90,M94,M105,M108,M115,M117:M120,M124,M127,M140,M154,M171,M173,M177,M187,M190:M191,M206,M208,M227,M231,M235,M239:M240,M244)</f>
        <v>0.8335339108205525</v>
      </c>
      <c r="N258" s="13">
        <f>STDEV(N104,N119,N154,N166,N171,N173,N176,N190,N192,N208,N244)</f>
        <v>0.216723535660276</v>
      </c>
      <c r="O258" s="13">
        <f>STDEV(O8,O14,O22,O46,O50,O52,O59:O60,O69,O71,O73,O75,O77,O90,O94,O98,O105,O108,O115,O117:O119,O124,O126,O140,O150,O154,O173,O175,O180,O187,O190:O192,O206,O208,O227,O231,O235,O239:O240,O244)</f>
        <v>0.87110583597405677</v>
      </c>
      <c r="P258" s="14">
        <f>STDEV(P252,P108,P98,P75)</f>
        <v>1.717556403731766E-3</v>
      </c>
      <c r="Q258" s="6" t="s">
        <v>25</v>
      </c>
      <c r="R258" s="6" t="s">
        <v>25</v>
      </c>
    </row>
    <row r="259" spans="1:18" x14ac:dyDescent="0.3">
      <c r="A259" s="8" t="s">
        <v>24</v>
      </c>
      <c r="B259" s="6">
        <f>COUNTIF(B4:B252,"&gt;0")</f>
        <v>57</v>
      </c>
      <c r="C259" s="6">
        <f t="shared" ref="C259:R259" si="3">COUNTIF(C4:C252,"&gt;0")</f>
        <v>23</v>
      </c>
      <c r="D259" s="6">
        <f t="shared" si="3"/>
        <v>60</v>
      </c>
      <c r="E259" s="6">
        <f t="shared" si="3"/>
        <v>10</v>
      </c>
      <c r="F259" s="6">
        <f t="shared" si="3"/>
        <v>1</v>
      </c>
      <c r="G259" s="6">
        <f t="shared" si="3"/>
        <v>8</v>
      </c>
      <c r="H259" s="6">
        <f t="shared" si="3"/>
        <v>46</v>
      </c>
      <c r="I259" s="6">
        <f t="shared" si="3"/>
        <v>3</v>
      </c>
      <c r="J259" s="6">
        <f t="shared" si="3"/>
        <v>61</v>
      </c>
      <c r="K259" s="6">
        <f t="shared" si="3"/>
        <v>21</v>
      </c>
      <c r="L259" s="6">
        <f t="shared" si="3"/>
        <v>17</v>
      </c>
      <c r="M259" s="6">
        <f t="shared" si="3"/>
        <v>41</v>
      </c>
      <c r="N259" s="6">
        <f t="shared" si="3"/>
        <v>11</v>
      </c>
      <c r="O259" s="6">
        <f t="shared" si="3"/>
        <v>42</v>
      </c>
      <c r="P259" s="6">
        <f t="shared" si="3"/>
        <v>4</v>
      </c>
      <c r="Q259" s="6">
        <f t="shared" si="3"/>
        <v>1</v>
      </c>
      <c r="R259" s="6">
        <f t="shared" si="3"/>
        <v>1</v>
      </c>
    </row>
    <row r="260" spans="1:18" x14ac:dyDescent="0.3">
      <c r="A260" s="4"/>
      <c r="B260" s="7" t="s">
        <v>2</v>
      </c>
      <c r="C260" s="7" t="s">
        <v>3</v>
      </c>
      <c r="D260" s="12" t="s">
        <v>4</v>
      </c>
      <c r="E260" s="12" t="s">
        <v>5</v>
      </c>
      <c r="F260" s="12" t="s">
        <v>6</v>
      </c>
      <c r="G260" s="12" t="s">
        <v>12</v>
      </c>
      <c r="H260" s="9" t="s">
        <v>7</v>
      </c>
      <c r="I260" s="9" t="s">
        <v>8</v>
      </c>
      <c r="J260" s="9" t="s">
        <v>9</v>
      </c>
      <c r="K260" s="9" t="s">
        <v>10</v>
      </c>
      <c r="L260" s="9" t="s">
        <v>11</v>
      </c>
      <c r="M260" s="10" t="s">
        <v>13</v>
      </c>
      <c r="N260" s="10" t="s">
        <v>15</v>
      </c>
      <c r="O260" s="10" t="s">
        <v>14</v>
      </c>
      <c r="P260" s="10" t="s">
        <v>18</v>
      </c>
      <c r="Q260" s="11" t="s">
        <v>16</v>
      </c>
      <c r="R260" s="11" t="s">
        <v>17</v>
      </c>
    </row>
    <row r="261" spans="1:18" x14ac:dyDescent="0.3">
      <c r="A261" s="4"/>
    </row>
    <row r="262" spans="1:18" x14ac:dyDescent="0.3">
      <c r="A262" s="4"/>
    </row>
    <row r="263" spans="1:18" x14ac:dyDescent="0.3">
      <c r="A263" s="4"/>
    </row>
    <row r="264" spans="1:18" x14ac:dyDescent="0.3">
      <c r="A264" s="4"/>
    </row>
    <row r="265" spans="1:18" x14ac:dyDescent="0.3">
      <c r="A265" s="4"/>
    </row>
    <row r="266" spans="1:18" x14ac:dyDescent="0.3">
      <c r="A266" s="4"/>
    </row>
    <row r="267" spans="1:18" x14ac:dyDescent="0.3">
      <c r="A267" s="4"/>
    </row>
    <row r="268" spans="1:18" x14ac:dyDescent="0.3">
      <c r="A268" s="4"/>
    </row>
    <row r="269" spans="1:18" x14ac:dyDescent="0.3">
      <c r="A269" s="4"/>
    </row>
    <row r="270" spans="1:18" x14ac:dyDescent="0.3">
      <c r="A270" s="4"/>
    </row>
    <row r="271" spans="1:18" x14ac:dyDescent="0.3">
      <c r="A271" s="4"/>
    </row>
    <row r="272" spans="1:18" x14ac:dyDescent="0.3">
      <c r="A272" s="4"/>
    </row>
    <row r="273" spans="1:1" x14ac:dyDescent="0.3">
      <c r="A273" s="4"/>
    </row>
    <row r="274" spans="1:1" x14ac:dyDescent="0.3">
      <c r="A274" s="4"/>
    </row>
    <row r="275" spans="1:1" x14ac:dyDescent="0.3">
      <c r="A275" s="4"/>
    </row>
    <row r="276" spans="1:1" x14ac:dyDescent="0.3">
      <c r="A276" s="4"/>
    </row>
    <row r="277" spans="1:1" x14ac:dyDescent="0.3">
      <c r="A277" s="4"/>
    </row>
    <row r="278" spans="1:1" x14ac:dyDescent="0.3">
      <c r="A278" s="4"/>
    </row>
    <row r="279" spans="1:1" x14ac:dyDescent="0.3">
      <c r="A279" s="4"/>
    </row>
    <row r="280" spans="1:1" x14ac:dyDescent="0.3">
      <c r="A280" s="4"/>
    </row>
    <row r="281" spans="1:1" x14ac:dyDescent="0.3">
      <c r="A281" s="4"/>
    </row>
    <row r="282" spans="1:1" x14ac:dyDescent="0.3">
      <c r="A282" s="5"/>
    </row>
    <row r="283" spans="1:1" x14ac:dyDescent="0.3">
      <c r="A283" s="5"/>
    </row>
    <row r="284" spans="1:1" x14ac:dyDescent="0.3">
      <c r="A284" s="5"/>
    </row>
    <row r="285" spans="1:1" x14ac:dyDescent="0.3">
      <c r="A285" s="5"/>
    </row>
    <row r="286" spans="1:1" x14ac:dyDescent="0.3">
      <c r="A286" s="5"/>
    </row>
    <row r="287" spans="1:1" x14ac:dyDescent="0.3">
      <c r="A287" s="5"/>
    </row>
  </sheetData>
  <sheetProtection algorithmName="SHA-512" hashValue="dWxeHZcN4Wi1DIhqSGuOxY1qmvWbgoDQMafVO73kznHL3N85OfKfvVLV6KUuKZ6/Fe/zgK+Glli4f2YbFp5rQQ==" saltValue="61StbQhWgsNww/a2HzUZhg==" spinCount="100000" sheet="1" objects="1" scenarios="1"/>
  <mergeCells count="1">
    <mergeCell ref="A1:R1"/>
  </mergeCells>
  <conditionalFormatting sqref="B4:R252">
    <cfRule type="expression" dxfId="0" priority="1">
      <formula>AND(B4&gt;0,B4&lt;&gt;0)</formula>
    </cfRule>
    <cfRule type="colorScale" priority="3">
      <colorScale>
        <cfvo type="num" val="&quot;0$B$3:$R$251&gt;0&quot;"/>
        <cfvo type="max"/>
        <color theme="9" tint="0.39997558519241921"/>
        <color rgb="FFFFEF9C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AYSA DA ROCHA SIMÃO</dc:creator>
  <cp:lastModifiedBy>Eugenia Gallardo</cp:lastModifiedBy>
  <dcterms:created xsi:type="dcterms:W3CDTF">2024-12-05T19:28:14Z</dcterms:created>
  <dcterms:modified xsi:type="dcterms:W3CDTF">2026-01-08T21:59:39Z</dcterms:modified>
</cp:coreProperties>
</file>