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unimelbcloud-my.sharepoint.com/personal/hallinan_unimelb_edu_au/Documents/Documents/3_ACRE/4. WORK STREAMS/CANS48_Papers/SocMed_Paper/APlosOneFinal/"/>
    </mc:Choice>
  </mc:AlternateContent>
  <xr:revisionPtr revIDLastSave="61" documentId="8_{65882166-3814-4E7A-931B-04BCD868540D}" xr6:coauthVersionLast="47" xr6:coauthVersionMax="47" xr10:uidLastSave="{CD86363F-4304-4DDF-B482-A78D1D49A561}"/>
  <bookViews>
    <workbookView xWindow="-120" yWindow="-120" windowWidth="29040" windowHeight="15840" activeTab="3" xr2:uid="{00000000-000D-0000-FFFF-FFFF00000000}"/>
  </bookViews>
  <sheets>
    <sheet name="WoS" sheetId="38" r:id="rId1"/>
    <sheet name="MedlineWoS" sheetId="43" r:id="rId2"/>
    <sheet name="Embase" sheetId="40" r:id="rId3"/>
    <sheet name="Scopus" sheetId="41" r:id="rId4"/>
    <sheet name="Embase_log" sheetId="50" r:id="rId5"/>
    <sheet name="Medline_log" sheetId="49" r:id="rId6"/>
    <sheet name="Scopus_log" sheetId="48" r:id="rId7"/>
    <sheet name="Total_Search" sheetId="44" r:id="rId8"/>
    <sheet name="Dup_Removed" sheetId="53" r:id="rId9"/>
    <sheet name="Included Pub Type" sheetId="54" r:id="rId10"/>
    <sheet name="Sheet2" sheetId="56" r:id="rId11"/>
    <sheet name="WOS on MC and SM" sheetId="8" state="hidden" r:id="rId12"/>
    <sheet name="WOS on cannabis and SM" sheetId="9"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65" i="43" l="1"/>
  <c r="S65" i="43"/>
  <c r="W64" i="43"/>
  <c r="S64" i="43"/>
  <c r="W63" i="43"/>
  <c r="S63" i="43"/>
  <c r="W62" i="43"/>
  <c r="S62" i="43"/>
  <c r="W61" i="43"/>
  <c r="S61" i="43"/>
  <c r="W60" i="43"/>
  <c r="S60" i="43"/>
  <c r="W59" i="43"/>
  <c r="S59" i="43"/>
  <c r="W58" i="43"/>
  <c r="S58" i="43"/>
  <c r="W57" i="43"/>
  <c r="S57" i="43"/>
  <c r="W56" i="43"/>
  <c r="S56" i="43"/>
  <c r="W55" i="43"/>
  <c r="S55" i="43"/>
  <c r="W54" i="43"/>
  <c r="S54" i="43"/>
  <c r="W53" i="43"/>
  <c r="S53" i="43"/>
  <c r="W52" i="43"/>
  <c r="S52" i="43"/>
  <c r="W51" i="43"/>
  <c r="S51" i="43"/>
  <c r="W50" i="43"/>
  <c r="S50" i="43"/>
  <c r="W49" i="43"/>
  <c r="S49" i="43"/>
  <c r="W48" i="43"/>
  <c r="S48" i="43"/>
  <c r="W47" i="43"/>
  <c r="S47" i="43"/>
  <c r="W46" i="43"/>
  <c r="S46" i="43"/>
  <c r="W45" i="43"/>
  <c r="S45" i="43"/>
  <c r="W44" i="43"/>
  <c r="S44" i="43"/>
  <c r="W43" i="43"/>
  <c r="S43" i="43"/>
  <c r="W42" i="43"/>
  <c r="S42" i="43"/>
  <c r="W41" i="43"/>
  <c r="S41" i="43"/>
  <c r="W40" i="43"/>
  <c r="S40" i="43"/>
  <c r="W39" i="43"/>
  <c r="S39" i="43"/>
  <c r="W38" i="43"/>
  <c r="S38" i="43"/>
  <c r="W37" i="43"/>
  <c r="S37" i="43"/>
  <c r="W36" i="43"/>
  <c r="S36" i="43"/>
  <c r="W35" i="43"/>
  <c r="W34" i="43"/>
  <c r="S34" i="43"/>
  <c r="W33" i="43"/>
  <c r="S33" i="43"/>
  <c r="W32" i="43"/>
  <c r="S32" i="43"/>
  <c r="W31" i="43"/>
  <c r="S31" i="43"/>
  <c r="W30" i="43"/>
  <c r="S30" i="43"/>
  <c r="W29" i="43"/>
  <c r="S29" i="43"/>
  <c r="W28" i="43"/>
  <c r="S28" i="43"/>
  <c r="W27" i="43"/>
  <c r="S27" i="43"/>
  <c r="W26" i="43"/>
  <c r="S26" i="43"/>
  <c r="W25" i="43"/>
  <c r="S25" i="43"/>
  <c r="W24" i="43"/>
  <c r="S24" i="43"/>
  <c r="W23" i="43"/>
  <c r="S23" i="43"/>
  <c r="W22" i="43"/>
  <c r="S22" i="43"/>
  <c r="W21" i="43"/>
  <c r="S21" i="43"/>
  <c r="W20" i="43"/>
  <c r="S20" i="43"/>
  <c r="W19" i="43"/>
  <c r="S19" i="43"/>
  <c r="W18" i="43"/>
  <c r="S18" i="43"/>
  <c r="W17" i="43"/>
  <c r="S17" i="43"/>
  <c r="W16" i="43"/>
  <c r="S16" i="43"/>
  <c r="W15" i="43"/>
  <c r="S15" i="43"/>
  <c r="W14" i="43"/>
  <c r="S14" i="43"/>
  <c r="W13" i="43"/>
  <c r="S13" i="43"/>
  <c r="W12" i="43"/>
  <c r="S12" i="43"/>
  <c r="W11" i="43"/>
  <c r="S11" i="43"/>
  <c r="W10" i="43"/>
  <c r="S10" i="43"/>
  <c r="W9" i="43"/>
  <c r="S9" i="43"/>
  <c r="W8" i="43"/>
  <c r="S8" i="43"/>
  <c r="W7" i="43"/>
  <c r="S7" i="43"/>
  <c r="W6" i="43"/>
  <c r="S6" i="43"/>
  <c r="W5" i="43"/>
  <c r="S5" i="43"/>
  <c r="W4" i="43"/>
  <c r="S4" i="43"/>
  <c r="W3" i="43"/>
  <c r="S3" i="43"/>
  <c r="W2" i="43"/>
  <c r="S2" i="43"/>
  <c r="W1" i="43"/>
  <c r="S1" i="43"/>
  <c r="AY1" i="49"/>
  <c r="BM1" i="49"/>
  <c r="AY2" i="49"/>
  <c r="BM2" i="49"/>
  <c r="AY3" i="49"/>
  <c r="BM3" i="49"/>
  <c r="AY4" i="49"/>
  <c r="BM4" i="49"/>
  <c r="AY5" i="49"/>
  <c r="BM5" i="49"/>
  <c r="AY6" i="49"/>
  <c r="BM6" i="49"/>
  <c r="BM7" i="49"/>
  <c r="AY8" i="49"/>
  <c r="BM8" i="49"/>
  <c r="AY9" i="49"/>
  <c r="BM9" i="49"/>
  <c r="AY10" i="49"/>
  <c r="BM10" i="49"/>
  <c r="AY11" i="49"/>
  <c r="BM11" i="49"/>
  <c r="AY12" i="49"/>
  <c r="BM12" i="49"/>
  <c r="AY13" i="49"/>
  <c r="BM13" i="49"/>
  <c r="AY14" i="49"/>
  <c r="BM14" i="49"/>
  <c r="BM15" i="49"/>
  <c r="BM16" i="49"/>
  <c r="AY17" i="49"/>
  <c r="BM17" i="49"/>
  <c r="AY18" i="49"/>
  <c r="BM18" i="49"/>
  <c r="AY19" i="49"/>
  <c r="BM19" i="49"/>
  <c r="AY20" i="49"/>
  <c r="BM20" i="49"/>
  <c r="AY21" i="49"/>
  <c r="BM21" i="49"/>
  <c r="AY22" i="49"/>
  <c r="BM22" i="49"/>
  <c r="AY23" i="49"/>
  <c r="BM23" i="49"/>
  <c r="AY24" i="49"/>
  <c r="BM24" i="49"/>
  <c r="AY25" i="49"/>
  <c r="BM25" i="49"/>
  <c r="AY26" i="49"/>
  <c r="BM26" i="49"/>
  <c r="AY27" i="49"/>
  <c r="BM27" i="49"/>
  <c r="AY28" i="49"/>
  <c r="BM28" i="49"/>
  <c r="AY29" i="49"/>
  <c r="BM29" i="49"/>
  <c r="AY30" i="49"/>
  <c r="BM30" i="49"/>
  <c r="AY31" i="49"/>
  <c r="BM31" i="49"/>
  <c r="AY32" i="49"/>
  <c r="BM32" i="49"/>
  <c r="AY33" i="49"/>
  <c r="BM33" i="49"/>
  <c r="AY34" i="49"/>
  <c r="BM34" i="49"/>
  <c r="AY35" i="49"/>
  <c r="BM35" i="49"/>
  <c r="AY36" i="49"/>
  <c r="BM36" i="49"/>
  <c r="AY37" i="49"/>
  <c r="BM37" i="49"/>
  <c r="AY38" i="49"/>
  <c r="BM38" i="49"/>
  <c r="AY39" i="49"/>
  <c r="BM39" i="49"/>
  <c r="AY40" i="49"/>
  <c r="BM40" i="49"/>
  <c r="AY41" i="49"/>
  <c r="BM41" i="49"/>
  <c r="AY42" i="49"/>
  <c r="BM42" i="49"/>
  <c r="AY43" i="49"/>
  <c r="BM43" i="49"/>
  <c r="AY44" i="49"/>
  <c r="BM44" i="49"/>
  <c r="AY45" i="49"/>
  <c r="BM45" i="49"/>
  <c r="AY46" i="49"/>
  <c r="BM46" i="49"/>
  <c r="AY47" i="49"/>
  <c r="BM47" i="49"/>
  <c r="AY48" i="49"/>
  <c r="BM48" i="49"/>
  <c r="AY49" i="49"/>
  <c r="BM49" i="49"/>
  <c r="BV116" i="38"/>
  <c r="BH116" i="38"/>
  <c r="BV115" i="38"/>
  <c r="BH115" i="38"/>
  <c r="BV114" i="38"/>
  <c r="BH114" i="38"/>
  <c r="BV113" i="38"/>
  <c r="BH113" i="38"/>
  <c r="BV112" i="38"/>
  <c r="BH112" i="38"/>
  <c r="BV111" i="38"/>
  <c r="BH111" i="38"/>
  <c r="BV110" i="38"/>
  <c r="BH110" i="38"/>
  <c r="BV109" i="38"/>
  <c r="BH109" i="38"/>
  <c r="BV108" i="38"/>
  <c r="BH108" i="38"/>
  <c r="BV107" i="38"/>
  <c r="BH107" i="38"/>
  <c r="BV106" i="38"/>
  <c r="BH106" i="38"/>
  <c r="BV105" i="38"/>
  <c r="BH105" i="38"/>
  <c r="BV104" i="38"/>
  <c r="BH104" i="38"/>
  <c r="BV103" i="38"/>
  <c r="BH103" i="38"/>
  <c r="BV102" i="38"/>
  <c r="BH102" i="38"/>
  <c r="BV101" i="38"/>
  <c r="BH101" i="38"/>
  <c r="BV100" i="38"/>
  <c r="BH100" i="38"/>
  <c r="BV99" i="38"/>
  <c r="BH99" i="38"/>
  <c r="BV98" i="38"/>
  <c r="BH98" i="38"/>
  <c r="BV97" i="38"/>
  <c r="BH97" i="38"/>
  <c r="BV96" i="38"/>
  <c r="BH96" i="38"/>
  <c r="BV95" i="38"/>
  <c r="BH95" i="38"/>
  <c r="BV94" i="38"/>
  <c r="BH94" i="38"/>
  <c r="BV93" i="38"/>
  <c r="BH93" i="38"/>
  <c r="BV92" i="38"/>
  <c r="BH92" i="38"/>
  <c r="BV91" i="38"/>
  <c r="BH91" i="38"/>
  <c r="BV90" i="38"/>
  <c r="BH90" i="38"/>
  <c r="BV89" i="38"/>
  <c r="BH89" i="38"/>
  <c r="BV88" i="38"/>
  <c r="BH88" i="38"/>
  <c r="BV87" i="38"/>
  <c r="BH87" i="38"/>
  <c r="BV86" i="38"/>
  <c r="BH86" i="38"/>
  <c r="BV85" i="38"/>
  <c r="BH85" i="38"/>
  <c r="BV84" i="38"/>
  <c r="BH84" i="38"/>
  <c r="BV83" i="38"/>
  <c r="BH83" i="38"/>
  <c r="BV82" i="38"/>
  <c r="BH82" i="38"/>
  <c r="BV81" i="38"/>
  <c r="BH81" i="38"/>
  <c r="BV80" i="38"/>
  <c r="BH80" i="38"/>
  <c r="BV79" i="38"/>
  <c r="BH79" i="38"/>
  <c r="BV78" i="38"/>
  <c r="BH78" i="38"/>
  <c r="BV77" i="38"/>
  <c r="BH77" i="38"/>
  <c r="BV76" i="38"/>
  <c r="BH76" i="38"/>
  <c r="BV75" i="38"/>
  <c r="BH75" i="38"/>
  <c r="BV74" i="38"/>
  <c r="BH74" i="38"/>
  <c r="BV73" i="38"/>
  <c r="BH73" i="38"/>
  <c r="BV72" i="38"/>
  <c r="BH72" i="38"/>
  <c r="BV71" i="38"/>
  <c r="BH71" i="38"/>
  <c r="BV70" i="38"/>
  <c r="BH70" i="38"/>
  <c r="BV69" i="38"/>
  <c r="BV68" i="38"/>
  <c r="BH68" i="38"/>
  <c r="BV67" i="38"/>
  <c r="BH67" i="38"/>
  <c r="BV66" i="38"/>
  <c r="BH66" i="38"/>
  <c r="BV65" i="38"/>
  <c r="BH65" i="38"/>
  <c r="BV64" i="38"/>
  <c r="BH64" i="38"/>
  <c r="BV63" i="38"/>
  <c r="BH63" i="38"/>
  <c r="BV62" i="38"/>
  <c r="BH62" i="38"/>
  <c r="BV61" i="38"/>
  <c r="BH61" i="38"/>
  <c r="BV60" i="38"/>
  <c r="BH60" i="38"/>
  <c r="BV59" i="38"/>
  <c r="BH59" i="38"/>
  <c r="BV58" i="38"/>
  <c r="BH58" i="38"/>
  <c r="BV57" i="38"/>
  <c r="BH57" i="38"/>
  <c r="BV56" i="38"/>
  <c r="BH56" i="38"/>
  <c r="BV55" i="38"/>
  <c r="BH55" i="38"/>
  <c r="BV54" i="38"/>
  <c r="BH54" i="38"/>
  <c r="BV53" i="38"/>
  <c r="BH53" i="38"/>
  <c r="BV52" i="38"/>
  <c r="BH52" i="38"/>
  <c r="BV51" i="38"/>
  <c r="BH51" i="38"/>
  <c r="BV50" i="38"/>
  <c r="BH50" i="38"/>
  <c r="BV49" i="38"/>
  <c r="BH49" i="38"/>
  <c r="BV48" i="38"/>
  <c r="BH48" i="38"/>
  <c r="BV47" i="38"/>
  <c r="BH47" i="38"/>
  <c r="BV46" i="38"/>
  <c r="BH46" i="38"/>
  <c r="BV45" i="38"/>
  <c r="BH45" i="38"/>
  <c r="BV44" i="38"/>
  <c r="BH44" i="38"/>
  <c r="BV43" i="38"/>
  <c r="BH43" i="38"/>
  <c r="BV42" i="38"/>
  <c r="BH42" i="38"/>
  <c r="BV41" i="38"/>
  <c r="BH41" i="38"/>
  <c r="BV40" i="38"/>
  <c r="BH40" i="38"/>
  <c r="BV39" i="38"/>
  <c r="BH39" i="38"/>
  <c r="BV38" i="38"/>
  <c r="BH38" i="38"/>
  <c r="BV37" i="38"/>
  <c r="BH37" i="38"/>
  <c r="BV36" i="38"/>
  <c r="BH36" i="38"/>
  <c r="BV35" i="38"/>
  <c r="BH35" i="38"/>
  <c r="BV34" i="38"/>
  <c r="BH34" i="38"/>
  <c r="BV33" i="38"/>
  <c r="BH33" i="38"/>
  <c r="BV32" i="38"/>
  <c r="BH32" i="38"/>
  <c r="BV31" i="38"/>
  <c r="BH31" i="38"/>
  <c r="BV30" i="38"/>
  <c r="BH30" i="38"/>
  <c r="BV29" i="38"/>
  <c r="BH29" i="38"/>
  <c r="BV28" i="38"/>
  <c r="BH28" i="38"/>
  <c r="BV27" i="38"/>
  <c r="BH27" i="38"/>
  <c r="BV26" i="38"/>
  <c r="BH26" i="38"/>
  <c r="BV25" i="38"/>
  <c r="BH25" i="38"/>
  <c r="BV24" i="38"/>
  <c r="BH24" i="38"/>
  <c r="BV23" i="38"/>
  <c r="BH23" i="38"/>
  <c r="BV22" i="38"/>
  <c r="BH22" i="38"/>
  <c r="BV21" i="38"/>
  <c r="BH21" i="38"/>
  <c r="BV20" i="38"/>
  <c r="BH20" i="38"/>
  <c r="BV19" i="38"/>
  <c r="BH19" i="38"/>
  <c r="BV18" i="38"/>
  <c r="BH18" i="38"/>
  <c r="BV17" i="38"/>
  <c r="BH17" i="38"/>
  <c r="BV16" i="38"/>
  <c r="BH16" i="38"/>
  <c r="BV15" i="38"/>
  <c r="BH15" i="38"/>
  <c r="BV14" i="38"/>
  <c r="BH14" i="38"/>
  <c r="BV13" i="38"/>
  <c r="BH13" i="38"/>
  <c r="BV12" i="38"/>
  <c r="BH12" i="38"/>
  <c r="BV11" i="38"/>
  <c r="BH11" i="38"/>
  <c r="BV10" i="38"/>
  <c r="BH10" i="38"/>
  <c r="BV9" i="38"/>
  <c r="BH9" i="38"/>
  <c r="BV8" i="38"/>
  <c r="BH8" i="38"/>
  <c r="BV7" i="38"/>
  <c r="BH7" i="38"/>
  <c r="BV6" i="38"/>
  <c r="BH6" i="38"/>
  <c r="BV5" i="38"/>
  <c r="BH5" i="38"/>
  <c r="BV4" i="38"/>
  <c r="BH4" i="38"/>
  <c r="BV3" i="38"/>
  <c r="BH3" i="38"/>
  <c r="BV2" i="38"/>
  <c r="BH2" i="38"/>
  <c r="BV1" i="38"/>
  <c r="BH1" i="38"/>
</calcChain>
</file>

<file path=xl/sharedStrings.xml><?xml version="1.0" encoding="utf-8"?>
<sst xmlns="http://schemas.openxmlformats.org/spreadsheetml/2006/main" count="37874" uniqueCount="6767">
  <si>
    <t>International Journal of Drug Policy</t>
  </si>
  <si>
    <t>Journal of Medical Internet Research</t>
  </si>
  <si>
    <t>Clinics in Dermatology</t>
  </si>
  <si>
    <t>Drug and Alcohol Review</t>
  </si>
  <si>
    <t>Trends in Internet Searches for Cannabidiol (CBD) in the United States</t>
  </si>
  <si>
    <t>CBD (Cannabidiol) Product Attitudes, Knowledge, and Use Among Young Adults</t>
  </si>
  <si>
    <t>JMIR PUBLIC HEALTH AND SURVEILLANCE</t>
  </si>
  <si>
    <t>Cannabis Use, a Self-Management Strategy Among Australian Women With Endometriosis: Results From a National Online Survey</t>
  </si>
  <si>
    <t>Cannabis advertising, promotion and branding: Differences in consumer exposure between ‘legal’ and ‘illegal’ markets in Canada and the US</t>
  </si>
  <si>
    <t>An Observational Study of Vaping Knowledge and Perceptions in a Sample of U.S. Adults</t>
  </si>
  <si>
    <t>Changing landscape of cannabis: novel products, formulations, and methods of administration</t>
  </si>
  <si>
    <t>Cannabis use in active athletes: Behaviors related to subjective effects</t>
  </si>
  <si>
    <t>Self-management strategies amongst Australian women with endometriosis: a national online survey</t>
  </si>
  <si>
    <t>Utilizing Big Data and Twitter to Discover Emergent Online Communities of Cannabis Users</t>
  </si>
  <si>
    <r>
      <t>(TS= ("Medicinal cannabis"  OR "Medical cannabis"  OR "Medical Marijuana"  OR "Medicinal Marijuana"  OR "Cannabinoids"  OR "Delta-9-Tetrahydrocannabinol"  OR  Cannabidiol  OR CBD  OR CBG  OR CBN) AND TS = ("Social media"  OR Twitter  OR Reddit  OR "social network forum"  OR "Online health community"  OR "message board")) </t>
    </r>
    <r>
      <rPr>
        <i/>
        <sz val="11"/>
        <color rgb="FF2A2D35"/>
        <rFont val="Inherit"/>
      </rPr>
      <t> AND </t>
    </r>
    <r>
      <rPr>
        <sz val="11"/>
        <color rgb="FF2A2D35"/>
        <rFont val="Arial"/>
        <family val="2"/>
      </rPr>
      <t>LANGUAGE:</t>
    </r>
    <r>
      <rPr>
        <sz val="11"/>
        <color rgb="FF2A2D35"/>
        <rFont val="Arial"/>
        <family val="2"/>
      </rPr>
      <t> (English)</t>
    </r>
  </si>
  <si>
    <r>
      <t>Timespan:</t>
    </r>
    <r>
      <rPr>
        <sz val="10"/>
        <color rgb="FF4B4B4B"/>
        <rFont val="Inherit"/>
      </rPr>
      <t> All years. </t>
    </r>
    <r>
      <rPr>
        <sz val="12"/>
        <color rgb="FF4B4B4B"/>
        <rFont val="Inherit"/>
      </rPr>
      <t>Indexes:</t>
    </r>
    <r>
      <rPr>
        <sz val="10"/>
        <color rgb="FF4B4B4B"/>
        <rFont val="Inherit"/>
      </rPr>
      <t> SCI-EXPANDED, SSCI, A&amp;HCI, CPCI-S, CPCI-SSH, BKCI-S, BKCI-SSH, ESCI, CCR-EXPANDED, IC.</t>
    </r>
  </si>
  <si>
    <t>Phytotherapics in COVID19: Why palmitoylethanolamide?</t>
  </si>
  <si>
    <t>New psychoactive substances in Eurasia: a qualitative study of people who use drugs and harm reduction services in six countries</t>
  </si>
  <si>
    <t>Intersection of the Web-Based Vaping Narrative With COVID-19: Topic Modeling Study</t>
  </si>
  <si>
    <t>Self-reported Cannabidiol (CBD) Use for Conditions With Proven Therapies</t>
  </si>
  <si>
    <t>Identifying IBD Providers' Knowledge Gaps Using a Prospective Web-based Survey</t>
  </si>
  <si>
    <t>Cannabidiol (CBD): Perspectives from Pinterest</t>
  </si>
  <si>
    <t>Integration of User Generated Geo-contents and Official Data to Assess Quality of Life in Intra-national Level</t>
  </si>
  <si>
    <t>Unconventional diets and nutritional supplements are more common in dogs with cancer compared to healthy dogs: An online global survey of 345 dog owners</t>
  </si>
  <si>
    <t>#toolittletoolate: JUUL-related content on Instagram before and after self-regulatory action</t>
  </si>
  <si>
    <t>Cannabis advertising, promotion and branding: Differences in consumer exposure between 'legal' and 'illegal' markets in Canada and the US</t>
  </si>
  <si>
    <t>SPATIAL DISTRIBUTION OF RESTAURANT POPULARITY INDEX BASED ON CONSUMER REVIEW</t>
  </si>
  <si>
    <t>Does cannabidiol reduce severe behavioural problems in children with intellectual disability? Study protocol for a pilot single-site phase I/II randomised placebo controlled trial</t>
  </si>
  <si>
    <t>Social media surveillance for perceived therapeutic effects of cannabidiol (CBD) products</t>
  </si>
  <si>
    <t>Searching for the Center: A New Civic Role for the Central Business District in China</t>
  </si>
  <si>
    <t>Analyzing Social-Geographic Human Mobility Patterns Using Large-Scale Social Media Data</t>
  </si>
  <si>
    <t>Arkansas community's attitudes toward the regulation of medical cannabis and the pharmacist's involvement in Arkansas medical cannabis</t>
  </si>
  <si>
    <t>Respiratory depression following an accidental overdose of a CBD-labeled product: A pediatric case report</t>
  </si>
  <si>
    <t>Engagement with medical cannabis information from online and mass media sources: Is it related to medical cannabis attitudes and support for legalization?</t>
  </si>
  <si>
    <t>Sources of Information and Beliefs About the Health Effects of Marijuana</t>
  </si>
  <si>
    <t>Keeping up with the times: how national public health and governmental organizations communicate about cannabis on Twitter</t>
  </si>
  <si>
    <t>Using Twitter to Understand the Human Bowel Disease Community: Exploratory Analysis of Key Topics</t>
  </si>
  <si>
    <t>Cannabidiol: A Review of Clinical Efficacy and Safety in Epilepsy</t>
  </si>
  <si>
    <t>Developing a global indicator for Aichi Target 1 by merging online data sources to measure biodiversity awareness and engagement</t>
  </si>
  <si>
    <t>Predicting Public Opinion on Drug Legalization: Social Media Analysis and Consumption Trends</t>
  </si>
  <si>
    <t>A geospatial approach of downscaling urban energy consumption density in mega-city Dhaka, Bangladesh</t>
  </si>
  <si>
    <t>Marijuana Use During Pregnancy and Breastfeeding: Implications for Neonatal and Childhood Outcomes</t>
  </si>
  <si>
    <t>Sales and Advertising Channels of New Psychoactive Substances (NPS): Internet, Social Networks, and Smartphone Apps</t>
  </si>
  <si>
    <t>Enablers and barriers for women with gestational diabetes mellitus to achieve optimal glycaemic control - a qualitative study using the theoretical domains framework</t>
  </si>
  <si>
    <t>What's ur type? Contextualized Classification of User Types in Marijuana-related Communications using Compositional Multiview Embedding</t>
  </si>
  <si>
    <t>Butane hash oil and dabbing: insights into use, amateur production techniques, and potential harm mitigation</t>
  </si>
  <si>
    <t>THE EVALUATIVE IMAGE OF THE CITY THROUGH THE LENS OF SOCIAL MEDIA: CASE STUDY OF MELBOURNE CBD</t>
  </si>
  <si>
    <t>Re-Picturing the Post-Fordist Motor City: Commissioned Street Art in Downtown Detroit</t>
  </si>
  <si>
    <t>Medical Decision-Making Processes and Online Behaviors Among Cannabis Dispensary Staff</t>
  </si>
  <si>
    <t>Patterns of Twitter Behavior Among Networks of Cannabis Dispensaries in California</t>
  </si>
  <si>
    <t>Increases in synthetic cannabinoids-related harms: Results from a longitudinal web-based content analysis</t>
  </si>
  <si>
    <t>Marijuana advertising exposure among current marijuana users in the US</t>
  </si>
  <si>
    <t>Exploring Marijuana Advertising on Weedmaps, a Popular Online Directory</t>
  </si>
  <si>
    <t>iSagip: A Crowdsource Disaster Relief and Monitoring Application framework</t>
  </si>
  <si>
    <t>Cannabis as a substitute for prescription drugs - a cross-sectional study</t>
  </si>
  <si>
    <t>It Takes Longer, but When It Hits You It Hits You!: Videos About Marijuana Edibles on YouTube</t>
  </si>
  <si>
    <t>Training and Practices of Cannabis Dispensary Staff</t>
  </si>
  <si>
    <t>The use of social networking sites: A risk factor for using alcohol, marijuana, and synthetic cannabinoids?</t>
  </si>
  <si>
    <t>A Cross-Sectional Survey of Medical Cannabis Users: Patterns of Use and Perceived Efficacy</t>
  </si>
  <si>
    <t>Are the last grade medical students aware of the danger of synthetic cannabinoids?</t>
  </si>
  <si>
    <t>Displays of dabbing marijuana extracts on YouTube</t>
  </si>
  <si>
    <t>Time for dabs: Analyzing Twitter data on marijuana concentrates across the US</t>
  </si>
  <si>
    <t xml:space="preserve">Retrived Articles </t>
  </si>
  <si>
    <t xml:space="preserve">Selected Articles </t>
  </si>
  <si>
    <t>Social Media, Marijuana and Sex: An Exploratory Study of Adolescents' Intentions to Use and College Students' Use of Marijuana</t>
  </si>
  <si>
    <t>Characterising KandyPens-related posts to Instagram: implications for nicotine and cannabis use</t>
  </si>
  <si>
    <t>An Exploratory Study of Adolescents' Social Media Sharing of Marijuana-Related Content</t>
  </si>
  <si>
    <t>Cannabis Surveillance With Twitter Data: Emerging Topics and Social Bots</t>
  </si>
  <si>
    <t>Employing online social networks in precision-medicine approach using information fusion predictive model to improve substance use surveillance: A lesson from Twitter and marijuana consumption</t>
  </si>
  <si>
    <t>Making Weedish Fish: An Exploratory Analysis of Cannabis Recipes on Pinterest</t>
  </si>
  <si>
    <t>YOUTH APPEAL IN RECREATIONAL MARIJUANA PROMOTIONS ACROSS THREE SOCIAL MEDIA PLATFORMS</t>
  </si>
  <si>
    <t>Social Media Posts by Recreational Marijuana Companies and Administrative Code Regulations in Washington State</t>
  </si>
  <si>
    <t>Marijuana promotions on social media: adolescents' views on prevention strategies</t>
  </si>
  <si>
    <t>Cooking with cannabis: The rapid spread of (mis)information on YouTube</t>
  </si>
  <si>
    <t>A Twitter-based survey on marijuana concentrate use</t>
  </si>
  <si>
    <t>You got to love rosin: Solventless dabs, pure, clean, natural medicine. Exploring Twitter data on emerging trends in Rosin Tech marijuana concentrates</t>
  </si>
  <si>
    <t>Grassroots Market Research on Grass: Predicting Cannabis Brand Performance Using Social Media Scraping</t>
  </si>
  <si>
    <t>Rolling and scrolling: The portrayal of marijuana cigars (blunts) on YouTube</t>
  </si>
  <si>
    <t>How Is Marijuana Vaping Portrayed on YouTube? Content, Features, Popularity and Retransmission of Vaping Marijuana YouTube Videos</t>
  </si>
  <si>
    <t>Mining social media data on marijuana use for Post Traumatic Stress Disorder</t>
  </si>
  <si>
    <t>I feel like I've hit the bottom and have no idea what to do: Supportive social networking on Reddit for individuals with a desire to quit cannabis use</t>
  </si>
  <si>
    <t>Twitter for marijuana infodemiology</t>
  </si>
  <si>
    <t>Cooking with cannabis: the rapid spread of (mis)information on YouTube</t>
  </si>
  <si>
    <t>Evaluating Marijuana-Related Tweets On Twitter</t>
  </si>
  <si>
    <t>Twitter use related to reality television characters: Association with increased marijuana use</t>
  </si>
  <si>
    <t>Marijuana-Related Posts on Instagram</t>
  </si>
  <si>
    <t>Understanding Adolescent Substance Use Disorders in the Era of Marijuana Legalization, Opioid Epidemic, and Social Media Preface</t>
  </si>
  <si>
    <t>Those edibles hit hard: Exploration of Twitter data on cannabis edibles in the U.S</t>
  </si>
  <si>
    <t>USING TWITTER TO STUDY HIGH-POTENCY MARIJUANA USEWITH ALCOHOL AND OTHER DRUGS</t>
  </si>
  <si>
    <t>Young Adults' Exposure to Alcohol- and Marijuana-Related Content on Twitter</t>
  </si>
  <si>
    <t>Prevalence of Marijuana-Related Traffic on Twitter, 2012-2013: A Content Analysis</t>
  </si>
  <si>
    <t>Twitter Chatter About Marijuana</t>
  </si>
  <si>
    <t>Rules regarding Marijuana and Its Use in Personal Residences: Findings from Marijuana Users and Nonusers Recruited through Social Media</t>
  </si>
  <si>
    <t>Computers in Human Behavior</t>
  </si>
  <si>
    <t>Drug and Alcohol Dependence</t>
  </si>
  <si>
    <t>Substance Abuse: Research and Treatment</t>
  </si>
  <si>
    <t>Understanding cancer survivors' reasons to medicate with cannabis: A qualitative study based on the theory of planned behavior</t>
  </si>
  <si>
    <t>Pain management modalities for hidradenitis suppurativa: a patient survey</t>
  </si>
  <si>
    <t>Sharing the pain: an observational analysis of Twitter and pain in Ireland</t>
  </si>
  <si>
    <t>Use and Perceptions of Opioids Versus Marijuana among Cancer Survivors</t>
  </si>
  <si>
    <t>Prevalence and distribution pattern of mood swings in Thai adolescents: a school-based survey in the central region of Thailand</t>
  </si>
  <si>
    <t>Exposure to Cannabis Marketing in Social and Traditional Media and Past-Year Use Among Adolescents in States With Legal Retail Cannabis</t>
  </si>
  <si>
    <t>Cannabidiol (CBD) Consumption and Perceived Impact on Extrahepatic Symptoms in Patients with Autoimmune Hepatitis</t>
  </si>
  <si>
    <t>Frequently asked questions about dabbing concentrates in online cannabis community discussion forums</t>
  </si>
  <si>
    <t>Herbal medicinal products for inflammatory bowel disease: A focus on those assessed in double-blind randomised controlled trials</t>
  </si>
  <si>
    <t>Emerging Trends in Cannabis Administration Among Adolescent Cannabis Users</t>
  </si>
  <si>
    <t>Consumer Health Information Technology in the Prevention of Substance Abuse: Scoping Review</t>
  </si>
  <si>
    <t>A Longitudinal Investigation of Associations Between Marijuana Displays on Facebook and Self-Reported Behaviors Among College Students</t>
  </si>
  <si>
    <t>Self-Reported Use and Attitudes Toward Performance-Enhancing Drugs in Ultramarathon Running</t>
  </si>
  <si>
    <t>Understanding emerging forms of cannabis use through an online cannabis community: An analysis of relative post volume and subjective highness ratings</t>
  </si>
  <si>
    <t>What can social media tell us about the opioid crisis in Canada?</t>
  </si>
  <si>
    <t>Marijuana Use and Driving Under the Influence among Young Adults: A Socioecological Perspective on Risk Factors</t>
  </si>
  <si>
    <t>The Consumption of Cannabis by Fibromyalgia Patients in Israel</t>
  </si>
  <si>
    <t>The development and pilot testing of the marijuana retail surveillance tool (MRST): assessing marketing and point-of-sale practices among recreational marijuana retailers</t>
  </si>
  <si>
    <t>Legal cannabis laws, home cultivation, and use of edible cannabis products: A growing, relationship?</t>
  </si>
  <si>
    <t>Retweet to Pass the Blunt: Analyzing Geographic and Content Features of Cannabis-Related Tweeting Across the United States</t>
  </si>
  <si>
    <t>Media Hype: Patient and Scientific Perspectives on Misleading Medical News</t>
  </si>
  <si>
    <t>Recommendations on Arresting Global Health Challenges Facing Adolescents and Young Adults</t>
  </si>
  <si>
    <t>Characterizing marijuana concentrate users: A web-based survey</t>
  </si>
  <si>
    <t>US cannabis legalization and use of vaping and edible products among youth</t>
  </si>
  <si>
    <t>An Australian nationwide survey on medicinal cannabis use for epilepsy: History of antiepileptic drug treatment predicts medicinal cannabis use</t>
  </si>
  <si>
    <t>Towards Monitoring Marijuana Activities via User-Generated Content Platforms and Social Networks</t>
  </si>
  <si>
    <t>Cannabis Users' Recommended Warnings for Packages of Legally Sold Cannabis: An Australia-Centered Study</t>
  </si>
  <si>
    <t>Smoking, vaping, eating: Is legalization impacting the way people use cannabis?</t>
  </si>
  <si>
    <t>Popular on YouTube: A critical appraisal of the educational quality of information regarding asthma</t>
  </si>
  <si>
    <t>Assessing the Dangers of Dabbing: Mere Marijuana or Harmful New Trend?</t>
  </si>
  <si>
    <t>What is appropriate to post on social media? Ratings from students, faculty members and the public</t>
  </si>
  <si>
    <t>Social media use by patients with glaucoma: what can we learn?</t>
  </si>
  <si>
    <t>Report of a parent survey of cannabidiol-enriched cannabis use in pediatric treatment-resistant epilepsy</t>
  </si>
  <si>
    <r>
      <t xml:space="preserve">Results: 38
</t>
    </r>
    <r>
      <rPr>
        <sz val="11"/>
        <color rgb="FF2A2D35"/>
        <rFont val="Inherit"/>
      </rPr>
      <t>TI = (cannabis  OR Marijuana  OR Cannabinoids  OR Delta-9-Tetrahydrocannabinol  OR  Cannabidiol  OR CBD  OR CBG  OR CBN)  AND TI= ("Social media"  OR Twitter  OR Reddit  OR  Instagram  OR YouTube  OR Pinterest  OR  "social network forum"  OR "Online health community"  OR "message board")</t>
    </r>
  </si>
  <si>
    <t>Results: 52 Search Term</t>
  </si>
  <si>
    <t>Factors associated with readiness to quit smoking among young adults enrolled in a Facebook-based tobacco and alcohol intervention study</t>
  </si>
  <si>
    <t>Digital Advertising to Children</t>
  </si>
  <si>
    <t>End User-Informed Mobile Health Intervention Development for Adolescent Cannabis Use Disorder: Qualitative Study</t>
  </si>
  <si>
    <t>Evaluating alcohol and marijuana use among emerging adult males via analysis of text messages</t>
  </si>
  <si>
    <t>A text-mining analysis of the public's reactions to the opioid crisis</t>
  </si>
  <si>
    <t>Applying linguistic methods to understanding smoking-related conversations on Twitter</t>
  </si>
  <si>
    <t>Title</t>
  </si>
  <si>
    <t>Substance Abuse</t>
  </si>
  <si>
    <t>Journal of Adolescent Health</t>
  </si>
  <si>
    <t>Effects of Recreational Marijuana Legalization on College Students: A Longitudinal Study of Attitudes, Intentions, and Use Behaviors</t>
  </si>
  <si>
    <t>Treatment of Adolescent e-Cigarette Use: Limitations of Existing Nicotine Use Disorder Treatment and Future Directions for e-Cigarette Use Cessation</t>
  </si>
  <si>
    <t>Use of Dietary Supplements in Pediatric Liver Disease and Transplantation</t>
  </si>
  <si>
    <t>Cannabis and Impaired Driving</t>
  </si>
  <si>
    <t>What families in the UK use to manage attention-deficit/hyperactivity disorder (ADHD): A survey of resource use</t>
  </si>
  <si>
    <t>Association of Internet Use With the Use of Addictive Substances in the United States</t>
  </si>
  <si>
    <t>The Double-Edged Sword of the Dark Web: Its Implications for Medicine and Society</t>
  </si>
  <si>
    <t>Use and perceptions of opioids versus marijuana among people living with HIV</t>
  </si>
  <si>
    <t>Smouldering ashes: Burning questions after the outbreak of electronic cigarette or vaping-associated lung injury (EVALI)</t>
  </si>
  <si>
    <t>Paroxysmal symptoms in neuromyelitis optica spectrum disorder: Results from an online patient survey</t>
  </si>
  <si>
    <t>Cannabidiol for cannabis use disorder: too high hopes? – Authors' reply</t>
  </si>
  <si>
    <t>Trends in E-Cigarette Use Among Various Subgroups</t>
  </si>
  <si>
    <t>Sex-seeking mobile application use and risk behavior among men who have sex with men in Brazil</t>
  </si>
  <si>
    <t>Barriers in accessing medical cannabis for children with drug-resistant epilepsy in Canada: A qualitative study</t>
  </si>
  <si>
    <t>Geographic differences in cannabis conversations on twitter: Infodemiology study</t>
  </si>
  <si>
    <t>During the COVID-19 pandemic, lung specialists of the world implore you: Inhale only clean air</t>
  </si>
  <si>
    <t>Identifying ibd providers knowledge gaps using a prospective web-based survey</t>
  </si>
  <si>
    <t>Sharing the pain: An observational analysis of Twitter and pain in Ireland</t>
  </si>
  <si>
    <t>Hidradenitis suppurativa on Facebook: thematic and content analyses of patient support group</t>
  </si>
  <si>
    <t>Use of GoFundMe® to crowdfund complementary and alternative medicine treatments for cancer</t>
  </si>
  <si>
    <t>Cannabidiol (CBD) oil: Rehashing the research, roles and regulations in Australia</t>
  </si>
  <si>
    <t>Characterizing #backwoods on instagram: “the number one selling all natural cigar”</t>
  </si>
  <si>
    <t>Microdosing psychedelics: Demographics, practices, and psychiatric comorbidities</t>
  </si>
  <si>
    <t>Exploring medicinal use of cannabis in a time of policy change in New Zealand</t>
  </si>
  <si>
    <t>A cross-sectional study of YouTube videos as a source of patient information about topical psoriasis therapies</t>
  </si>
  <si>
    <t>Prevalence and distribution pattern of mood swings in Thai adolescents: A school-based survey in the central region of Thailand</t>
  </si>
  <si>
    <t>Updates in child and adolescent mental health</t>
  </si>
  <si>
    <t>Media outreach: Amplifying our voice to protect animals</t>
  </si>
  <si>
    <t>Fighting the teen vaping epidemic: With rates of adolescent vaping on the rise, experts caution that new federal rules targeting e-cigarettes may not be strong enough</t>
  </si>
  <si>
    <t>Exploring Travel Social Media: A Case of Cannabis Museum Servicescape</t>
  </si>
  <si>
    <t>Impact of the UK Psychoactive Substances Act on awareness, use, experiences and knowledge of potential associated health risks of novel psychoactive substances</t>
  </si>
  <si>
    <t>Sexually transmitted infection diagnoses, sexualised drug use and associations with pre-exposure prophylaxis use among men who have sex with men in the UK</t>
  </si>
  <si>
    <t>Chemical-biological terrorism and its impact on children</t>
  </si>
  <si>
    <t>Media representation of chronic pain in aotearoa New Zealand- A content analysis of news media</t>
  </si>
  <si>
    <t>The medical marijuana industry and the use of “research as marketing”</t>
  </si>
  <si>
    <t>Epidemiological challenges to measuring prenatal cannabis use and its potential harms</t>
  </si>
  <si>
    <t>DsOn: Ontology-driven model for symptom and drug knowledge extraction on social media</t>
  </si>
  <si>
    <t>Cannabis surveillance with twitter data: Emerging topics and social bots</t>
  </si>
  <si>
    <t>“Pill Pushers and CBD Oil”—A Thematic Analysis of Social Media Interactions About Pain After Traumatic Brachial Plexus Injury</t>
  </si>
  <si>
    <t>Application of social network analysis of COVID-19 elated tweets mentioning cannabis and opioids to gain insights for drug abuse research</t>
  </si>
  <si>
    <t>Understanding cancer survivors’ reasons to medicate with cannabis: A qualitative study based on the theory of planned behavior</t>
  </si>
  <si>
    <t>Correlates of Cannabis Use Disorders among urban women of color: childhood abuse, relationship with spouse/partner, and media exposure</t>
  </si>
  <si>
    <t>Making “Weedish Fish”: An Exploratory Analysis of Cannabis Recipes on Pinterest</t>
  </si>
  <si>
    <t>An exploratory study on the prevention of drug abuse among the adolescent students</t>
  </si>
  <si>
    <t>Ontology-based healthcare named entity recognition from twitter messages using a recurrent neural network approach</t>
  </si>
  <si>
    <t>Keeping up with the times: How national public health and governmental organizations communicate about cannabis on Twitter</t>
  </si>
  <si>
    <t>Multiple Health Risk Behaviors in Young Adult Smokers: Stages of Change and Stability over Time</t>
  </si>
  <si>
    <t>With Neuroimaging, Large NIH Study Could Shine a Light on the Adolescent Brain</t>
  </si>
  <si>
    <t>Recent Advances in Using Natural Language Processing to Address Public Health Research Questions Using Social Media and ConsumerGenerated Data</t>
  </si>
  <si>
    <t>Using twitter to understand the human bowel disease community: Exploratory analysis of key topics</t>
  </si>
  <si>
    <t>The need for federal regulation of marijuana marketing</t>
  </si>
  <si>
    <t>Acute Mental Health Symptoms in Adolescent Marijuana Users</t>
  </si>
  <si>
    <t>Self-management strategies amongst Australian women with endometriosis: A national online survey</t>
  </si>
  <si>
    <t>What's ur Type? Contextualized Classification of User Types in Marijuana-Related Communications Using Compositional Multiview Embedding</t>
  </si>
  <si>
    <t>The prevalence of substance use in anaesthesia practitioners in south africa</t>
  </si>
  <si>
    <t>Media Content Analysis of Marijuana’s Health Effects in News Coverage</t>
  </si>
  <si>
    <t>Marijuana use during pregnancy and breastfeeding: Implications for neonatal and childhood outcomes</t>
  </si>
  <si>
    <t>Troublesome News, Fake News, Biased or Incomplete News</t>
  </si>
  <si>
    <t>The FDA and the next wave of drug abuse - Proactive pharmacovigilance</t>
  </si>
  <si>
    <t>Perceptions of the relative harmfulness of marijuana and alcohol among adults in Oregon</t>
  </si>
  <si>
    <t>Examining effects of medical cannabis narratives on beliefs, attitudes, and intentions related to recreational cannabis: A web-based randomized experiment</t>
  </si>
  <si>
    <t>The Scheduling of Kratom and Selective Use of Data</t>
  </si>
  <si>
    <t>An Online Drug Abuse Prevention Program for Adolescent Girls: Posttest and 1-Year Outcomes</t>
  </si>
  <si>
    <t>“You got to love rosin: Solventless dabs, pure, clean, natural medicine.” Exploring Twitter data on emerging trends in Rosin Tech marijuana concentrates</t>
  </si>
  <si>
    <t>The perception of pre-and post-natal marijuana exposure on health outcomes: A content analysis of Twitter messages</t>
  </si>
  <si>
    <t>The outcomes of adolescent mental disorders</t>
  </si>
  <si>
    <t>The challenge of responding to a more globally joined-up, dynamic, and innovative drug market: Reflections from the EMCDDA's 2018 analysis of the european drug situation</t>
  </si>
  <si>
    <t>The development and pilot testing of the marijuana retail surveillance tool (MRST): Assessing marketing and point-of-sale practices among recreational marijuana retailers</t>
  </si>
  <si>
    <t>Facilitators and Barriers to Pre-Exposure Prophylaxis Willingness among Young Men Who Have Sex with Men Who Use Geosocial Networking Applications in California</t>
  </si>
  <si>
    <t>Digital media and risks for adolescent substance abuse and problematic gambling</t>
  </si>
  <si>
    <t>An ontology-based approach for detecting drug abuse epidemiology</t>
  </si>
  <si>
    <t>Media hype: Patient and scientific perspectives on misleading medical news</t>
  </si>
  <si>
    <t>Topic modeling of smoking- and cessation-related posts to the American Cancer Society's Cancer Survivor Network (CSN): Implications for cessation treatment for cancer survivors who smoke</t>
  </si>
  <si>
    <t>Introduction</t>
  </si>
  <si>
    <t>Cannabis as a substitute for prescription drugs - A cross-sectional study</t>
  </si>
  <si>
    <t>Marijuana advertising exposure among current marijuana users in the U.S.</t>
  </si>
  <si>
    <t>Using Facebook ads with traditional paper mailings to recruit adolescent girls for a clinical trial</t>
  </si>
  <si>
    <t>Insomnia complaints and substance use in German adolescents: did we underestimate the role of coffee consumption? Results of the KiGGS study</t>
  </si>
  <si>
    <t>Tracking Health Related Discussions on Reddit for Public Health Applications</t>
  </si>
  <si>
    <t>Patterns of twitter behavior among networks of cannabis dispensaries in California</t>
  </si>
  <si>
    <t>“Retweet to Pass the Blunt”: Analyzing Geographic and Content Features of Cannabis-Related Tweeting Across the United States</t>
  </si>
  <si>
    <t>Top Altmetric Scores in the Parkinson's Disease Literature</t>
  </si>
  <si>
    <t>Drugs or Dancing? Using Real-Time Machine Learning to Classify Streamed 'Dabbing' Homograph Tweets</t>
  </si>
  <si>
    <t>WHERE THERE'S SMOKE: UNCOVERING THE BENEFITS OF A NON-RESIDENTIAL CANNABIS WITHDRAWAL</t>
  </si>
  <si>
    <t>Craigslist as a source for heroin: a report of two cases</t>
  </si>
  <si>
    <t>Suicide in children and young people in England: a consecutive case series</t>
  </si>
  <si>
    <t>Opportunities for exploring and reducing prescription drug abuse through social media</t>
  </si>
  <si>
    <t>Understanding Adolescent Substance Use Disorders in the Era of Marijuana Legalization, Opioid Epidemic, and Social Media</t>
  </si>
  <si>
    <t>"Those edibles hit hard": Exploration of Twitter data on cannabis edibles in the U.S</t>
  </si>
  <si>
    <t>The drug trend conundrum</t>
  </si>
  <si>
    <t>YouTube as a source of information on cervical cancer</t>
  </si>
  <si>
    <t>Building a learning marijuana surveillance system</t>
  </si>
  <si>
    <t>Cannabidiol for epilepsy: trying to see through the haze</t>
  </si>
  <si>
    <t>Characteristics of individuals with spinal cord injury who use cannabis for therapeutic purposes</t>
  </si>
  <si>
    <t>"Time for dabs": Analyzing Twitter data on marijuana concentrates across the U.S.</t>
  </si>
  <si>
    <t>Lessons from conducting trans-national Internet-mediated participatory research with hidden populations of cannabis cultivators</t>
  </si>
  <si>
    <t>Medical marijuana</t>
  </si>
  <si>
    <t>Philippine medical association</t>
  </si>
  <si>
    <t>Alcohol interventions among underage drinkers in the ED: A randomized controlled trial</t>
  </si>
  <si>
    <t>Cannabis, cannabidiol, and epilepsies: The truth is somewhere in the middle</t>
  </si>
  <si>
    <t>Risk and protective factors for depression that adolescents can modify: A systematic review and meta-analysis of longitudinal studies</t>
  </si>
  <si>
    <t>Big data meets public health</t>
  </si>
  <si>
    <t>Emerging drugs of abuse</t>
  </si>
  <si>
    <t>The role of the media in the science-policy nexus. Some critical reflections based on an analysis of the Belgian drug policy debate (1996-2003)</t>
  </si>
  <si>
    <t>Evaluation of students' knowledge of cannabis influence on human health</t>
  </si>
  <si>
    <t>Kronic hysteria: Exploring the intersection between Australian synthetic cannabis legislation, the media, and drug-related harm</t>
  </si>
  <si>
    <t>Embase</t>
  </si>
  <si>
    <t>Effects of Recreational Marijuana Legalization on College Students: A Longitudinal Study of Attitudes, Intentions, and Use Behaviors.</t>
  </si>
  <si>
    <t>What families in the UK use to manage attention-deficit/hyperactivity disorder (ADHD): A survey of resource use.</t>
  </si>
  <si>
    <t>Survey of attitudes toward medical cannabis use among older adults.</t>
  </si>
  <si>
    <t>Treatment of Adolescent e-Cigarette Use: Limitations of Existing Nicotine Use Disorder Treatment and Future Directions for e-Cigarette Use Cessation.</t>
  </si>
  <si>
    <t>The 22nd Anniversary of the Cochrane Back and Neck Group.</t>
  </si>
  <si>
    <t>Cannabis and Impaired Driving.</t>
  </si>
  <si>
    <t>The Need for Evidence Regarding Cannabidiol.</t>
  </si>
  <si>
    <t>Intersection of the Web-Based Vaping Narrative with COVID-19: Topic Modeling Study.</t>
  </si>
  <si>
    <t>Collecting non clinical data to address disparities in cancer prevention: Lessons from the field.</t>
  </si>
  <si>
    <t>Collecting nonclinical data to address disparities in cancer prevention: Lessons from the field.</t>
  </si>
  <si>
    <t>Self-reported Cannabidiol (CBD) Use for Conditions with Proven Therapies.</t>
  </si>
  <si>
    <t>New psychoactive substances in Eurasia: a qualitative study of people who use drugs and harm reduction services in six countries.</t>
  </si>
  <si>
    <t>Marijuana and Glaucoma: A Social Media Content Analysis.</t>
  </si>
  <si>
    <t>"Pill Pushers and CBD Oil"-A Thematic Analysis of Social Media Interactions About Pain After Traumatic Brachial Plexus Injury.</t>
  </si>
  <si>
    <t>Paroxysmal symptoms in neuromyelitis optica spectrum disorder: Results from an online patient survey.</t>
  </si>
  <si>
    <t>Association of Internet Use With the Use of Addictive Substances in the United States.</t>
  </si>
  <si>
    <t>Motivations and expectations for using cannabis products to treat pain in humans and dogs: a mixed methods study.</t>
  </si>
  <si>
    <t>The Double-Edged Sword of the Dark Web: Its Implications for Medicine and Society.</t>
  </si>
  <si>
    <t>Unconventional diets and nutritional supplements are more common in dogs with cancer compared to healthy dogs: An online global survey of 345 dog owners.</t>
  </si>
  <si>
    <t>Smouldering ashes: Burning questions after the outbreak of electronic cigarette or vaping-associated lung injury (EVALI).</t>
  </si>
  <si>
    <t>Sex-seeking mobile application use and risk behavior among men who have sex with men in Brazil.</t>
  </si>
  <si>
    <t>Identifying ibd providers knowledge gaps using a prospective web-based survey.</t>
  </si>
  <si>
    <t>269 E-Cigarette Use, Attitudes, and Perceptions among Emergency Department Patients.</t>
  </si>
  <si>
    <t>Media representation of chronic pain in aotearoa New Zealand- A content analysis of news media.</t>
  </si>
  <si>
    <t>Use and Perceptions of Opioids versus Marijuana among People Living with HIV.</t>
  </si>
  <si>
    <t>Understanding cancer survivors' reasons to medicate with cannabis: A qualitative study based on the theory of planned behavior.</t>
  </si>
  <si>
    <t>During the COVID-19 pandemic, lung specialists of the world implore you: Inhale only clean air.</t>
  </si>
  <si>
    <t>Cannabidiol (CBD) oil: Rehashing the research, roles and regulations in Australia.</t>
  </si>
  <si>
    <t>Difficult brain death examination after undetermined toxic ingestion.</t>
  </si>
  <si>
    <t>UNMET NEED OF INFLAMMATORY BOWEL DISEASE IN CANADA: RESULTS OF A PATIENT SURVEY.</t>
  </si>
  <si>
    <t>USE OF CANNABIDIOL (CBD OIL) IN AUTOIMMUNE HEPATITIS - WHAT ARE THE PATIENTS DOING?.</t>
  </si>
  <si>
    <t>Cannabidiol for cannabis use disorder: too high hopes? - Authors' reply.</t>
  </si>
  <si>
    <t>A text-mining analysis of the public's reactions to the opioid crisis.</t>
  </si>
  <si>
    <t>Factors associated with readiness to quit smoking among young adults enrolled in a Facebook-based tobacco and alcohol intervention study.</t>
  </si>
  <si>
    <t>Cannabis Use by Cancer Patients: A Thematic Analysis of Patient-Initiated Cancer Blog Posts.</t>
  </si>
  <si>
    <t>Cannabidiol (CBD): Perspectives from Pinterest.</t>
  </si>
  <si>
    <t>Authorizing medical cannabis for children.</t>
  </si>
  <si>
    <t>Digital advertising to children.</t>
  </si>
  <si>
    <t>Cannabis use in active athletes: Behaviors related to subjective effects.</t>
  </si>
  <si>
    <t>Observations on the landscape of migraine social media: A twitter longitudinal infodemiology study.</t>
  </si>
  <si>
    <t>Sharing the pain: An observational analysis of Twitter and pain in Ireland.</t>
  </si>
  <si>
    <t>Characterizing #backwoods on instagram: "the number one selling all natural cigar".</t>
  </si>
  <si>
    <t>Correlates of Cannabis Use Disorders among urban women of color: childhood abuse, relationship with spouse/partner, and media exposure.</t>
  </si>
  <si>
    <t>Barriers in accessing medical cannabis for children with drug-resistant epilepsy in Canada: A qualitative study.</t>
  </si>
  <si>
    <t>Hidradenitis suppurativa on Facebook: thematic and content analyses of patient support group.</t>
  </si>
  <si>
    <t>Microdosing psychedelics: Demographics, practices, and psychiatric comorbidities.</t>
  </si>
  <si>
    <t>Use of GoFundMe to crowdfund complementary and alternative medicine treatments for cancer.</t>
  </si>
  <si>
    <t>PAIN TREATMENT EFFICACY IN PATIENTS WITH FUNCTIONAL AND MOTILITY DISORDERS.</t>
  </si>
  <si>
    <t>A cross-sectional study of YouTube videos as a source of patient information about topical psoriasis therapies.</t>
  </si>
  <si>
    <t>Media outreach: Amplifying our voice to protect animals.</t>
  </si>
  <si>
    <t>Attitudes about cannabis mediate the relationship between cannabis knowledge and use in active adult athletes.</t>
  </si>
  <si>
    <t>Prevalence and distribution pattern of mood swings in Thai adolescents: A school-based survey in the central region of Thailand.</t>
  </si>
  <si>
    <t>Keeping up with the times: how national public health and governmental organizations communicate about cannabis on Twitter.</t>
  </si>
  <si>
    <t>Age related differences in cannabis use and subjective effects in a large population-based survey of adult athletes.</t>
  </si>
  <si>
    <t>Updates in child and adolescent mental health.</t>
  </si>
  <si>
    <t>The Medical Marijuana Industry and the Use of "Research as Marketing".</t>
  </si>
  <si>
    <t>Cannabis Surveillance With Twitter Data: Emerging Topics and Social Bots.</t>
  </si>
  <si>
    <t>CBD (Cannabidiol) Product Attitudes, Knowledge, and Use Among Young Adults.</t>
  </si>
  <si>
    <t>Using Twitter to Understand the Human Bowel Disease Community: Exploratory Analysis of Key Topics.</t>
  </si>
  <si>
    <t>Use and perceived benefit of complementary and alternative therapies for multiple sclerosis in the Western United States: A 17-year update.</t>
  </si>
  <si>
    <t>The use of cannabis for Hyperemesis Gravidarum (HG).</t>
  </si>
  <si>
    <t>Fighting the teen vaping epidemic: With rates of adolescent vaping on the rise, experts caution that new federal rules targeting e-cigarettes may not be strong enough.</t>
  </si>
  <si>
    <t>Impact of the UK Psychoactive Substances Act on awareness, use, experiences and knowledge of potential associated health risks of novel psychoactive substances.</t>
  </si>
  <si>
    <t>Cannabis Use, a Self-Management Strategy Among Australian Women With Endometriosis: Results From a National Online Survey.</t>
  </si>
  <si>
    <t>Does cannabidiol reduce severe behavioural problems in children with intellectual disability? Study protocol for a pilot single-site phase I/II randomised placebo controlled trial.</t>
  </si>
  <si>
    <t>Sexually transmitted infection diagnoses, sexualised drug use and associations with pre-exposure prophylaxis use among men who have sex with men in the UK.</t>
  </si>
  <si>
    <t>Glioblastoma and facebook: An analysis of perceived etiologies and treatments.</t>
  </si>
  <si>
    <t>Social media surveillance for perceived therapeutic effects of cannabidiol (CBD) products.</t>
  </si>
  <si>
    <t>Cannabis advertising, promotion and branding: Differences in consumer exposure between 'legal' and 'illegal' markets in Canada and the US.</t>
  </si>
  <si>
    <t>The prevalence of substance use in anaesthesia practitioners in south africa.</t>
  </si>
  <si>
    <t>Respiratory depression following an accidental overdose of a CBD-labeled product: A pediatric case report.</t>
  </si>
  <si>
    <t>Arkansas community's attitudes toward the regulation of medical cannabis and the pharmacist's involvement in Arkansas medical cannabis.</t>
  </si>
  <si>
    <t>Multiple Health Risk Behaviors in Young Adult Smokers: Stages of Change and Stability over Time.</t>
  </si>
  <si>
    <t>Sources of Information and Beliefs About the Health Effects of Marijuana.</t>
  </si>
  <si>
    <t>Herbal medicinal products for inflammatory bowel disease: A focus on those assessed in double-blind randomised controlled trials.</t>
  </si>
  <si>
    <t>Cannabidiol (CBD) Consumption and Perceived Impact on Extrahepatic Symptoms in Patients with Autoimmune Hepatitis.</t>
  </si>
  <si>
    <t>Epidemiological challenges to measuring prenatal cannabis use and its potential harms.</t>
  </si>
  <si>
    <t>Epilepsy &amp; Behavior in social media: Top published papers in 2016.</t>
  </si>
  <si>
    <t>Recent Advances in Using Natural Language Processing to Address Public Health Research Questions Using Social Media and ConsumerGenerated Data.</t>
  </si>
  <si>
    <t>The increasing use of social media for medical information: Should healthcare providers be concerned?.</t>
  </si>
  <si>
    <t>Acute Mental Health Symptoms in Adolescent Marijuana Users.</t>
  </si>
  <si>
    <t>Engagement with medical cannabis information from online and mass media sources: Is it related to medical cannabis attitudes and support for legalization?.</t>
  </si>
  <si>
    <t>With Neuroimaging, Large NIH Study Could Shine a Light on the Adolescent Brain.</t>
  </si>
  <si>
    <t>An exploratory study on the prevention of drug abuse among the adolescent students.</t>
  </si>
  <si>
    <t>Cannabidiol: A Review of Clinical Efficacy and Safety in Epilepsy.</t>
  </si>
  <si>
    <t>Self-management strategies amongst Australian women with endometriosis: A national online survey.</t>
  </si>
  <si>
    <t>The Israeli perspective-what we've learned over the last 2 decades.</t>
  </si>
  <si>
    <t>Cannabis-based products for medicinal use: Exploring the views and experiences of people with fibromyalgia.</t>
  </si>
  <si>
    <t>Nursing Organizations' Health Policy Content on Facebook and Twitter Preceding the 2016 United States Presidential Election.</t>
  </si>
  <si>
    <t>13.3 INTERVENTION DEVELOPMENT AND DESIGN: DETERMINING ELEMENTS OF MOBILE HEALTH INTERVENTION TO PROMOTE CANNABIS CESSATION AMONG ADOLESCENTS WITH CANNABIS USE DISORDERS.</t>
  </si>
  <si>
    <t>293 A Novel Approach to Patient Education: Emergency Physicians in the Classroom.</t>
  </si>
  <si>
    <t>Infertility in the digital age: an opportunity for REI physicians to combat the spread of misinformation and fill support gaps in infertility care online.</t>
  </si>
  <si>
    <t>Real-world data (RWD) and patients reported outcomes (PRO) in breast cancer (BC): Physical, emotional side effects (S/E), financial toxicity (FT), and complementary usage (CM) relations.</t>
  </si>
  <si>
    <t>Unregulated: Medical companies use social media to sell alternative treatments for inflammatory bowel disease.</t>
  </si>
  <si>
    <t>Clinical practitioners' education and resource needs for inflammatory bowel diseases.</t>
  </si>
  <si>
    <t>A patient perspective of complementary and integrative medicine (CIM) for migraine treatment: A social media survey.</t>
  </si>
  <si>
    <t>Self-management strategies amongst Australian women with Endometriosis: a national online survey.</t>
  </si>
  <si>
    <t>UNREGULATED: MEDICAL COMPANIES USE SOCIAL MEDIA TO SELL ALTERNATIVE TREATMENTS FOR INFLAMMATORY BOWEL DISEASE.</t>
  </si>
  <si>
    <t>CLINICAL PRACTITIONERS' EDUCATION AND RESOURCE NEEDS FOR INFLAMMATORY BOWEL DISEASES.</t>
  </si>
  <si>
    <t>Adolescent Lives Matter: Social Well-Being of Sexual And Gender Minority Adolescents At-Risk For And Living With HIV.</t>
  </si>
  <si>
    <t>E-Volution- A Two Way Text Messaging Intervention To Support Young People With HIV Achieve Health And Wellbeing.</t>
  </si>
  <si>
    <t>The Scheduling of Kratom and Selective Use of Data.</t>
  </si>
  <si>
    <t>Troublesome News, Fake News, Biased or Incomplete News.</t>
  </si>
  <si>
    <t>Marijuana use during pregnancy and breastfeeding: Implications for neonatal and childhood outcomes.</t>
  </si>
  <si>
    <t>The outcomes of adolescent mental disorders.</t>
  </si>
  <si>
    <t>Cooking with cannabis: The rapid spread of (mis)information on YouTube.</t>
  </si>
  <si>
    <t>Enablers and barriers for women with gestational diabetes mellitus to achieve optimal glycaemic control - a qualitative study using the theoretical domains framework.</t>
  </si>
  <si>
    <t>Media Content Analysis of Marijuana's Health Effects in News Coverage.</t>
  </si>
  <si>
    <t>The perception of pre-and post-natal marijuana exposure on health outcomes: A content analysis of Twitter messages.</t>
  </si>
  <si>
    <t>The FDA and the next wave of drug abuse - Proactive pharmacovigilance.</t>
  </si>
  <si>
    <t>Understanding emerging forms of cannabis use through an online cannabis community: An analysis of relative post volume and subjective highness ratings.</t>
  </si>
  <si>
    <t>A Twitter-based survey on marijuana concentrate use.</t>
  </si>
  <si>
    <t>Examining effects of medical cannabis narratives on beliefs, attitudes, and intentions related to recreational cannabis: A web-based randomized experiment.</t>
  </si>
  <si>
    <t>The role of psychopathology in modern psychiatry.</t>
  </si>
  <si>
    <t>Marijuana Use and Driving Under the Influence among Young Adults: A Socioecological Perspective on Risk Factors.</t>
  </si>
  <si>
    <t>Social Media Posts by Recreational Marijuana Companies and Administrative Code Regulations in Washington State.</t>
  </si>
  <si>
    <t>Using Facebook to Recruit Parents to Participate in a Family Program to Prevent Teen Drug Use.</t>
  </si>
  <si>
    <t>An Online Drug Abuse Prevention Program for Adolescent Girls: Posttest and 1-Year Outcomes.</t>
  </si>
  <si>
    <t>Physician and parental perceptions of pediatric medical Marijuana.</t>
  </si>
  <si>
    <t>Characterization of drug abuse information questions submitted to an online forum.</t>
  </si>
  <si>
    <t>The journey to ECMO could start with a single vape: A case of severe hypersensitivity pneumonitis in a pediatric patient.</t>
  </si>
  <si>
    <t>End-User-Informed Mobile Health (mHealth) Intervention Development For Adolescent Cannabis Use Disorder: A Qualitative Study.</t>
  </si>
  <si>
    <t>Quality of life of marijuana users and factors associated with marijuana use: The Arkansas Marijuana Study.</t>
  </si>
  <si>
    <t>Child and Adolescent Psychiatry Case Studies: A Broad Range of Ethical Dilemmas.</t>
  </si>
  <si>
    <t>Perceptions of eczema on instagram: Influence on adolescents and teenage patients.</t>
  </si>
  <si>
    <t>Lung health risk behaviors and perceptions in adolescents and young adults with cystic fibrosis.</t>
  </si>
  <si>
    <t>Pare canadian arthritis patient alliance: Who are we? what have we been up to?.</t>
  </si>
  <si>
    <t>Electronic cigarette, conventional cigarette and marijuana use patterns in San Diego County.</t>
  </si>
  <si>
    <t>Efficacy and tolerability of high-dose baclofen in a U.S. community population: A randomized, placebo-controlled trial.</t>
  </si>
  <si>
    <t>Substance use, self-management, and hba1c among college students with type 1 diabetes.</t>
  </si>
  <si>
    <t>Illustration of the discrepancy between results from clinical trials with cannabis and reports from the field-should the traditions of clinical research be modified?.</t>
  </si>
  <si>
    <t>What do we think patients know about cannabis in neurological diseases?.</t>
  </si>
  <si>
    <t>Older adults' use of medical marijuana for chronic pain: A multi-site community-based survey.</t>
  </si>
  <si>
    <t>Lope ain"t dope: Loperamide abuse and the internet.</t>
  </si>
  <si>
    <t>Self-reported use and attitudes towards performance enhancing drugs in ultramarathon running.</t>
  </si>
  <si>
    <t>Facilitators and Barriers to Pre-Exposure Prophylaxis Willingness among Young Men Who Have Sex with Men Who Use Geosocial Networking Applications in California.</t>
  </si>
  <si>
    <t>Medical Decision-Making Processes and Online Behaviors Among Cannabis Dispensary Staff.</t>
  </si>
  <si>
    <t>Utilizing Big Data and Twitter to Discover Emergent Online Communities of Cannabis Users.</t>
  </si>
  <si>
    <t>Digital media and risks for adolescent substance abuse and problematic gambling.</t>
  </si>
  <si>
    <t>An ontology-based approach for detecting drug abuse epidemiology.</t>
  </si>
  <si>
    <t>The patient voice includes Emojis: A case study in the use of probabilistic topic modeling to characterize patient conversations in an online community of PTSD patients.</t>
  </si>
  <si>
    <t>Introduction.</t>
  </si>
  <si>
    <t>Media hype: Patient and scientific perspectives on misleading medical news.</t>
  </si>
  <si>
    <t>An Australian nationwide survey on medicinal cannabis use for epilepsy: History of antiepileptic drug treatment predicts medicinal cannabis use.</t>
  </si>
  <si>
    <t>Using Facebook ads with traditional paper mailings to recruit adolescent girls for a clinical trial.</t>
  </si>
  <si>
    <t>Insomnia complaints and substance use in German adolescents: did we underestimate the role of coffee consumption? Results of the KiGGS study.</t>
  </si>
  <si>
    <t>Top Altmetric Scores in the Parkinson's Disease Literature.</t>
  </si>
  <si>
    <t>The growing problem of new psychoactive substances (NPS).</t>
  </si>
  <si>
    <t>The development and pilot testing of the marijuana retail surveillance tool (MRST): assessing marketing and point-of-sale practices among recreational marijuana retailers.</t>
  </si>
  <si>
    <t>Tracking Health Related Discussions on Reddit for Public Health Applications.</t>
  </si>
  <si>
    <t>Cannabis as a substitute for prescription drugs - A cross-sectional study.</t>
  </si>
  <si>
    <t>"Retweet to Pass the Blunt": Analyzing Geographic and Content Features of Cannabis-Related Tweeting Across the United States.</t>
  </si>
  <si>
    <t>Patterns of Twitter Behavior Among Networks of Cannabis Dispensaries in California.</t>
  </si>
  <si>
    <t>The portrayal of epilepsy across social networking sites.</t>
  </si>
  <si>
    <t>Baclofene safety and its use in social media: A preliminary study.</t>
  </si>
  <si>
    <t>Attitudes and practices of cannabis dispensary staff.</t>
  </si>
  <si>
    <t>Cannabis Users' Recommended Warnings for Packages of Legally Sold Cannabis: An Australia-Centered Study.</t>
  </si>
  <si>
    <t>Training and Practices of Cannabis Dispensary Staff.</t>
  </si>
  <si>
    <t>A Cross-Sectional Survey of Medical Cannabis Users: Patterns of Use and Perceived Efficacy.</t>
  </si>
  <si>
    <t>Are the last grade medical students aware of the danger of synthetic cannabinoids?.</t>
  </si>
  <si>
    <t>Craigslist as a source for heroin: a report of two cases.</t>
  </si>
  <si>
    <t>Smoking, vaping, eating: Is legalization impacting the way people use cannabis?.</t>
  </si>
  <si>
    <t>Suicide in children and young people in England: a consecutive case series.</t>
  </si>
  <si>
    <t>Opportunities for exploring and reducing prescription drug abuse through social media.</t>
  </si>
  <si>
    <t>The drug trend conundrum.</t>
  </si>
  <si>
    <t>Understanding Adolescent Substance Use Disorders in the Era of Marijuana Legalization, Opioid Epidemic, and Social Media.</t>
  </si>
  <si>
    <t>YouTube as a source of information on cervical cancer.</t>
  </si>
  <si>
    <t>Building a learning marijuana surveillance system.</t>
  </si>
  <si>
    <t>Characteristics of individuals with spinal cord injury who use cannabis for therapeutic purposes.</t>
  </si>
  <si>
    <t>Cannabidiol for epilepsy: trying to see through the haze.</t>
  </si>
  <si>
    <t>WHERE THERE'S SMOKE: UNCOVERING THE BENEFITS OF A NON-RESIDENTIAL CANNABIS WITHDRAWAL.</t>
  </si>
  <si>
    <t>In search of the herbert effect: The impact of an emergency medicine podcast on the frequency of diagnostic and treatment patterns in emergency departments.</t>
  </si>
  <si>
    <t>Non-medical use of prescription medications among middle school students: A qualitative analysis.</t>
  </si>
  <si>
    <t>Medical marijuana.</t>
  </si>
  <si>
    <t>Displays of dabbing marijuana extracts on YouTube.</t>
  </si>
  <si>
    <t>Popular on YouTube: A critical appraisal of the educational quality of information regarding asthma.</t>
  </si>
  <si>
    <t>Applying linguistic methods to understanding smoking-related conversations on Twitter.</t>
  </si>
  <si>
    <t>Alcohol interventions among underage drinkers in the ED: A randomized controlled trial.</t>
  </si>
  <si>
    <t>Online feasibility study about HIV-negative male couples substance use with weekly ecological momentary diary assessments.</t>
  </si>
  <si>
    <t>Monitoring emerging toxicology trends using social media: Eyeballing, vaportinis, and funnelling.</t>
  </si>
  <si>
    <t>Internet gaming disorder and other media-related disorders and adolescent psychopathology.</t>
  </si>
  <si>
    <t>Emerging drugs of abuse.</t>
  </si>
  <si>
    <t>Using digital and social media metrics to develop mental health approaches for youth.</t>
  </si>
  <si>
    <t>Cannabis, cannabidiol, and epilepsies: The truth is somewhere in the middle.</t>
  </si>
  <si>
    <t>Big data meets public health.</t>
  </si>
  <si>
    <t>Risk and protective factors for depression that adolescents can modify: A systematic review and meta-analysis of longitudinal studies.</t>
  </si>
  <si>
    <t>What is appropriate to post on social media? Ratings from students, faculty members and the public.</t>
  </si>
  <si>
    <t>Popular on youtube: A critical appraisal of the educational quality of information regarding asthma.</t>
  </si>
  <si>
    <t>Report of a parent survey of cannabidiol-enriched cannabis use in pediatric treatment-resistant epilepsy.</t>
  </si>
  <si>
    <t>Evaluation of students' knowledge of cannabis influence on human health.</t>
  </si>
  <si>
    <t>Characteristics of Twitter conversations on illicit drug use.</t>
  </si>
  <si>
    <t>Innovative recruitment using online networks: Lessons learned from an online study of alcohol and other drug use utilizing a web-based, Respondent- Driven Sampling (webRDS) strategy.</t>
  </si>
  <si>
    <t>Epilepsy on YouTube: A review of 100 videos.</t>
  </si>
  <si>
    <t>Scopus</t>
  </si>
  <si>
    <t>Conference Review</t>
  </si>
  <si>
    <t>Journal of Cancer Research and Clinical Oncology</t>
  </si>
  <si>
    <t>Online self-help forums on cannabis: A content assessment</t>
  </si>
  <si>
    <t>From "herbal highs" to the "heroin of cannabis": Exploring the evolving discourse on synthetic cannabinoid use in a Norwegian Internet drug forum.</t>
  </si>
  <si>
    <t>Cancer</t>
  </si>
  <si>
    <t>Journal of Hand Surgery Global Online</t>
  </si>
  <si>
    <t>Exposure to and Content of Marijuana Product Reviews.</t>
  </si>
  <si>
    <t>Online self-help forums on cannabis: A content assessment.</t>
  </si>
  <si>
    <t>A content analysis of tweets about high-potency marijuana.</t>
  </si>
  <si>
    <t>MONITORING POTENTIAL DRUG INTERACTIONS AND REACTIONS VIA NETWORK ANALYSIS OF INSTAGRAM USER TIMELINES.</t>
  </si>
  <si>
    <t>Psychoactive substances as a last resort-a qualitative study of self-treatment of migraine and cluster headaches.</t>
  </si>
  <si>
    <t>Using twitter to study high-potency marijuana use with alcohol and other drugs.</t>
  </si>
  <si>
    <t>Social media recruitment for mental health research: A systematic review</t>
  </si>
  <si>
    <t>Springer</t>
  </si>
  <si>
    <t>Patient Education and Counseling</t>
  </si>
  <si>
    <t>"I use weed for my ADHD": A qualitative analysis of online forum discussions on cannabis use and ADHD</t>
  </si>
  <si>
    <t>A Cross-Sectional Study of Cannabidiol Users</t>
  </si>
  <si>
    <t>Cannabinoids in the management of frontotemporal dementia: A case series</t>
  </si>
  <si>
    <t>Marijuana and Glaucoma: A Social Media Content Analysis</t>
  </si>
  <si>
    <t>Mixed methods study of the potential therapeutic benefits from medical cannabis for patients in Florida</t>
  </si>
  <si>
    <t>Prevalence of health misinformation on social media: Systematic review</t>
  </si>
  <si>
    <t>Psychoactive substances as a last resort-a qualitative study of self-treatment of migraine and cluster headaches</t>
  </si>
  <si>
    <t>Recruiting for addiction research via Facebook</t>
  </si>
  <si>
    <t>Smartphone-Based Financial Incentives to Promote Smoking Cessation during Pregnancy: A Pilot Study</t>
  </si>
  <si>
    <t>The 22nd Anniversary of the Cochrane Back and Neck Group</t>
  </si>
  <si>
    <t>Trial by media in celebrity drug cases in India: Just some bad news</t>
  </si>
  <si>
    <t xml:space="preserve"> </t>
  </si>
  <si>
    <t>J</t>
  </si>
  <si>
    <t>Merten, JW; Gordon, BT; King, JL; Pappas, C</t>
  </si>
  <si>
    <t/>
  </si>
  <si>
    <t>Merten, Julie Williams; Gordon, Benjamin T.; King, Jessica L.; Pappas, Calista</t>
  </si>
  <si>
    <t>SUBSTANCE USE &amp; MISUSE</t>
  </si>
  <si>
    <t>1082-6084</t>
  </si>
  <si>
    <t>1532-2491</t>
  </si>
  <si>
    <t>OCT 1</t>
  </si>
  <si>
    <t>10.1080/10826084.2020.1797808</t>
  </si>
  <si>
    <t>JUL 2020</t>
  </si>
  <si>
    <t>WOS:000552562900001</t>
  </si>
  <si>
    <t>Tran, T; Kavuluru, R</t>
  </si>
  <si>
    <t>Tran, Tung; Kavuluru, Ramakanth</t>
  </si>
  <si>
    <t>INTERNATIONAL JOURNAL OF DRUG POLICY</t>
  </si>
  <si>
    <t>0955-3959</t>
  </si>
  <si>
    <t>1873-4758</t>
  </si>
  <si>
    <t>MAR</t>
  </si>
  <si>
    <t>10.1016/j.drugpo.2020.102688</t>
  </si>
  <si>
    <t>WOS:000525719900014</t>
  </si>
  <si>
    <t>SEP</t>
  </si>
  <si>
    <t>Luque, JS; Okere, AN; Reyes-Ortiz, CA; Williams, PM</t>
  </si>
  <si>
    <t>Luque, John S.; Okere, Arinze Nkemdirim; Reyes-Ortiz, Carlos A.; Williams, Paula M.</t>
  </si>
  <si>
    <t>COMPLEMENTARY THERAPIES IN MEDICINE</t>
  </si>
  <si>
    <t>Luque, John/0000-0002-8085-4641</t>
  </si>
  <si>
    <t>0965-2299</t>
  </si>
  <si>
    <t>1873-6963</t>
  </si>
  <si>
    <t>10.1016/j.ctim.2021.102669</t>
  </si>
  <si>
    <t>WOS:000640562200009</t>
  </si>
  <si>
    <t>Laestadius, LI; Guidry, JPD; Greskoviak, R; Adams, J</t>
  </si>
  <si>
    <t>Laestadius, Linnea, I; Guidry, Jeanine P. D.; Greskoviak, Rebecca; Adams, Jazzmyne</t>
  </si>
  <si>
    <t>Laestadius, Linnea/AAC-1911-2019</t>
  </si>
  <si>
    <t>Laestadius, Linnea/0000-0003-3272-9317</t>
  </si>
  <si>
    <t>NOV 10</t>
  </si>
  <si>
    <t>10.1080/10826084.2019.1638410</t>
  </si>
  <si>
    <t>JUL 2019</t>
  </si>
  <si>
    <t>WOS:000476396800001</t>
  </si>
  <si>
    <t>Daniulaityte, R; Nahhas, RW; Wijeratne, S; Carlson, RG; Lamy, FR; Martins, SS; Boyer, EW; Smith, GA; Sheth, A</t>
  </si>
  <si>
    <t>Daniulaityte, Raminta; Nahhas, Ramzi W.; Wijeratne, Sanjaya; Carlson, Robert G.; Lamy, Francois R.; Martins, Silvia S.; Boyer, Edward W.; Smith, G. Alan; Sheth, Amit</t>
  </si>
  <si>
    <t>DRUG AND ALCOHOL DEPENDENCE</t>
  </si>
  <si>
    <t>Martins, Silvia Saboia/0000-0003-3059-9993; Sheth, Amit/0000-0002-0021-5293; Daniulaityte, Raminta/0000-0001-6507-3866; LAMY, Francois/0000-0001-6542-1381</t>
  </si>
  <si>
    <t>0376-8716</t>
  </si>
  <si>
    <t>1879-0046</t>
  </si>
  <si>
    <t>10.1016/j.drugalcdep.2015.07.1199</t>
  </si>
  <si>
    <t>WOS:000362307000044</t>
  </si>
  <si>
    <t>Corroon, J; Phillips, JA</t>
  </si>
  <si>
    <t>Corroon, Jamie; Phillips, Joy A.</t>
  </si>
  <si>
    <t>CANNABIS AND CANNABINOID RESEARCH</t>
  </si>
  <si>
    <t>Corroon, Jamie/0000-0003-3930-6093</t>
  </si>
  <si>
    <t>2578-5125</t>
  </si>
  <si>
    <t>2378-8763</t>
  </si>
  <si>
    <t>10.1089/can.2018.0006</t>
  </si>
  <si>
    <t>WOS:000616128300016</t>
  </si>
  <si>
    <t>Haug, NA; Kieschnick, D; Sottile, JE; Babson, KA; Vandrey, R; Bonn-Miller, MO</t>
  </si>
  <si>
    <t>Haug, Nancy A.; Kieschnick, Dustin; Sottile, James E.; Babson, Kimberly A.; Vandrey, Ryan; Bonn-Miller, Marcel O.</t>
  </si>
  <si>
    <t>Haug, Nancy A./AAA-2050-2021</t>
  </si>
  <si>
    <t>DEC 1</t>
  </si>
  <si>
    <t>10.1089/can.2016.0024</t>
  </si>
  <si>
    <t>WOS:000587907800001</t>
  </si>
  <si>
    <t>Daniulaityte, R; Zatreh, MY; Lamy, FR; Nahhas, RW; Martins, SS; Sheth, A; Carlson, RG</t>
  </si>
  <si>
    <t>Daniulaityte, Raminta; Zatreh, Mussa Y.; Lamy, Francois R.; Nahhas, Ramzi W.; Martins, Silvia S.; Sheth, Amit; Carlson, Robert G.</t>
  </si>
  <si>
    <t>JUN 1</t>
  </si>
  <si>
    <t>10.1016/j.drugalcdep.2018.02.033</t>
  </si>
  <si>
    <t>WOS:000436885700024</t>
  </si>
  <si>
    <t>Suraev, AS; Todd, L; Bowen, MT; Allsop, DJ; McGregor, LS; Ireland, C; Lintzeris, N</t>
  </si>
  <si>
    <t>Suraev, Anastasia S.; Todd, Lisa; Bowen, Michael T.; Allsop, David J.; McGregor, Lain S.; Ireland, Carol; Lintzeris, Nicholas</t>
  </si>
  <si>
    <t>EPILEPSY &amp; BEHAVIOR</t>
  </si>
  <si>
    <t>Suraev, Anastasia/AAJ-3524-2021</t>
  </si>
  <si>
    <t>1525-5050</t>
  </si>
  <si>
    <t>1525-5069</t>
  </si>
  <si>
    <t>MAY</t>
  </si>
  <si>
    <t>B</t>
  </si>
  <si>
    <t>SI</t>
  </si>
  <si>
    <t>10.1016/j.yebeh.2017.02.005</t>
  </si>
  <si>
    <t>WOS:000402588300011</t>
  </si>
  <si>
    <t>Cavazos-Rehg, Patricia/0000-0003-3352-1198</t>
  </si>
  <si>
    <t>Fogel, J; Travis, Y</t>
  </si>
  <si>
    <t>Fogel, Joshua; Travis, Yosef</t>
  </si>
  <si>
    <t>JOURNAL OF ORGANIZATIONAL COMPUTING AND ELECTRONIC COMMERCE</t>
  </si>
  <si>
    <t>1091-9392</t>
  </si>
  <si>
    <t>1532-7744</t>
  </si>
  <si>
    <t>10.1080/10919392.2017.1297651</t>
  </si>
  <si>
    <t>WOS:000399483100005</t>
  </si>
  <si>
    <t>PREVENTION SCIENCE</t>
  </si>
  <si>
    <t>Bierut, Laura Jean/W-6806-2019</t>
  </si>
  <si>
    <t>Bierut, Laura Jean/0000-0002-9952-4810; Cavazos-Rehg, Patricia/0000-0003-3352-1198</t>
  </si>
  <si>
    <t>1389-4986</t>
  </si>
  <si>
    <t>1573-6695</t>
  </si>
  <si>
    <t>AUG</t>
  </si>
  <si>
    <t>Wheeler, M; Merten, JW; Gordon, BT; Hamadi, H</t>
  </si>
  <si>
    <t>Wheeler, Meghann; Merten, Julie Williams; Gordon, Benjamin T.; Hamadi, Hanadi</t>
  </si>
  <si>
    <t>Hamadi, Hanadi/AAV-3715-2021</t>
  </si>
  <si>
    <t>Hamadi, Hanadi/0000-0001-9050-7267</t>
  </si>
  <si>
    <t>APR 15</t>
  </si>
  <si>
    <t>10.1080/10826084.2020.1729201</t>
  </si>
  <si>
    <t>FEB 2020</t>
  </si>
  <si>
    <t>WOS:000516464000001</t>
  </si>
  <si>
    <t>Jenkins, MC; Kelly, L; Binger, K; Moreno, MA</t>
  </si>
  <si>
    <t>Jenkins, Marina C.; Kelly, Lauren; Binger, Kole; Moreno, Megan A.</t>
  </si>
  <si>
    <t>Cyber-ethnography of cannabis marketing on social media</t>
  </si>
  <si>
    <t>SUBSTANCE ABUSE TREATMENT PREVENTION AND POLICY</t>
  </si>
  <si>
    <t>Jenkins, Marina/0000-0002-5158-2894</t>
  </si>
  <si>
    <t>1747-597X</t>
  </si>
  <si>
    <t>APR 26</t>
  </si>
  <si>
    <t>10.1186/s13011-021-00359-w</t>
  </si>
  <si>
    <t>WOS:000644639500001</t>
  </si>
  <si>
    <t>Jenkins, Marina/AAR-8802-2020</t>
  </si>
  <si>
    <t>NOV 1</t>
  </si>
  <si>
    <t>Cavazos-Rehg, PA; Krauss, M; Fisher, SL; Salyer, P; Grucza, RA; Bierut, LJ</t>
  </si>
  <si>
    <t>Cavazos-Rehg, Patricia A.; Krauss, Melissa; Fisher, Sherri L.; Salyer, Patricia; Grucza, Richard A.; Bierut, Laura Jean</t>
  </si>
  <si>
    <t>JOURNAL OF ADOLESCENT HEALTH</t>
  </si>
  <si>
    <t>1054-139X</t>
  </si>
  <si>
    <t>1879-1972</t>
  </si>
  <si>
    <t>FEB</t>
  </si>
  <si>
    <t>10.1016/j.jadohealth.2014.10.270</t>
  </si>
  <si>
    <t>WOS:000348498100003</t>
  </si>
  <si>
    <t>Samanta, D</t>
  </si>
  <si>
    <t>Samanta, Debopam</t>
  </si>
  <si>
    <t>PEDIATRIC NEUROLOGY</t>
  </si>
  <si>
    <t>0887-8994</t>
  </si>
  <si>
    <t>1873-5150</t>
  </si>
  <si>
    <t>JUL</t>
  </si>
  <si>
    <t>10.1016/j.pediatrneurol.2019.03.014</t>
  </si>
  <si>
    <t>WOS:000472985200004</t>
  </si>
  <si>
    <t>van Draanen, J; Tao, HD; Gupta, S; Liu, S</t>
  </si>
  <si>
    <t>van Draanen, Jenna; Tao, HaoDong; Gupta, Saksham; Liu, Sam</t>
  </si>
  <si>
    <t>Geographic Differences in Cannabis Conversations on Twitter: Infodemiology Study</t>
  </si>
  <si>
    <t>van Draanen, Jenna/0000-0003-0486-6525</t>
  </si>
  <si>
    <t>2369-2960</t>
  </si>
  <si>
    <t>OCT-DEC</t>
  </si>
  <si>
    <t>e18540</t>
  </si>
  <si>
    <t>10.2196/18540</t>
  </si>
  <si>
    <t>WOS:000595863500003</t>
  </si>
  <si>
    <t>Lamy, FR; Daniulaityte, R; Sheth, A; Nahhas, RW; Martins, SS; Boyer, EW; Carlson, RG</t>
  </si>
  <si>
    <t>Lamy, Francois R.; Daniulaityte, Raminta; Sheth, Amit; Nahhas, Ramzi W.; Martins, Silvia S.; Boyer, Edward W.; Carlson, Robert G.</t>
  </si>
  <si>
    <t>Sheth, Amit/0000-0002-0021-5293; Martins, Silvia Saboia/0000-0003-3059-9993; LAMY, Francois/0000-0001-6542-1381; Daniulaityte, Raminta/0000-0001-6507-3866</t>
  </si>
  <si>
    <t>JUL 1</t>
  </si>
  <si>
    <t>10.1016/j.drugalcdep.2016.04.029</t>
  </si>
  <si>
    <t>WOS:000378468800009</t>
  </si>
  <si>
    <t>Lamy, FR; Daniulaityte, R; Zatreh, M; Nahhas, RW; Sheth, A; Martins, SS; Boyer, EW; Carlson, RG</t>
  </si>
  <si>
    <t>Lamy, Francois R.; Daniulaityte, Raminta; Zatreh, Mussah; Nahhas, Ramzi W.; Sheth, Amit; Martins, Silvia S.; Boyer, Edward W.; Carlson, Robert G.</t>
  </si>
  <si>
    <t>FEB 1</t>
  </si>
  <si>
    <t>10.1016/j.drugalcdep.2017.10.039</t>
  </si>
  <si>
    <t>WOS:000424725000038</t>
  </si>
  <si>
    <t>Mathur, K; Vuppalanchi, V; Gelow, K; Vuppalanchi, R; Lammert, C</t>
  </si>
  <si>
    <t>Mathur, Karan; Vuppalanchi, Vahin; Gelow, Kayla; Vuppalanchi, Raj; Lammert, Craig</t>
  </si>
  <si>
    <t>DIGESTIVE DISEASES AND SCIENCES</t>
  </si>
  <si>
    <t>Vuppalanchi, Raj/AAI-2481-2021; Lammert, Craig/AAI-3420-2020</t>
  </si>
  <si>
    <t xml:space="preserve">Vuppalanchi, Raj/0000-0003-0637-1577; </t>
  </si>
  <si>
    <t>0163-2116</t>
  </si>
  <si>
    <t>1573-2568</t>
  </si>
  <si>
    <t>JAN</t>
  </si>
  <si>
    <t>10.1007/s10620-019-05756-7</t>
  </si>
  <si>
    <t>WOS:000511968600040</t>
  </si>
  <si>
    <t>Leas, EC; Hendrickson, EM; Nobles, AL; Todd, R; Smith, DM; Dredze, M; Ayers, JW</t>
  </si>
  <si>
    <t>Leas, Eric C.; Hendrickson, Erik M.; Nobles, Alicia L.; Todd, Rory; Smith, Davey M.; Dredze, Mark; Ayers, John W.</t>
  </si>
  <si>
    <t>JAMA NETWORK OPEN</t>
  </si>
  <si>
    <t>Nobles, Alicia/AAG-7841-2021</t>
  </si>
  <si>
    <t>2574-3805</t>
  </si>
  <si>
    <t>OCT 15</t>
  </si>
  <si>
    <t>e2020977</t>
  </si>
  <si>
    <t>10.1001/jamanetworkopen.2020.20977</t>
  </si>
  <si>
    <t>WOS:000583299600006</t>
  </si>
  <si>
    <t>Krauss, MJ; Sowles, SJ; Mylvaganam, S; Zewdie, K; Bierut, LJ; Cavazos-Rehg, PA</t>
  </si>
  <si>
    <t>Krauss, Melissa J.; Sowles, Shaina J.; Mylvaganam, Shalinee; Zewdie, Kidist; Bierut, Laura J.; Cavazos-Rehg, Patricia A.</t>
  </si>
  <si>
    <t>10.1016/j.drugalcdep.2015.08.020</t>
  </si>
  <si>
    <t>WOS:000362307000007</t>
  </si>
  <si>
    <t>Peiper, NC; Baumgartner, PM; Chew, RF; Hsieh, YP; Bieler, GS; Bobashev, GV; Siege, C; Zarkin, GA</t>
  </si>
  <si>
    <t>Peiper, Nicholas C.; Baumgartner, Peter M.; Chew, Robert F.; Hsieh, Yuli P.; Bieler, Gayle S.; Bobashev, Georgiy V.; Siege, Christopher; Zarkin, Gary A.</t>
  </si>
  <si>
    <t>JOURNAL OF MEDICAL INTERNET RESEARCH</t>
  </si>
  <si>
    <t>Chew, Rob/AAI-6054-2020; Hsieh, Yuli Patrick/B-1548-2014</t>
  </si>
  <si>
    <t>1438-8871</t>
  </si>
  <si>
    <t>e236</t>
  </si>
  <si>
    <t>10.2196/jmir.7137</t>
  </si>
  <si>
    <t>WOS:000404930100006</t>
  </si>
  <si>
    <t>Pang, RD; Dormanesh, A; Hoang, YN; Chu, M; Allem, JP</t>
  </si>
  <si>
    <t>Pang, Raina D.; Dormanesh, Allison; Hoang, Yannie; Chu, Maya; Allem, Jon-Patrick</t>
  </si>
  <si>
    <t>Twitter Posts About Cannabis Use During Pregnancy and Postpartum:A Content Analysis</t>
  </si>
  <si>
    <t>JUN 7</t>
  </si>
  <si>
    <t>10.1080/10826084.2021.1906277</t>
  </si>
  <si>
    <t>MAR 2021</t>
  </si>
  <si>
    <t>WOS:000637235900001</t>
  </si>
  <si>
    <t>Spindle, TR; Bonn-Miller, MO; Vandrey, R</t>
  </si>
  <si>
    <t>Spindle, Tory R.; Bonn-Miller, Marcel O.; Vandrey, Ryan</t>
  </si>
  <si>
    <t>CURRENT OPINION IN PSYCHOLOGY</t>
  </si>
  <si>
    <t>2352-250X</t>
  </si>
  <si>
    <t>2352-2518</t>
  </si>
  <si>
    <t>DEC</t>
  </si>
  <si>
    <t>10.1016/j.copsyc.2019.04.002</t>
  </si>
  <si>
    <t>WOS:000501997200018</t>
  </si>
  <si>
    <t>Bierut, T; Krauss, MJ; Sowles, SJ; Cavazos-Rehg, PA</t>
  </si>
  <si>
    <t>Bierut, Tatiana; Krauss, Melissa J.; Sowles, Shaina J.; Cavazos-Rehg, Patricia A.</t>
  </si>
  <si>
    <t>10.1007/s11121-016-0702-z</t>
  </si>
  <si>
    <t>WOS:000393305700006</t>
  </si>
  <si>
    <t>Moreno, MA; Kerr, B; Lowry, SJ</t>
  </si>
  <si>
    <t>Moreno, Megan A.; Kerr, Bradley; Lowry, Sarah J.</t>
  </si>
  <si>
    <t>10.1016/j.jadohealth.2018.03.017</t>
  </si>
  <si>
    <t>WOS:000444901500009</t>
  </si>
  <si>
    <t>Herbst, J; Musgrave, G</t>
  </si>
  <si>
    <t>Herbst, Jim; Musgrave, Gyen</t>
  </si>
  <si>
    <t>JOURNAL OF THE AMERICAN PHARMACISTS ASSOCIATION</t>
  </si>
  <si>
    <t>1544-3191</t>
  </si>
  <si>
    <t>1544-3450</t>
  </si>
  <si>
    <t>JAN-FEB</t>
  </si>
  <si>
    <t>10.1016/j.japh.2019.09.023</t>
  </si>
  <si>
    <t>WOS:000510637600039</t>
  </si>
  <si>
    <t>Cannabis and Kratom online information in Thailand: Facebook trends 2015-2016</t>
  </si>
  <si>
    <t>Whitehill, JM; Trangenstein, PJ; Jenkins, MC; Jernigan, DH; Moreno, MA</t>
  </si>
  <si>
    <t>Whitehill, Jennifer M.; Trangenstein, Pamela J.; Jenkins, Marina C.; Jernigan, David H.; Moreno, Megan A.</t>
  </si>
  <si>
    <t>Trangenstein, Pamela/0000-0003-2823-7790; Jenkins, Marina/0000-0002-5158-2894</t>
  </si>
  <si>
    <t>10.1016/j.jadohealth.2019.08.024</t>
  </si>
  <si>
    <t>WOS:000507376100018</t>
  </si>
  <si>
    <t>Mediating Medical Marijuana: Exploring How Veterans Discuss Their Stigmatized Substance Use on Reddit</t>
  </si>
  <si>
    <t>10.1080/10410236.2021.1886411</t>
  </si>
  <si>
    <t>A content analysis of tweets about high-potency marijuana</t>
  </si>
  <si>
    <t>SEP 1</t>
  </si>
  <si>
    <t>van Draanen, J; Krishna, T; Tsang, C; Liu, S</t>
  </si>
  <si>
    <t>van Draanen, Jenna; Krishna, Tanvi; Tsang, Christie; Liu, Sam</t>
  </si>
  <si>
    <t>SEP 12</t>
  </si>
  <si>
    <t>10.1186/s13011-019-0224-3</t>
  </si>
  <si>
    <t>WOS:000485257400001</t>
  </si>
  <si>
    <t>Dai, HY; Hao, JQ</t>
  </si>
  <si>
    <t>Dai, Hongying; Hao, Jianqiang</t>
  </si>
  <si>
    <t>COMPUTERS IN HUMAN BEHAVIOR</t>
  </si>
  <si>
    <t>Dai, Hongying/0000-0003-1395-7904</t>
  </si>
  <si>
    <t>0747-5632</t>
  </si>
  <si>
    <t>1873-7692</t>
  </si>
  <si>
    <t>10.1016/j.chb.2016.12.064</t>
  </si>
  <si>
    <t>WOS:000396949400031</t>
  </si>
  <si>
    <t>Krauss, MJ; Sowles, SJ; Sehi, A; Spitznagel, EL; Berg, CJ; Bierut, LJ; Cavazos-Rehg, PA</t>
  </si>
  <si>
    <t>Krauss, Melissa J.; Sowles, Shaina J.; Sehi, Auriann; Spitznagel, Edward L.; Berg, Carla J.; Bierut, Laura J.; Cavazos-Rehg, Patricia A.</t>
  </si>
  <si>
    <t>MAY 1</t>
  </si>
  <si>
    <t>10.1016/j.drugalcdep.2017.01.017</t>
  </si>
  <si>
    <t>WOS:000401209900024</t>
  </si>
  <si>
    <t>Sexton, M; Cuttler, C; Finnell, JS; Mischley, LK</t>
  </si>
  <si>
    <t>Sexton, Michelle; Cuttler, Carrie; Finnell, John S.; Mischley, Laurie K.</t>
  </si>
  <si>
    <t>Sexton, Michelle/ABD-9017-2020</t>
  </si>
  <si>
    <t>Sexton, Michelle/0000-0002-0443-8355; Finnell, John/0000-0002-6186-2988</t>
  </si>
  <si>
    <t>10.1089/can.2016.0007</t>
  </si>
  <si>
    <t>WOS:000587907000002</t>
  </si>
  <si>
    <t>Wagoner, KG; Lazard, AJ; Romero-Sandoval, EA; Reboussin, BA</t>
  </si>
  <si>
    <t>Wagoner, Kimberly G.; Lazard, Allison J.; Romero-Sandoval, E. Alfonso; Reboussin, Beth A.</t>
  </si>
  <si>
    <t>Health Claims About Cannabidiol Products: A Retrospective Analysis of US Food and Drug Administration Warning Letters from 2015 to 2019</t>
  </si>
  <si>
    <t>Lazard, Allison/0000-0002-2502-2850; Wagoner, Kimberly/0000-0001-5955-5148</t>
  </si>
  <si>
    <t>10.1089/can.2020.0166</t>
  </si>
  <si>
    <t>JUN 2021</t>
  </si>
  <si>
    <t>WOS:000663529700001</t>
  </si>
  <si>
    <t>Mitchell, JT; Sweitzer, MM; Tunno, AM; Kollins, SH; McClernon, FJ</t>
  </si>
  <si>
    <t>Mitchell, John T.; Sweitzer, Maggie M.; Tunno, Angela M.; Kollins, Scott H.; McClernon, F. Joseph</t>
  </si>
  <si>
    <t>I Use Weed for My ADHD: A Qualitative Analysis of Online Forum Discussions on Cannabis Use and ADHD</t>
  </si>
  <si>
    <t>PLOS ONE</t>
  </si>
  <si>
    <t>Kollins, Scott/0000-0001-6847-6935; Sweitzer, Maggie/0000-0002-5085-3752</t>
  </si>
  <si>
    <t>1932-6203</t>
  </si>
  <si>
    <t>MAY 26</t>
  </si>
  <si>
    <t>e0156614</t>
  </si>
  <si>
    <t>10.1371/journal.pone.0156614</t>
  </si>
  <si>
    <t>WOS:000376882500160</t>
  </si>
  <si>
    <t>Kvamme, SL; Pedersen, MM; Thomsen, KR; Thylstrup, B</t>
  </si>
  <si>
    <t>Kvamme, Sinikka L.; Pedersen, Michael M.; Romer Thomsen, Kristine; Thylstrup, Birgitte</t>
  </si>
  <si>
    <t>Exploring the use of cannabis as a substitute for prescription drugs in a convenience sample</t>
  </si>
  <si>
    <t>HARM REDUCTION JOURNAL</t>
  </si>
  <si>
    <t>Kvamme, Sinikka L./0000-0002-8376-2013</t>
  </si>
  <si>
    <t>1477-7517</t>
  </si>
  <si>
    <t>JUL 10</t>
  </si>
  <si>
    <t>10.1186/s12954-021-00520-5</t>
  </si>
  <si>
    <t>WOS:000672466800001</t>
  </si>
  <si>
    <t>Beyhun, NE; Can, GZ; Topbas, M; Cankaya, S; Ketenci, HC</t>
  </si>
  <si>
    <t>Beyhun, Nazim Ercument; Can, Gamze; Topbas, Murat; Cankaya, Sertac; Ketenci, Huseyin Cetin</t>
  </si>
  <si>
    <t>JOURNAL OF FORENSIC AND LEGAL MEDICINE</t>
  </si>
  <si>
    <t>TOPBAS, MURAT/0000-0003-4047-4027</t>
  </si>
  <si>
    <t>1752-928X</t>
  </si>
  <si>
    <t>1532-2009</t>
  </si>
  <si>
    <t>10.1016/j.jflm.2015.11.014</t>
  </si>
  <si>
    <t>WOS:000369613000001</t>
  </si>
  <si>
    <t>Lewis, N; Sznitman, SR</t>
  </si>
  <si>
    <t>Lewis, Nehama; Sznitman, Sharon R.</t>
  </si>
  <si>
    <t>Lewis, Nehama/AAM-5835-2020</t>
  </si>
  <si>
    <t>Lewis, Nehama/0000-0002-2130-2441</t>
  </si>
  <si>
    <t>NOV</t>
  </si>
  <si>
    <t>10.1016/j.drugpo.2019.01.005</t>
  </si>
  <si>
    <t>WOS:000504514600030</t>
  </si>
  <si>
    <t>Zeiger, JS; Silvers, WS; Fleegler, EM; Zeiger, RS</t>
  </si>
  <si>
    <t>Zeiger, Joanna S.; Silvers, William S.; Fleegler, Edward M.; Zeiger, Robert S.</t>
  </si>
  <si>
    <t>Zeiger, Joanna/0000-0002-2421-2206</t>
  </si>
  <si>
    <t>JUL 29</t>
  </si>
  <si>
    <t>Images of Little Cigars and Cigarillos on Instagram Identified by the Hashtag #swisher: Thematic Analysis</t>
  </si>
  <si>
    <t>Moreno, MA; Gower, AD; Jenkins, MC; Scheck, J; Sohal, J; Kerr, B; Young, HN; Cox, E</t>
  </si>
  <si>
    <t>Moreno, Megan A.; Gower, Aubrey D.; Jenkins, Marina C.; Scheck, Josh; Sohal, Jaymin; Kerr, Bradley; Young, Henry N.; Cox, Elizabeth</t>
  </si>
  <si>
    <t>e182242</t>
  </si>
  <si>
    <t>10.1001/jamanetworkopen.2018.2242</t>
  </si>
  <si>
    <t>WOS:000452649500043</t>
  </si>
  <si>
    <t>Kuruvilla, DE; Mehta, A; Ravishankar, N; Cowan, RP</t>
  </si>
  <si>
    <t>Kuruvilla, Deena E.; Mehta, Amit; Ravishankar, Nidhi; Cowan, Robert P.</t>
  </si>
  <si>
    <t>A patient perspective of complementary and integrative medicine (CIM) for migraine treatment: a social media survey</t>
  </si>
  <si>
    <t>BMC COMPLEMENTARY MEDICINE AND THERAPIES</t>
  </si>
  <si>
    <t>2662-7671</t>
  </si>
  <si>
    <t>FEB 10</t>
  </si>
  <si>
    <t>10.1186/s12906-021-03226-0</t>
  </si>
  <si>
    <t>WOS:000620080700001</t>
  </si>
  <si>
    <t>McGregor, F; Somner, JEA; Bourne, RR; Munn-Giddings, C; Shah, P; Cross, V</t>
  </si>
  <si>
    <t>McGregor, Freia; Somner, John E. A.; Bourne, Rupert R.; Munn-Giddings, Carol; Shah, Peter; Cross, Vinette</t>
  </si>
  <si>
    <t>OPHTHALMIC AND PHYSIOLOGICAL OPTICS</t>
  </si>
  <si>
    <t>0275-5408</t>
  </si>
  <si>
    <t>1475-1313</t>
  </si>
  <si>
    <t>10.1111/opo.12093</t>
  </si>
  <si>
    <t>WOS:000328226900005</t>
  </si>
  <si>
    <t>Porter, BE; Jacobson, C</t>
  </si>
  <si>
    <t>Porter, Brenda E.; Jacobson, Catherine</t>
  </si>
  <si>
    <t>Ritter, Stefanie L/D-9312-2012</t>
  </si>
  <si>
    <t>10.1016/j.yebeh.2013.08.037</t>
  </si>
  <si>
    <t>WOS:000327188200026</t>
  </si>
  <si>
    <t>Hicks, DL; Resko, SM; Ellis, JD; Agius, E; Early, TJ</t>
  </si>
  <si>
    <t>Hicks, Danielle L.; Resko, Stella M.; Ellis, Jennifer D.; Agius, Elizabeth; Early, Theresa J.</t>
  </si>
  <si>
    <t>Driving After Cannabis Use Among Young Adults in Michigan</t>
  </si>
  <si>
    <t>10.1089/can.2020.0096</t>
  </si>
  <si>
    <t>DEC 2020</t>
  </si>
  <si>
    <t>WOS:000600124100001</t>
  </si>
  <si>
    <t>Daniulaityte, R; Lamy, FR; Barratt, M; Nahhas, RW; Martins, SS; Boyer, EW; Sheth, A; Carlson, RG</t>
  </si>
  <si>
    <t>Daniulaityte, Raminta; Lamy, Francois R.; Barratt, Monica; Nahhas, Ramzi W.; Martins, Silvia S.; Boyer, Edward W.; Sheth, Anait; Carlson, Robert G.</t>
  </si>
  <si>
    <t>10.1016/j.drugalcdep.2017.05.034</t>
  </si>
  <si>
    <t>WOS:000409152300056</t>
  </si>
  <si>
    <t>JOURNAL OF STUDIES ON ALCOHOL AND DRUGS</t>
  </si>
  <si>
    <t>1937-1888</t>
  </si>
  <si>
    <t>1938-4114</t>
  </si>
  <si>
    <t>Motlagh, FG; Shekarpour, S; Sheth, A; Thirunarayan, K; Raymer, ML</t>
  </si>
  <si>
    <t>Spezzano, F; Chen, W; Xiao, X</t>
  </si>
  <si>
    <t>Motlagh, Farahnaz Golrooy; Shekarpour, Saeedeh; Sheth, Amit; Thirunarayan, Krishnaprasad; Raymer, Michael L.</t>
  </si>
  <si>
    <t>PROCEEDINGS OF THE 2019 IEEE/ACM INTERNATIONAL CONFERENCE ON ADVANCES IN SOCIAL NETWORKS ANALYSIS AND MINING (ASONAM 2019)</t>
  </si>
  <si>
    <t>IEEE/ACM International Conference on Advances in Social Networks Analysis and Mining (ASONAM)</t>
  </si>
  <si>
    <t>AUG 27-30, 2019</t>
  </si>
  <si>
    <t>Vancouver, CANADA</t>
  </si>
  <si>
    <t>Sheth, Amit/ABC-4600-2020</t>
  </si>
  <si>
    <t>Sheth, Amit/0000-0002-0021-5293</t>
  </si>
  <si>
    <t>978-1-4503-6868-1</t>
  </si>
  <si>
    <t>+</t>
  </si>
  <si>
    <t>10.1145/3341161.3344380</t>
  </si>
  <si>
    <t>WOS:000555683800162</t>
  </si>
  <si>
    <t>Kregor, J; Gomez, B; Kelly, JS; Stevenson, K</t>
  </si>
  <si>
    <t>Domenech, J; Vicente, MR; Blazquez, D</t>
  </si>
  <si>
    <t>Kregor, Jennifer; Gomez, Bethany; Kelly, J. Steven; Stevenson, Kathleen</t>
  </si>
  <si>
    <t>2ND INTERNATIONAL CONFERENCE ON ADVANCED RESEARCH METHODS AND ANALYTICS (CARMA 2018)</t>
  </si>
  <si>
    <t>2nd International Conference on Advanced Research Methods and Analytics (CARMA)</t>
  </si>
  <si>
    <t>JUL 12-13, 2018</t>
  </si>
  <si>
    <t>Univ Politecnica Valencia, Valencia, SPAIN</t>
  </si>
  <si>
    <t>Univ Politecnica Valencia</t>
  </si>
  <si>
    <t>978-84-9048-689-4</t>
  </si>
  <si>
    <t>10.4995/CARMA2018.2018.8348</t>
  </si>
  <si>
    <t>WOS:000477974500024</t>
  </si>
  <si>
    <t>Corroon, JM; Mischley, LK; Sexton, M</t>
  </si>
  <si>
    <t>Corroon, James M., Jr.; Mischley, Laurie K.; Sexton, Michelle</t>
  </si>
  <si>
    <t>JOURNAL OF PAIN RESEARCH</t>
  </si>
  <si>
    <t>Sexton, Michelle/0000-0002-0443-8355; Corroon, Jamie/0000-0003-3930-6093</t>
  </si>
  <si>
    <t>1178-7090</t>
  </si>
  <si>
    <t>10.2147/JPR.S134330</t>
  </si>
  <si>
    <t>WOS:000400376500001</t>
  </si>
  <si>
    <t>SUBSTANCE ABUSE</t>
  </si>
  <si>
    <t>0889-7077</t>
  </si>
  <si>
    <t>1547-0164</t>
  </si>
  <si>
    <t>JUN 28</t>
  </si>
  <si>
    <t>e0218998</t>
  </si>
  <si>
    <t>10.1371/journal.pone.0218998</t>
  </si>
  <si>
    <t>WOS:000484915000033</t>
  </si>
  <si>
    <t>Knapp, AA; Lee, DC; Borodovsky, JT; Auty, SG; Gabrielli, J; Budney, AJ</t>
  </si>
  <si>
    <t>Knapp, Ashley A.; Lee, Dustin C.; Borodovsky, Jacob T.; Auty, Samantha G.; Gabrielli, Joy; Budney, Alan J.</t>
  </si>
  <si>
    <t>APR</t>
  </si>
  <si>
    <t>10.1016/j.jadohealth.2018.07.012</t>
  </si>
  <si>
    <t>WOS:000461774600015</t>
  </si>
  <si>
    <t>Malouff, JM; Johnson, CE; Rooke, SE</t>
  </si>
  <si>
    <t>Malouff, John M.; Johnson, Caitlin E.; Rooke, Sally E.</t>
  </si>
  <si>
    <t>Malouff, John/0000-0001-6728-7497</t>
  </si>
  <si>
    <t>10.1089/can.2016.0029</t>
  </si>
  <si>
    <t>WOS:000587907200001</t>
  </si>
  <si>
    <t>Sargent, James D/I-2773-2013</t>
  </si>
  <si>
    <t>Robledo, I; Jankovic, J</t>
  </si>
  <si>
    <t>Robledo, Israel; Jankovic, Joseph</t>
  </si>
  <si>
    <t>MOVEMENT DISORDERS</t>
  </si>
  <si>
    <t>0885-3185</t>
  </si>
  <si>
    <t>1531-8257</t>
  </si>
  <si>
    <t>10.1002/mds.26993</t>
  </si>
  <si>
    <t>WOS:000412293000062</t>
  </si>
  <si>
    <t>Meacham, MC; Roh, S; Chang, JS; Ramo, DE</t>
  </si>
  <si>
    <t>Meacham, Meredith C.; Roh, Shim; Chang, Jamie Suki; Ramo, Danielle E.</t>
  </si>
  <si>
    <t>Meacham, Meredith/AAZ-7113-2020</t>
  </si>
  <si>
    <t>10.1016/j.drugpo.2019.07.036</t>
  </si>
  <si>
    <t>WOS:000504779500002</t>
  </si>
  <si>
    <t>Potts, JM; Getachew, B; Vu, M; Nehl, E; Yeager, KA; Leach, CR; Berg, CJ</t>
  </si>
  <si>
    <t>Potts, Jessica M.; Getachew, Betelihem; Vu, Milkie; Nehl, Eric; Yeager, Katherine A.; Leach, Corinne R.; Berg, Carla J.</t>
  </si>
  <si>
    <t>JOURNAL OF CANCER EDUCATION</t>
  </si>
  <si>
    <t>Vu, Milkie/AAW-5755-2020</t>
  </si>
  <si>
    <t>Vu, Milkie/0000-0003-0230-473X</t>
  </si>
  <si>
    <t>0885-8195</t>
  </si>
  <si>
    <t>1543-0154</t>
  </si>
  <si>
    <t>10.1007/s13187-020-01791-5</t>
  </si>
  <si>
    <t>JUN 2020</t>
  </si>
  <si>
    <t>WOS:000551415400001</t>
  </si>
  <si>
    <t>OCT 2020</t>
  </si>
  <si>
    <t>Borodovsky, JT; Crosier, BS; Lee, DC; Sargent, JD; Budney, AJ</t>
  </si>
  <si>
    <t>Borodovsky, Jacob T.; Crosier, Benjamin S.; Lee, Dustin C.; Sargent, James D.; Budney, Alan J.</t>
  </si>
  <si>
    <t>Borodovsky, Jacob T./0000-0001-7112-5677</t>
  </si>
  <si>
    <t>OCT</t>
  </si>
  <si>
    <t>10.1016/j.drugpo.2016.02.022</t>
  </si>
  <si>
    <t>WOS:000384856600017</t>
  </si>
  <si>
    <t>Borodovsky, JT; Budney, AJ</t>
  </si>
  <si>
    <t>Borodovsky, Jacob T.; Budney, Alan J.</t>
  </si>
  <si>
    <t>10.1016/j.drugpo.2017.09.014</t>
  </si>
  <si>
    <t>WOS:000418979700013</t>
  </si>
  <si>
    <t>Jain, A; Petty, EM; Jaber, RM; Tackett, S; Purkiss, J; Fitzgerald, J; White, C</t>
  </si>
  <si>
    <t>Jain, Anuja; Petty, Elizabeth M.; Jaber, Reda M.; Tackett, Sean; Purkiss, Joel; Fitzgerald, James; White, Casey</t>
  </si>
  <si>
    <t>MEDICAL EDUCATION</t>
  </si>
  <si>
    <t>Tackett, Sean/0000-0001-5369-7225</t>
  </si>
  <si>
    <t>0308-0110</t>
  </si>
  <si>
    <t>1365-2923</t>
  </si>
  <si>
    <t>10.1111/medu.12282</t>
  </si>
  <si>
    <t>WOS:000329491100007</t>
  </si>
  <si>
    <t>Allem, JP; Escobedo, P; Dharmapuri, L</t>
  </si>
  <si>
    <t>Allem, Jon-Patrick; Escobedo, Patricia; Dharmapuri, Likhit</t>
  </si>
  <si>
    <t>AMERICAN JOURNAL OF PUBLIC HEALTH</t>
  </si>
  <si>
    <t>0090-0036</t>
  </si>
  <si>
    <t>1541-0048</t>
  </si>
  <si>
    <t>10.2105/AJPH.2019.305461</t>
  </si>
  <si>
    <t>WOS:000514834900036</t>
  </si>
  <si>
    <t>Ishida, JH; Zhang, AJ; Steigerwald, S; Cohen, BE; Vali, M; Keyhani, S</t>
  </si>
  <si>
    <t>Ishida, Julie H.; Zhang, Alysandra J.; Steigerwald, Stacey; Cohen, Beth E.; Vali, Marzieh; Keyhani, Salomeh</t>
  </si>
  <si>
    <t>JOURNAL OF GENERAL INTERNAL MEDICINE</t>
  </si>
  <si>
    <t>0884-8734</t>
  </si>
  <si>
    <t>1525-1497</t>
  </si>
  <si>
    <t>10.1007/s11606-019-05335-6</t>
  </si>
  <si>
    <t>OCT 2019</t>
  </si>
  <si>
    <t>WOS:000491863200014</t>
  </si>
  <si>
    <t>TOBACCO CONTROL</t>
  </si>
  <si>
    <t>0964-4563</t>
  </si>
  <si>
    <t>1468-3318</t>
  </si>
  <si>
    <t>Potts, JM; Getachew, B; Vu, M; Nehl, E; Yeager, KA; Berg, CJ</t>
  </si>
  <si>
    <t>Potts, Jessica M.; Getachew, Betelihem; Vu, Milkie; Nehl, Eric; Yeager, Katherine A.; Berg, Carla J.</t>
  </si>
  <si>
    <t>Use and Perceptions of Opioids versus Marijuana among People Living with HIV</t>
  </si>
  <si>
    <t>AMERICAN JOURNAL OF HEALTH BEHAVIOR</t>
  </si>
  <si>
    <t>1945-7359</t>
  </si>
  <si>
    <t>10.5993/AJHB.44.6.6</t>
  </si>
  <si>
    <t>WOS:000643639600006</t>
  </si>
  <si>
    <t>Meacham, MC; Paul, MJ; Ramo, DE</t>
  </si>
  <si>
    <t>Meacham, Meredith C.; Paul, Michael J.; Ramo, Danielle E.</t>
  </si>
  <si>
    <t>10.1016/j.drugalcdep.2018.03.041</t>
  </si>
  <si>
    <t>WOS:000436912700050</t>
  </si>
  <si>
    <t>Guinazu, MF; Cortes, V; Ibanez, CF; Velasquez, JD</t>
  </si>
  <si>
    <t>Flavia Guinazu, Maria; Cortes, Victor; Ibanez, Carlos F.; Velasquez, Juan D.</t>
  </si>
  <si>
    <t>INFORMATION FUSION</t>
  </si>
  <si>
    <t>Velasquez, Juan D/H-3859-2013</t>
  </si>
  <si>
    <t>Velasquez, Juan D/0000-0003-4819-9680</t>
  </si>
  <si>
    <t>1566-2535</t>
  </si>
  <si>
    <t>1872-6305</t>
  </si>
  <si>
    <t>10.1016/j.inffus.2019.08.006</t>
  </si>
  <si>
    <t>WOS:000497705000011</t>
  </si>
  <si>
    <t>Borodovsky, JT; Lee, DC; Crosier, BS; Gabrielli, JL; Sargent, JD; Budney, AJ</t>
  </si>
  <si>
    <t>Borodovsky, Jacob T.; Lee, Dustin C.; Crosier, Benjamin S.; Gabrielli, Joy L.; Sargent, James D.; Budney, Alan J.</t>
  </si>
  <si>
    <t>Gabrielli, Joy/0000-0001-8003-6078; Borodovsky, Jacob T./0000-0001-7112-5677</t>
  </si>
  <si>
    <t>AUG 1</t>
  </si>
  <si>
    <t>10.1016/j.drugalcdep.2017.02.017</t>
  </si>
  <si>
    <t>WOS:000407666100039</t>
  </si>
  <si>
    <t>INTERNATIONAL JOURNAL OF ENVIRONMENTAL RESEARCH AND PUBLIC HEALTH</t>
  </si>
  <si>
    <t>1660-4601</t>
  </si>
  <si>
    <t>JUN</t>
  </si>
  <si>
    <t>Prochaska, Judith J/I-4510-2013</t>
  </si>
  <si>
    <t>Kursuncu, U; Gaur, M; Lokala, U; Illendula, A; Thirunarayan, K; Daniulaityte, R; Sheth, A; Arpinar, IB</t>
  </si>
  <si>
    <t>IEEE</t>
  </si>
  <si>
    <t>Kursuncu, Ugur; Gaur, Manas; Lokala, Usha; Illendula, Anurag; Thirunarayan, Krishnaprasad; Daniulaityte, Raminta; Sheth, Amit; Arpinar, I. Budak</t>
  </si>
  <si>
    <t>2018 IEEE/WIC/ACM INTERNATIONAL CONFERENCE ON WEB INTELLIGENCE (WI 2018)</t>
  </si>
  <si>
    <t>IEEE/WIC/ACM International Conference on Web Intelligence (WI)</t>
  </si>
  <si>
    <t>DEC 03-06, 2018</t>
  </si>
  <si>
    <t>Santiago, CHILE</t>
  </si>
  <si>
    <t>978-1-5386-7325-6</t>
  </si>
  <si>
    <t>10.1109/WI.2018.00-50</t>
  </si>
  <si>
    <t>WOS:000458968200065</t>
  </si>
  <si>
    <t>Efron, D; Taylor, K; Payne, JM; Freeman, JL; Cranswick, N; Mulraney, M; Prakash, C; Lee, KJ; Williams, K</t>
  </si>
  <si>
    <t>Efron, Daryl; Taylor, Kaitlyn; Payne, Jonathan M.; Freeman, Jeremy L.; Cranswick, Noel; Mulraney, Melissa; Prakash, Chidambaram; Lee, Katherine J.; Williams, Katrina</t>
  </si>
  <si>
    <t>BMJ OPEN</t>
  </si>
  <si>
    <t>Freeman, Jeremy/0000-0002-4184-3683; Payne, Jonathan/0000-0001-9565-3845</t>
  </si>
  <si>
    <t>2044-6055</t>
  </si>
  <si>
    <t>e034362</t>
  </si>
  <si>
    <t>10.1136/bmjopen-2019-034362</t>
  </si>
  <si>
    <t>WOS:000527801000135</t>
  </si>
  <si>
    <t>Identifying New/Emerging Psychoactive Substances at the Time of COVID-19; A Web-Based Approach</t>
  </si>
  <si>
    <t>FRONTIERS IN PSYCHIATRY</t>
  </si>
  <si>
    <t>1664-0640</t>
  </si>
  <si>
    <t>Stogner, JM; Miller, BL</t>
  </si>
  <si>
    <t>Stogner, John M.; Miller, Bryan Lee</t>
  </si>
  <si>
    <t>PEDIATRICS</t>
  </si>
  <si>
    <t>Miller, Bryan/M-4921-2019</t>
  </si>
  <si>
    <t>Miller, Bryan/0000-0002-5806-0511; Stogner, John/0000-0003-2821-1494</t>
  </si>
  <si>
    <t>0031-4005</t>
  </si>
  <si>
    <t>1098-4275</t>
  </si>
  <si>
    <t>10.1542/peds.2015-0454</t>
  </si>
  <si>
    <t>WOS:000357296000038</t>
  </si>
  <si>
    <t>Miliano, C; Margiani, G; Fattore, L; De Luca, MA</t>
  </si>
  <si>
    <t>Miliano, Cristina; Margiani, Giulia; Fattore, Liana; De Luca, Maria Antonietta</t>
  </si>
  <si>
    <t>BRAIN SCIENCES</t>
  </si>
  <si>
    <t>Fattore, Liana/AAC-6996-2021</t>
  </si>
  <si>
    <t>FATTORE, LIANA/0000-0002-2663-666X; De Luca, Maria Antonietta/0000-0002-2647-4859</t>
  </si>
  <si>
    <t>2076-3425</t>
  </si>
  <si>
    <t>10.3390/brainsci8070123</t>
  </si>
  <si>
    <t>WOS:000440209100009</t>
  </si>
  <si>
    <t>Tibebu, S; Chang, VC; Drouin, CA; Thompson, W; Do, MT</t>
  </si>
  <si>
    <t>Tibebu, Semra; Chang, Vicky C.; Drouin, Charles-Antoine; Thompson, Wendy; Do, Minh T.</t>
  </si>
  <si>
    <t>HEALTH PROMOTION AND CHRONIC DISEASE PREVENTION IN CANADA-RESEARCH POLICY AND PRACTICE</t>
  </si>
  <si>
    <t>Chang, Vicky/0000-0002-2528-9387</t>
  </si>
  <si>
    <t>2368-738X</t>
  </si>
  <si>
    <t>10.24095/hpcdp.38.6.08</t>
  </si>
  <si>
    <t>WOS:000435533700008</t>
  </si>
  <si>
    <t>Suarez-Lledo, V; Alvarez-Galvez, J</t>
  </si>
  <si>
    <t>Suarez-Lledo, Victor; Alvarez-Galvez, Javier</t>
  </si>
  <si>
    <t>Prevalence of Health Misinformation on Social Media: Systematic Review</t>
  </si>
  <si>
    <t>Suarez-Lledo, Victor/AAD-8921-2021</t>
  </si>
  <si>
    <t>Suarez-Lledo, Victor/0000-0001-7714-6719; Alvarez-Galvez, Javier/0000-0001-9512-7853</t>
  </si>
  <si>
    <t>JAN 20</t>
  </si>
  <si>
    <t>e17187</t>
  </si>
  <si>
    <t>10.2196/17187</t>
  </si>
  <si>
    <t>WOS:000609010900004</t>
  </si>
  <si>
    <t>Greiner, C; Chatton, A; Khazaal, Y</t>
  </si>
  <si>
    <t>Greiner, Christian; Chatton, Anne; Khazaal, Yasser</t>
  </si>
  <si>
    <t>PATIENT EDUCATION AND COUNSELING</t>
  </si>
  <si>
    <t>0738-3991</t>
  </si>
  <si>
    <t>10.1016/j.pec.2017.06.001</t>
  </si>
  <si>
    <t>WOS:000410621600021</t>
  </si>
  <si>
    <t>Exposure to and Content of Marijuana Product Reviews</t>
  </si>
  <si>
    <t>Gladden, ME; Hung, D; Bhandari, NR; Franks, AM; Russell, L; White, L; Fantegrossi, WE; Payakachat, N</t>
  </si>
  <si>
    <t>Gladden, Madison E.; Hung, Denise; Bhandari, Naleen Raj; Franks, Amy M.; Russell, Lauren; White, Lanita; Fantegrossi, William E.; Payakachat, Nalin</t>
  </si>
  <si>
    <t>10.1016/j.japh.2019.11.005</t>
  </si>
  <si>
    <t>WOS:000510637600037</t>
  </si>
  <si>
    <t>Gonzalez-Estrada, A; Cuervo-Pardo, L; Ghosh, B; Smith, M; Pazheri, F; Zell, K; Wang, XF; Lang, DM</t>
  </si>
  <si>
    <t>Gonzalez-Estrada, Alexei; Cuervo-Pardo, Lyda; Ghosh, Bitan; Smith, Martin; Pazheri, Foussena; Zell, Katrina; Wang, Xiao-Feng; Lang, David M.</t>
  </si>
  <si>
    <t>ALLERGY AND ASTHMA PROCEEDINGS</t>
  </si>
  <si>
    <t>Gonzalez-Estrada, Alexei/AAV-8131-2020</t>
  </si>
  <si>
    <t>Gonzalez-Estrada, Alexei/0000-0002-5754-6130</t>
  </si>
  <si>
    <t>1088-5412</t>
  </si>
  <si>
    <t>1539-6304</t>
  </si>
  <si>
    <t>NOV-DEC</t>
  </si>
  <si>
    <t>E121</t>
  </si>
  <si>
    <t>E126</t>
  </si>
  <si>
    <t>10.2500/aap.2015.36.3890</t>
  </si>
  <si>
    <t>WOS:000364993900003</t>
  </si>
  <si>
    <t>COVID-19 Pandemic Impact on Substance Misuse: A Social Media Listening, Mixed Method Analysis</t>
  </si>
  <si>
    <t>Mullins, CF; Ffrench-O'Carroll, R; Lane, J; O'Connor, T</t>
  </si>
  <si>
    <t>Mullins, Cormac Francis; Ffrench-O'Carroll, Robert; Lane, Justin; O'Connor, Therese</t>
  </si>
  <si>
    <t>REGIONAL ANESTHESIA AND PAIN MEDICINE</t>
  </si>
  <si>
    <t>1098-7339</t>
  </si>
  <si>
    <t>1532-8651</t>
  </si>
  <si>
    <t>10.1136/rapm-2020-101547</t>
  </si>
  <si>
    <t>WOS:000561757600005</t>
  </si>
  <si>
    <t>PREVENTIVE MEDICINE</t>
  </si>
  <si>
    <t>0091-7435</t>
  </si>
  <si>
    <t>1096-0260</t>
  </si>
  <si>
    <t>Glowacki, EM; Glowacki, JB; Wilcox, GB</t>
  </si>
  <si>
    <t>Glowacki, Elizabeth M.; Glowacki, Joseph B.; Wilcox, Gary B.</t>
  </si>
  <si>
    <t>Glowacki, Elizabeth M./0000-0001-7870-3206</t>
  </si>
  <si>
    <t>10.1080/08897077.2017.1356795</t>
  </si>
  <si>
    <t>WOS:000452287000002</t>
  </si>
  <si>
    <t>Perez-Perez, M; Perez-Rodriguez, G; Fdez-Riverola, F; Lourenco, A</t>
  </si>
  <si>
    <t>Perez-Perez, Martin; Perez-Rodriguez, Gael; Fdez-Riverola, Florentino; Lourenco, Analia</t>
  </si>
  <si>
    <t>AUG 13</t>
  </si>
  <si>
    <t>e12610</t>
  </si>
  <si>
    <t>10.2196/12610</t>
  </si>
  <si>
    <t>WOS:000482726600001</t>
  </si>
  <si>
    <t>ADDICTIVE BEHAVIORS</t>
  </si>
  <si>
    <t>0306-4603</t>
  </si>
  <si>
    <t>1873-6327</t>
  </si>
  <si>
    <t>Effects of anxiety sensitivity on cannabis, alcohol, and nicotine use among adolescents: evaluating pathways through anxiety, withdrawal symptoms, and coping motives</t>
  </si>
  <si>
    <t>SEP 2020</t>
  </si>
  <si>
    <t>Vosburg, SK; Robbins, RS; Antshel, KM; Faraone, SV; Green, JL</t>
  </si>
  <si>
    <t>Vosburg, Suzanne K.; Robbins, Rebekkah S.; Antshel, Kevin M.; Faraone, Stephen, V; Green, Jody L.</t>
  </si>
  <si>
    <t>Characterizing Pathways of Non-oral Prescription Stimulant Non-medical Use Among Adults Recruited From Reddit</t>
  </si>
  <si>
    <t>JAN 25</t>
  </si>
  <si>
    <t>10.3389/fpsyt.2020.631792</t>
  </si>
  <si>
    <t>WOS:000618024200001</t>
  </si>
  <si>
    <t>Cessation of cannabis use: A retrospective cohort study</t>
  </si>
  <si>
    <t>NOV 2019</t>
  </si>
  <si>
    <t>Chalmers, Jane/AAN-3415-2021; Armour, Mike/I-4853-2016</t>
  </si>
  <si>
    <t>Chalmers, Jane/0000-0001-6991-559X; Sinclair, Justin/0000-0001-9960-3191; Armour, Mike/0000-0001-7539-9851</t>
  </si>
  <si>
    <t>Sanders-Jackson, A; Brown, CG; Prochaska, JJ</t>
  </si>
  <si>
    <t>Sanders-Jackson, Ashley; Brown, Cati G.; Prochaska, Judith J.</t>
  </si>
  <si>
    <t>10.1136/tobaccocontrol-2013-051243</t>
  </si>
  <si>
    <t>WOS:000350337500013</t>
  </si>
  <si>
    <t>Rup, J; Goodman, S; Hammond, D</t>
  </si>
  <si>
    <t>Rup, Jennifer; Goodman, Samantha; Hammond, David</t>
  </si>
  <si>
    <t>Goodman, Samantha/0000-0002-6320-2174</t>
  </si>
  <si>
    <t>10.1016/j.ypmed.2020.106013</t>
  </si>
  <si>
    <t>WOS:000523565500011</t>
  </si>
  <si>
    <t>Holleran, G; Scaldaferri, F; Gasbarrini, A; Curro, D</t>
  </si>
  <si>
    <t>Holleran, Grainne; Scaldaferri, Franco; Gasbarrini, Antonio; Curro, Diego</t>
  </si>
  <si>
    <t>PHYTOTHERAPY RESEARCH</t>
  </si>
  <si>
    <t>scaldaferri, franco/AAC-4056-2020; Curro', Diego/F-1430-2016</t>
  </si>
  <si>
    <t>0951-418X</t>
  </si>
  <si>
    <t>1099-1573</t>
  </si>
  <si>
    <t>10.1002/ptr.6517</t>
  </si>
  <si>
    <t>WOS:000494975700001</t>
  </si>
  <si>
    <t>Pizzicato, LN; Barbour, RC; Kershaw, T</t>
  </si>
  <si>
    <t>Pizzicato, Lia N.; Barbour, Russell C.; Kershaw, Trace</t>
  </si>
  <si>
    <t>10.1080/10826084.2019.1594902</t>
  </si>
  <si>
    <t>APR 2019</t>
  </si>
  <si>
    <t>WOS:000471565800001</t>
  </si>
  <si>
    <t>Yadav, S; Lokala, U; Daniulaityte, R; Thirunarayan, K; Lamy, F; Sheth, A</t>
  </si>
  <si>
    <t>Yadav, Shweta; Lokala, Usha; Daniulaityte, Raminta; Thirunarayan, Krishnaprasad; Lamy, Francois; Sheth, Amit</t>
  </si>
  <si>
    <t>When they say weed causes depression, but it's your fav antidepressant: Knowledge-aware attention framework for relationship extraction</t>
  </si>
  <si>
    <t>MAR 25</t>
  </si>
  <si>
    <t>e0248299</t>
  </si>
  <si>
    <t>10.1371/journal.pone.0248299</t>
  </si>
  <si>
    <t>WOS:000634832800092</t>
  </si>
  <si>
    <t>Bagot, K; Hodgdon, E; Sidhu, N; Patrick, K; Kelly, M; Lu, Y; Bath, E</t>
  </si>
  <si>
    <t>Bagot, Kara; Hodgdon, Elizabeth; Sidhu, Natasha; Patrick, Kevin; Kelly, Mikaela; Lu, Yang; Bath, Eraka</t>
  </si>
  <si>
    <t>JMIR MHEALTH AND UHEALTH</t>
  </si>
  <si>
    <t>2291-5222</t>
  </si>
  <si>
    <t>OCT 4</t>
  </si>
  <si>
    <t>e13691</t>
  </si>
  <si>
    <t>10.2196/13691</t>
  </si>
  <si>
    <t>WOS:000489069600001</t>
  </si>
  <si>
    <t>Daniulaityte, R; Lamy, FR; Smith, GA; Nahhas, RW; Carlson, RG; Thirunarayan, K; Martins, SS; Boyer, EW; Sheth, A</t>
  </si>
  <si>
    <t>Daniulaityte, Raminta; Lamy, Francois R.; Smith, G. Alan; Nahhas, Ramzi W.; Carlson, Robert G.; Thirunarayan, Krishnaprasad; Martins, Silvia S.; Boyer, Edward W.; Sheth, Amit</t>
  </si>
  <si>
    <t>WOS:000414665200014</t>
  </si>
  <si>
    <t>Berg, CJ; Daniel, CN; Vu, M; Li, JJ; Martin, K; Le, L</t>
  </si>
  <si>
    <t>Berg, Carla J.; Daniel, Carmen N.; Vu, Milkie; Li, Jingjing; Martin, Kathleen; Le, Lana</t>
  </si>
  <si>
    <t>Vu, Milkie/0000-0003-0230-473X; Li, Jingjing/0000-0003-4652-3379</t>
  </si>
  <si>
    <t>10.1080/10826084.2017.1327979</t>
  </si>
  <si>
    <t>WOS:000423625900002</t>
  </si>
  <si>
    <t>Perceived risk associated with tobacco, alcohol and cannabis use among people with and without psychotic disorders</t>
  </si>
  <si>
    <t>E14</t>
  </si>
  <si>
    <t>Berg, CJ; Henriksen, L; Cavazos-Rehg, P; Schauer, GL; Freisthler, B</t>
  </si>
  <si>
    <t>Berg, Carla J.; Henriksen, Lisa; Cavazos-Rehg, Patricia; Schauer, Gillian L.; Freisthler, Bridget</t>
  </si>
  <si>
    <t>HEALTH EDUCATION RESEARCH</t>
  </si>
  <si>
    <t>0268-1153</t>
  </si>
  <si>
    <t>1465-3648</t>
  </si>
  <si>
    <t>10.1093/her/cyx071</t>
  </si>
  <si>
    <t>WOS:000418704600001</t>
  </si>
  <si>
    <t>Maier, LJ; Ramo, DE; Kaur, M; Meacham, MC; Satre, DD</t>
  </si>
  <si>
    <t>Maier, Larissa J.; Ramo, Danielle E.; Kaur, Manpreet; Meacham, Meredith C.; Satre, Derek D.</t>
  </si>
  <si>
    <t>10.1016/j.addbeh.2020.106524</t>
  </si>
  <si>
    <t>WOS:000566394500004</t>
  </si>
  <si>
    <t>Armour, M; Sinclair, J; Chalmers, KJ; Smith, CA</t>
  </si>
  <si>
    <t>Armour, Mike; Sinclair, Justin; Chalmers, K. Jane; Smith, Caroline A.</t>
  </si>
  <si>
    <t>BMC COMPLEMENTARY AND ALTERNATIVE MEDICINE</t>
  </si>
  <si>
    <t>1472-6882</t>
  </si>
  <si>
    <t>JAN 15</t>
  </si>
  <si>
    <t>10.1186/s12906-019-2431-x</t>
  </si>
  <si>
    <t>WOS:000455760400002</t>
  </si>
  <si>
    <t>10.1080/09546634.2020.1822501</t>
  </si>
  <si>
    <t>Benschop, A; van Bakkum, F; Noijen, J</t>
  </si>
  <si>
    <t>Benschop, Annemieke; van Bakkum, Floor; Noijen, Judith</t>
  </si>
  <si>
    <t>Changing Patterns of Substance Use During the Coronavirus Pandemic: Self-Reported Use of Tobacco, Alcohol, Cannabis, and Other Drugs</t>
  </si>
  <si>
    <t>10.3389/fpsyt.2021.633551</t>
  </si>
  <si>
    <t>WOS:000658881500001</t>
  </si>
  <si>
    <t>McTaggart-Cowan, H; Bentley, C; Raymakers, A; Metcalfe, R; Hawley, P; Peacock, S</t>
  </si>
  <si>
    <t>McTaggart-Cowan, Helen; Bentley, Colene; Raymakers, Adam; Metcalfe, Rebecca; Hawley, Philippa; Peacock, Stuart</t>
  </si>
  <si>
    <t>CANCER MEDICINE</t>
  </si>
  <si>
    <t>2045-7634</t>
  </si>
  <si>
    <t>10.1002/cam4.3536</t>
  </si>
  <si>
    <t>WOS:000578035900001</t>
  </si>
  <si>
    <t>The impact of Australian legislative changes on synthetic cannabinoid exposures reported to the New South Wales Poisons Information Centre</t>
  </si>
  <si>
    <t>Korotkaya, Y; Conner, K; Lau, J; Mullin, G; Harpavat, S; Miloh, T; Mogul, D</t>
  </si>
  <si>
    <t>Korotkaya, Yelena; Conner, Kim; Lau, Jen; Mullin, Gerard; Harpavat, Sanjiv; Miloh, Tamir; Mogul, Douglas</t>
  </si>
  <si>
    <t>JOURNAL OF PEDIATRIC GASTROENTEROLOGY AND NUTRITION</t>
  </si>
  <si>
    <t>0277-2116</t>
  </si>
  <si>
    <t>1536-4801</t>
  </si>
  <si>
    <t>E10</t>
  </si>
  <si>
    <t>10.1097/MPG.0000000000002922</t>
  </si>
  <si>
    <t>WOS:000612852300007</t>
  </si>
  <si>
    <t>Bianco, AV; Abood, S; Mutsaers, A; Woods, JP; Coe, JB; Verbrugghe, A</t>
  </si>
  <si>
    <t>Bianco, Adriana, V; Abood, Sarah; Mutsaers, Anthony; Woods, J. Paul; Coe, Jason B.; Verbrugghe, Adronie</t>
  </si>
  <si>
    <t>VETERINARY AND COMPARATIVE ONCOLOGY</t>
  </si>
  <si>
    <t>1476-5810</t>
  </si>
  <si>
    <t>1476-5829</t>
  </si>
  <si>
    <t>10.1111/vco.12599</t>
  </si>
  <si>
    <t>MAY 2020</t>
  </si>
  <si>
    <t>WOS:000536495500001</t>
  </si>
  <si>
    <t>Campian, MD; Flis, AE; Teramoto, M; Cushman, DM</t>
  </si>
  <si>
    <t>Campian, Michael D.; Flis, Alexandra E.; Teramoto, Masaru; Cushman, Daniel M.</t>
  </si>
  <si>
    <t>WILDERNESS &amp; ENVIRONMENTAL MEDICINE</t>
  </si>
  <si>
    <t>Cushman, Daniel/0000-0002-4580-1173</t>
  </si>
  <si>
    <t>1080-6032</t>
  </si>
  <si>
    <t>1545-1534</t>
  </si>
  <si>
    <t>10.1016/j.wem.2018.04.004</t>
  </si>
  <si>
    <t>WOS:000445975900007</t>
  </si>
  <si>
    <t>Malter, L; Jain, A; Cohen, BL; Gaidos, JKJ; Axisa, L; Butterfield, L; Rescola, BJ; Sarode, S; Ehrlich, O; Cheifetz, AS</t>
  </si>
  <si>
    <t>Malter, Lisa; Jain, Animesh; Cohen, Benjamin L.; Gaidos, Jill K. J.; Axisa, Lisa; Butterfield, Lori; Rescola, Becky Johnson; Sarode, Sudha; Ehrlich, Orna; Cheifetz, Adam S.</t>
  </si>
  <si>
    <t>INFLAMMATORY BOWEL DISEASES</t>
  </si>
  <si>
    <t>Malter, Lisa/0000-0002-4026-5041</t>
  </si>
  <si>
    <t>1078-0998</t>
  </si>
  <si>
    <t>1536-4844</t>
  </si>
  <si>
    <t>10.1093/ibd/izaa032</t>
  </si>
  <si>
    <t>WOS:000569215300031</t>
  </si>
  <si>
    <t>Ayala, L; Winter, S; Byrne, R; Fehlings, D; Gehred, A; Letzkus, L; Noritz, G; Paton, MCB; Pietruszewski, L; Rosenberg, N; Tanner, K; Vargus-Adams, J; Novak, I; Maitre, NL</t>
  </si>
  <si>
    <t>Ayala, Lauren; Winter, Sarah; Byrne, Rachel; Fehlings, Darcy; Gehred, Alison; Letzkus, Lisa; Noritz, Garey; Paton, Madison C. B.; Pietruszewski, Lindsay; Rosenberg, Nathan; Tanner, Kelly; Vargus-Adams, Jilda; Novak, Iona; Maitre, Nathalie L.</t>
  </si>
  <si>
    <t>Assessments and Interventions for Spasticity in Infants With or at High Risk for Cerebral Palsy: A Systematic Review</t>
  </si>
  <si>
    <t>10.1016/j.pediatrneurol.2020.10.014</t>
  </si>
  <si>
    <t>WOS:000642153600013</t>
  </si>
  <si>
    <t>Batisse, A; Leger, S; Vicaut, E; Gerbaud, L; Djezzar, S</t>
  </si>
  <si>
    <t>Batisse, A.; Leger, S.; Vicaut, E.; Gerbaud, L.; Djezzar, S.</t>
  </si>
  <si>
    <t>COgnitive enhancement and consumption of psychoactive Substances among Youth Students (COSYS): a cross-sectional study in France</t>
  </si>
  <si>
    <t>PUBLIC HEALTH</t>
  </si>
  <si>
    <t>Djezzar, Samira/0000-0003-2413-230X</t>
  </si>
  <si>
    <t>0033-3506</t>
  </si>
  <si>
    <t>1476-5616</t>
  </si>
  <si>
    <t>10.1016/j.puhe.2021.02.036</t>
  </si>
  <si>
    <t>WOS:000661809200015</t>
  </si>
  <si>
    <t>Andersson, M; Persson, M; Kjellgren, A</t>
  </si>
  <si>
    <t>Andersson, Martin; Persson, Mari; Kjellgren, Anette</t>
  </si>
  <si>
    <t>SEP 5</t>
  </si>
  <si>
    <t>10.1186/s12954-017-0186-6</t>
  </si>
  <si>
    <t>WOS:000409075700001</t>
  </si>
  <si>
    <t>Letzkus, L; Fehlings, D; Ayala, L; Byrne, R; Gehred, A; Maitre, NL; Noritz, G; Rosenberg, NS; Tanner, K; Vargus-Adams, J; Winter, S; Lewandowski, DJ; Novak, I</t>
  </si>
  <si>
    <t>Letzkus, Lisa; Fehlings, Darcy; Ayala, Lauren; Byrne, Rachel; Gehred, Alison; Maitre, Nathalie L.; Noritz, Garey; Rosenberg, Nathan S.; Tanner, Kelly; Vargus-Adams, Jilda; Winter, Sarah; Lewandowski, Dennis J.; Novak, Iona</t>
  </si>
  <si>
    <t>A Systematic Review of Assessments and Interventions for Chronic Pain in Young Children With or at High Risk for Cerebral Palsy</t>
  </si>
  <si>
    <t>JOURNAL OF CHILD NEUROLOGY</t>
  </si>
  <si>
    <t>Letzkus, Lisa/0000-0003-3309-7753</t>
  </si>
  <si>
    <t>0883-0738</t>
  </si>
  <si>
    <t>1708-8283</t>
  </si>
  <si>
    <t>10.1177/0883073821996916</t>
  </si>
  <si>
    <t>WOS:000637119800001</t>
  </si>
  <si>
    <t>Angsukiattitavorn, S; Seeherunwong, A; Panitrat, R; Tipayamongkholgul, M</t>
  </si>
  <si>
    <t>Angsukiattitavorn, Suleemas; Seeherunwong, Acharaporn; Panitrat, Rungnapa; Tipayamongkholgul, Mathuros</t>
  </si>
  <si>
    <t>BMC PSYCHIATRY</t>
  </si>
  <si>
    <t>1471-244X</t>
  </si>
  <si>
    <t>APR 29</t>
  </si>
  <si>
    <t>10.1186/s12888-020-02605-0</t>
  </si>
  <si>
    <t>WOS:000531334000002</t>
  </si>
  <si>
    <t>Martis, R; Brown, J; McAra-Couper, J; Crowther, CA</t>
  </si>
  <si>
    <t>Martis, Ruth; Brown, Julie; McAra-Couper, Judith; Crowther, Caroline A.</t>
  </si>
  <si>
    <t>BMC PREGNANCY AND CHILDBIRTH</t>
  </si>
  <si>
    <t>1471-2393</t>
  </si>
  <si>
    <t>APR 11</t>
  </si>
  <si>
    <t>10.1186/s12884-018-1710-8</t>
  </si>
  <si>
    <t>WOS:000429983400002</t>
  </si>
  <si>
    <t>Pesce, M; Seguella, L; Cassarano, S; Aurino, L; Sanseverino, W; Lu, J; Corpetti, C; Del Re, A; Vincenzi, M; Sarnelli, G; Esposito, G</t>
  </si>
  <si>
    <t>Pesce, Marcella; Seguella, Luisa; Cassarano, Sara; Aurino, Laura; Sanseverino, Walter; Lu, Jie; Corpetti, Chiara; Del Re, Alessandro; Vincenzi, Martina; Sarnelli, Giovanni; Esposito, Giuseppe</t>
  </si>
  <si>
    <t>10.1002/ptr.6978</t>
  </si>
  <si>
    <t>WOS:000596645100001</t>
  </si>
  <si>
    <t>Motyka, MA; Al-Imam, A</t>
  </si>
  <si>
    <t>Motyka, Marek A.; Al-Imam, Ahmed</t>
  </si>
  <si>
    <t>Representations of Psychoactive Drugs' Use in Mass Culture and Their Impact on Audiences</t>
  </si>
  <si>
    <t>10.3390/ijerph18116000</t>
  </si>
  <si>
    <t>WOS:000659930300001</t>
  </si>
  <si>
    <t>Radesky, J; Chassiakos, YR; Ameenuddin, N; Navsaria, D</t>
  </si>
  <si>
    <t>Radesky, Jenny; Chassiakos, Yolanda (Linda) Reid; Ameenuddin, Nusheen; Navsaria, Dipesh</t>
  </si>
  <si>
    <t>Council Commun Media</t>
  </si>
  <si>
    <t>e20201681</t>
  </si>
  <si>
    <t>10.1542/peds.2020-1681</t>
  </si>
  <si>
    <t>WOS:000562980500064</t>
  </si>
  <si>
    <t>Hookah Use among Russian adolescents: Prevalence and correlates</t>
  </si>
  <si>
    <t>Cox, DJ; Garcia-Romeu, A; Johnson, MW</t>
  </si>
  <si>
    <t>Cox, David J.; Garcia-Romeu, Albert; Johnson, Matthew W.</t>
  </si>
  <si>
    <t>Predicting changes in substance use following psychedelic experiences: natural language processing of psychedelic session narratives</t>
  </si>
  <si>
    <t>AMERICAN JOURNAL OF DRUG AND ALCOHOL ABUSE</t>
  </si>
  <si>
    <t>0095-2990</t>
  </si>
  <si>
    <t>1097-9891</t>
  </si>
  <si>
    <t>10.1080/00952990.2021.1910830</t>
  </si>
  <si>
    <t>WOS:000658210500001</t>
  </si>
  <si>
    <t>Tanner, K; Noritz, G; Ayala, L; Byrne, R; Fehlings, D; Gehred, A; Letzkus, L; Novak, I; Rosenberg, N; Vargus-Adams, J; Winter, S; Maitre, NL</t>
  </si>
  <si>
    <t>Tanner, Kelly; Noritz, Garey; Ayala, Lauren; Byrne, Rachel; Fehlings, Darcy; Gehred, Alison; Letzkus, Lisa; Novak, Iona; Rosenberg, Nathan; Vargus-Adams, Jilda; Winter, Sarah; Maitre, Nathalie L.</t>
  </si>
  <si>
    <t>Assessments and Interventions for Sleep Disorders in Infants With or at High Risk for Cerebral Palsy: A Systematic Review</t>
  </si>
  <si>
    <t>10.1016/j.pediatrneurol.2020.10.015</t>
  </si>
  <si>
    <t>WOS:000642153600012</t>
  </si>
  <si>
    <t>Pradhan, AM; Park, L; Shaya, FT; Finkelstein, J</t>
  </si>
  <si>
    <t>Pradhan, Apoorva Milind; Park, Leah; Shaya, Fadia T.; Finkelstein, Joseph</t>
  </si>
  <si>
    <t>JAN 30</t>
  </si>
  <si>
    <t>e11297</t>
  </si>
  <si>
    <t>10.2196/11297</t>
  </si>
  <si>
    <t>WOS:000457325400001</t>
  </si>
  <si>
    <t>Zhang, XM; Gao, F; Liao, SY; Zhou, F; Cai, GF; Li, SY</t>
  </si>
  <si>
    <t>Zhang, Xiaoming; Gao, Feng; Liao, Shunyi; Zhou, Fan; Cai, Guanfang; Li, Shaoying</t>
  </si>
  <si>
    <t>Portraying Citizens' Occupations and Assessing Urban Occupation Mixture with Mobile Phone Data: A Novel Spatiotemporal Analytical Framework</t>
  </si>
  <si>
    <t>ISPRS INTERNATIONAL JOURNAL OF GEO-INFORMATION</t>
  </si>
  <si>
    <t>2220-9964</t>
  </si>
  <si>
    <t>10.3390/ijgi10060392</t>
  </si>
  <si>
    <t>WOS:000665889200001</t>
  </si>
  <si>
    <t>Lassi, ZS; Salam, RA; Bhutta, ZA</t>
  </si>
  <si>
    <t>Lassi, Zohra S.; Salam, Rehana A.; Bhutta, Zulfiqar A.</t>
  </si>
  <si>
    <t>ANNALS OF GLOBAL HEALTH</t>
  </si>
  <si>
    <t>2214-9996</t>
  </si>
  <si>
    <t>SEP-DEC</t>
  </si>
  <si>
    <t>5-6</t>
  </si>
  <si>
    <t>10.1016/j.aogh.2017.10.027</t>
  </si>
  <si>
    <t>WOS:000419712200003</t>
  </si>
  <si>
    <t>Oller-Perret, C; Walburg, V</t>
  </si>
  <si>
    <t>Oller-Perret, C.; Walburg, V.</t>
  </si>
  <si>
    <t>Impact of school-related burnout on alcohol consumption behavior among adolescents</t>
  </si>
  <si>
    <t>PSYCHOLOGIE FRANCAISE</t>
  </si>
  <si>
    <t>0033-2984</t>
  </si>
  <si>
    <t>10.1016/j.psfr.2017.06.002</t>
  </si>
  <si>
    <t>WOS:000442539400006</t>
  </si>
  <si>
    <t>Porter, Brenda/0000-0001-6346-7327</t>
  </si>
  <si>
    <t>Carew, C; Kutcher, S; Wei, YF; McLuckie, A</t>
  </si>
  <si>
    <t>Carew, Christina; Kutcher, Stan; Wei, Yifeng; McLuckie, Alan</t>
  </si>
  <si>
    <t>Using Digital and Social Media Metrics to Develop Mental Health Approaches for Youth</t>
  </si>
  <si>
    <t>ADOLESCENT PSYCHIATRY</t>
  </si>
  <si>
    <t>2210-6766</t>
  </si>
  <si>
    <t>2210-6774</t>
  </si>
  <si>
    <t>10.2174/221067660402140709122825</t>
  </si>
  <si>
    <t>WOS:000219193000010</t>
  </si>
  <si>
    <t>Boyer, Edward/AAF-3609-2020; Wijeratne, Sanjaya/AAM-3947-2021; Sheth, Amit/ABC-4600-2020; Martins, Silvia Saboia/C-9405-2014; Nahhas, Ramzi W./AAT-4729-2021</t>
  </si>
  <si>
    <t>Bierut, Laura Jean/0000-0002-9952-4810; Cavazos-Rehg, Patricia/0000-0003-3352-1198; Grucza, Richard/0000-0002-8191-6875</t>
  </si>
  <si>
    <t>Prochaska, Judith J/0000-0001-7925-326X; Brown-Johnson, Cati/0000-0002-5415-3665</t>
  </si>
  <si>
    <t>Sheth, Amit/ABC-4600-2020; Boyer, Edward/AAF-3609-2020; Nahhas, Ramzi W./AAT-4729-2021; Martins, Silvia Saboia/C-9405-2014</t>
  </si>
  <si>
    <t>Kollins, Scott/AAD-6291-2020; Sweitzer, Maggie/GPK-2525-2022</t>
  </si>
  <si>
    <t>Beyhun, Nazim Ercument/AAO-3072-2021; Topbas, Murat/AAT-1095-2020</t>
  </si>
  <si>
    <t>Suraev, Anastasia/0000-0002-5993-2246; mcgregor, iain/0000-0002-9307-7159; Bowen, Michael/0000-0002-8965-4136</t>
  </si>
  <si>
    <t>Chew, Rob/0000-0002-6979-1766; Siege, Christopher/0000-0001-8771-2331; Zarkin, Gary/0000-0003-3331-0788; Peiper, Nicholas/0000-0002-9154-0584; Hsieh, Yuli Patrick/0000-0003-3095-3518; Bieler, Gayle/0000-0002-5933-2865</t>
  </si>
  <si>
    <t>Nahhas, Ramzi W./AAT-4729-2021; Barratt, Monica J/AAX-8698-2020; Sheth, Amit/ABC-4600-2020; Boyer, Edward/AAF-3609-2020; Martins, Silvia Saboia/C-9405-2014</t>
  </si>
  <si>
    <t>Barratt, Monica J/0000-0002-1015-9379; Sheth, Amit/0000-0002-0021-5293; Martins, Silvia Saboia/0000-0003-3059-9993; LAMY, Francois/0000-0001-6542-1381; Daniulaityte, Raminta/0000-0001-6507-3866</t>
  </si>
  <si>
    <t>Martins, Silvia Saboia/C-9405-2014; Boyer, Edward/AAF-3609-2020; Sheth, Amit/ABC-4600-2020; Nahhas, Ramzi W./AAT-4729-2021</t>
  </si>
  <si>
    <t>Martins, Silvia Saboia/0000-0003-3059-9993; Sheth, Amit/0000-0002-0021-5293; LAMY, Francois/0000-0001-6542-1381; Daniulaityte, Raminta/0000-0001-6507-3866</t>
  </si>
  <si>
    <t>10.15288/jsad.2017.78.910</t>
  </si>
  <si>
    <t>Sargent, James D/I-2773-2013; Gabrielli, Joy/AAL-9472-2020</t>
  </si>
  <si>
    <t>1873-5134</t>
  </si>
  <si>
    <t>Kjellgren, Anette/0000-0002-5668-0469; Andersson, Martin/0000-0001-7201-934X</t>
  </si>
  <si>
    <t>Bhutta, Zulfiqar/L-7822-2015</t>
  </si>
  <si>
    <t>Bhutta, Zulfiqar/0000-0003-0637-599X; Abdus Salam, Rehana/0000-0001-5423-7343</t>
  </si>
  <si>
    <t>C</t>
  </si>
  <si>
    <t>IEEE,WIC,ACM,IEEE Comp Soc</t>
  </si>
  <si>
    <t>Sheth, Amit/ABC-4600-2020; Gaur, Manas/AAD-6704-2022</t>
  </si>
  <si>
    <t>Sheth, Amit/0000-0002-0021-5293; Gaur, Manas/0000-0002-5411-2230; Daniulaityte, Raminta/0000-0001-6507-3866</t>
  </si>
  <si>
    <t>BigML,DevStat</t>
  </si>
  <si>
    <t>Wojatzki, M; Mohammad, SM; Zesch, T; Kiritchenko, S</t>
  </si>
  <si>
    <t>Declerck, T</t>
  </si>
  <si>
    <t>Calzolari, N; Choukri, K; Cieri, C; Hasida, K; Isahara, H; Maegaard, B; Mariani, J; Moreno, A; Odijk, J; Piperidis, S; Tokunaga, T; Goggi, S; Mazo, H</t>
  </si>
  <si>
    <t>Wojatzki, Michael; Mohammad, Saif M.; Zesch, Torsten; Kiritchenko, Svetlana</t>
  </si>
  <si>
    <t>Quantifying Qualitative Data for Understanding Controversial Issues</t>
  </si>
  <si>
    <t>PROCEEDINGS OF THE ELEVENTH INTERNATIONAL CONFERENCE ON LANGUAGE RESOURCES AND EVALUATION (LREC 2018)</t>
  </si>
  <si>
    <t>11th International Conference on Language Resources and Evaluation (LREC)</t>
  </si>
  <si>
    <t>MAY 07-12, 2018</t>
  </si>
  <si>
    <t>Miyazaki, JAPAN</t>
  </si>
  <si>
    <t>979-10-95546-00-9</t>
  </si>
  <si>
    <t>WOS:000725545001077</t>
  </si>
  <si>
    <t>Nahhas, Ramzi W./AAT-4729-2021; Martins, Silvia Saboia/C-9405-2014; Sheth, Amit/ABC-4600-2020</t>
  </si>
  <si>
    <t>Nahhas, Ramzi W./AAT-4729-2021; Sheth, Amit/ABC-4600-2020; Martins, Silvia Saboia/C-9405-2014; Boyer, Edward/AAF-3609-2020</t>
  </si>
  <si>
    <t>Martis, Ruth/AAD-2267-2022</t>
  </si>
  <si>
    <t>Martis, Ruth/0000-0003-1900-0038</t>
  </si>
  <si>
    <t>IEEE,Assoc Comp Machinery,IEEE Comp Soc,ACM SIGKDD,IEEE TCDE,Springer,Elsevier</t>
  </si>
  <si>
    <t>Gabrielli, Joy/AAL-9472-2020; Auty, Samantha/AGG-8411-2022; Knapp, Ashley/Q-4136-2019</t>
  </si>
  <si>
    <t>Gabrielli, Joy/0000-0001-8003-6078; Auty, Samantha/0000-0002-0776-4025; Knapp, Ashley/0000-0002-0073-1466; budney, alan/0000-0001-6308-6823; Borodovsky, Jacob T./0000-0001-7112-5677</t>
  </si>
  <si>
    <t>Fdez-Riverola, Florentino/G-1411-2011; Pérez-Rodríguez, Gael/S-3079-2016; Lourenço, Anália/Y-9447-2019; Pérez, Martín Pérez/S-3080-2016</t>
  </si>
  <si>
    <t>Fdez-Riverola, Florentino/0000-0002-3943-8013; Pérez-Rodríguez, Gael/0000-0001-6740-3742; Lourenço, Anália/0000-0001-8401-5362; Pérez, Martín Pérez/0000-0003-1349-6562</t>
  </si>
  <si>
    <t>Hodgdon, Elizabeth/ABD-4413-2021</t>
  </si>
  <si>
    <t>Sidhu, Natasha/0000-0002-8254-7063; Bath, Eraka/0000-0002-0164-6087; patrick, kevin/0000-0002-7334-3042; Lu, Yang/0000-0003-1968-9285; Hodgdon, Elizabeth/0000-0003-4449-8632</t>
  </si>
  <si>
    <t>Shaya, Fadia/0000-0001-9424-8514; Finkelstein, Joseph/0000-0002-8084-7441; Pradhan, Apoorva/0000-0002-1066-4973</t>
  </si>
  <si>
    <t>van Draanen, Jenna/0000-0003-0486-6525; Gupta, Saksham/0000-0002-8060-9865</t>
  </si>
  <si>
    <t>scaldaferri, franco/0000-0001-8334-7541; Curro', Diego/0000-0001-6726-6872; Gasbarrini, Antonio/0000-0003-4863-6924</t>
  </si>
  <si>
    <t>Franks, Amy M./AAD-7429-2019; Payakachat, Nalin/H-4666-2019</t>
  </si>
  <si>
    <t xml:space="preserve">Franks, Amy M./0000-0002-7744-5337; </t>
  </si>
  <si>
    <t>Seeherunwong, Acharaporn/GOV-7236-2022</t>
  </si>
  <si>
    <t>Seeherunwong, Acharaporn/0000-0002-2708-4852</t>
  </si>
  <si>
    <t>Turner, J; Kantardzic, M; Vickers-Smith, R</t>
  </si>
  <si>
    <t>Turner, Jason; Kantardzic, Mehmed; Vickers-Smith, Rachel</t>
  </si>
  <si>
    <t>Infodemiological Examination of Personal and Commercial Tweets About Cannabidiol: Term and Sentiment Analysis</t>
  </si>
  <si>
    <t>Kantardzic, Mehmed/N-9366-2018</t>
  </si>
  <si>
    <t>Kantardzic, Mehmed/0000-0002-6861-4434; Vickers-Smith, Rachel/0000-0002-7224-8916</t>
  </si>
  <si>
    <t>DEC 20</t>
  </si>
  <si>
    <t>e27307</t>
  </si>
  <si>
    <t>10.2196/27307</t>
  </si>
  <si>
    <t>WOS:000740350700005</t>
  </si>
  <si>
    <t>Cowan, Robert/0000-0002-6868-0108</t>
  </si>
  <si>
    <t>Chu, Maya/0000-0001-8674-6740; Dormanesh, Allison/0000-0001-9060-7356</t>
  </si>
  <si>
    <t>Daniulaityte, Raminta/0000-0001-6507-3866; LAMY, Francois/0000-0001-6542-1381</t>
  </si>
  <si>
    <t>Pike, CK; Sofis, MJ; Budney, AJ</t>
  </si>
  <si>
    <t>Pike, Chelsea K.; Sofis, Michael J.; Budney, Alan J.</t>
  </si>
  <si>
    <t>Correlates of continued cannabis use during pregnancy</t>
  </si>
  <si>
    <t>Sofis, Michael/0000-0001-6249-5836</t>
  </si>
  <si>
    <t>10.1016/j.drugalcdep.2021.108939</t>
  </si>
  <si>
    <t>AUG 2021</t>
  </si>
  <si>
    <t>WOS:000704373800004</t>
  </si>
  <si>
    <t>Peacock, Stuart/P-2437-2018</t>
  </si>
  <si>
    <t>Peacock, Stuart/0000-0002-8243-8721</t>
  </si>
  <si>
    <t>Pesce, Marcella/ABD-6001-2020; Sanseverino, Walter/AAX-5254-2021</t>
  </si>
  <si>
    <t>Pesce, Marcella/0000-0001-5996-4259; Sanseverino, Walter/0000-0003-3324-5912; VINCENZI, MARTINA/0000-0002-3140-4513; Sarnelli, Giovanni/0000-0002-1467-1134; SEGUELLA, LUISA/0000-0003-2346-9912; Lu, Jie/0000-0001-6843-9720</t>
  </si>
  <si>
    <t>GERBAUD, Laurent/ABY-4952-2022</t>
  </si>
  <si>
    <t>APR 2021</t>
  </si>
  <si>
    <t>Russell, AM; Bergman, BG; Colditz, JB; Kelly, JF; Milaham, PJ; Massey, PM</t>
  </si>
  <si>
    <t>Russell, Alex M.; Bergman, Brandon G.; Colditz, Jason B.; Kelly, John F.; Milaham, Plangkat J.; Massey, Philip M.</t>
  </si>
  <si>
    <t>Using TikTok in recovery from substance use disorder</t>
  </si>
  <si>
    <t>A</t>
  </si>
  <si>
    <t>10.1016/j.drugalcdep.2021.109147</t>
  </si>
  <si>
    <t>NOV 2021</t>
  </si>
  <si>
    <t>WOS:000718374400007</t>
  </si>
  <si>
    <t>Adams, Jilda Vargus/G-9833-2011; Paton, Madison CB/P-8049-2019</t>
  </si>
  <si>
    <t>Paton, Madison CB/0000-0003-2780-1193; Ayala, Lauren/0000-0002-0636-0598; Letzkus, Lisa/0000-0003-3309-7753</t>
  </si>
  <si>
    <t>li, shao ying/0000-0002-4703-5660</t>
  </si>
  <si>
    <t>Al-Imam, Ahmed Mohammed-Lutfi Mohmmod/S-1230-2019; Motyka, Marek A./AAD-9384-2021</t>
  </si>
  <si>
    <t>Al-Imam, Ahmed Mohammed-Lutfi Mohmmod/0000-0003-1846-9424; Motyka, Marek A./0000-0001-6967-0035</t>
  </si>
  <si>
    <t>Adams, Jilda Vargus/G-9833-2011</t>
  </si>
  <si>
    <t>Letzkus, Lisa/0000-0003-3309-7753; Ayala, Lauren/0000-0002-0636-0598</t>
  </si>
  <si>
    <t>Cox, David J./0000-0003-4376-2104; Johnson, Matthew/0000-0001-7068-0513</t>
  </si>
  <si>
    <t>JUL 4</t>
  </si>
  <si>
    <t>Abrams, DI</t>
  </si>
  <si>
    <t>Abrams, Donald I.</t>
  </si>
  <si>
    <t>Cannabis, Cannabinoids and Cannabis-Based Medicines in Cancer Care Comment</t>
  </si>
  <si>
    <t>INTEGRATIVE CANCER THERAPIES</t>
  </si>
  <si>
    <t>1534-7354</t>
  </si>
  <si>
    <t>1552-695X</t>
  </si>
  <si>
    <t>10.1177/15347354221081772</t>
  </si>
  <si>
    <t>WOS:000765881300001</t>
  </si>
  <si>
    <t>DEC 2021</t>
  </si>
  <si>
    <t>Guggisberg, J; Schumacher, M; Gilmore, G; Zylla, DM</t>
  </si>
  <si>
    <t>Guggisberg, Jordan; Schumacher, Megan; Gilmore, Grace; Zylla, Dylan M.</t>
  </si>
  <si>
    <t>Cannabis as an Anticancer Agent: A Review of Clinical Data and Assessment of Case Reports</t>
  </si>
  <si>
    <t>10.1089/can.2021.0045</t>
  </si>
  <si>
    <t>WOS:000684853700001</t>
  </si>
  <si>
    <t>Hicks, Danielle/0000-0002-1870-9822</t>
  </si>
  <si>
    <t>Taneja, S; Guo, YB; Slaven, M; Lalani, AK; Shaw, E; Tajzler, C; Hotte, S; Kapoor, A</t>
  </si>
  <si>
    <t>Taneja, Shipra; Guo, Yanbo; Slaven, Marissa; Lalani, Aly-Khan; Shaw, Erynn; Tajzler, Camilla; Hotte, Sebastien; Kapoor, Anil</t>
  </si>
  <si>
    <t>The perceptions and beliefs of cannabis use among Canadian genitourinary cancer patients</t>
  </si>
  <si>
    <t>CUAJ-CANADIAN UROLOGICAL ASSOCIATION JOURNAL</t>
  </si>
  <si>
    <t>Kapoor, Anil/AAQ-7184-2021; Lalani, Aly-Khan/AAR-1617-2021</t>
  </si>
  <si>
    <t>Kapoor, Anil/0000-0001-9180-8029; Lalani, Aly-Khan/0000-0002-9907-9112</t>
  </si>
  <si>
    <t>1911-6470</t>
  </si>
  <si>
    <t>1920-1214</t>
  </si>
  <si>
    <t>10.5489/cuaj.7197</t>
  </si>
  <si>
    <t>WOS:000758732300012</t>
  </si>
  <si>
    <t>Changes in medical and non-medical cannabis use among United States adults before and during the COVID-19 pandemic</t>
  </si>
  <si>
    <t>10.1080/00952990.2021.2007257</t>
  </si>
  <si>
    <t>Schafer, KR; Tanner, AE; Mann-Jackson, L; Alonzo, J; Song, EY; Rhodes, SD</t>
  </si>
  <si>
    <t>Schafer, Katherine R.; Tanner, Amanda E.; Mann-Jackson, Lilli; Alonzo, Jorge; Song, Eunyoung Y.; Rhodes, Scott D.</t>
  </si>
  <si>
    <t>Stigma, Social Support, and Substance Use in Diverse Men Who Have Sex With Men and Transgender Women Living with HIV in the US Southeast</t>
  </si>
  <si>
    <t>SOUTHERN MEDICAL JOURNAL</t>
  </si>
  <si>
    <t>0038-4348</t>
  </si>
  <si>
    <t>1541-8243</t>
  </si>
  <si>
    <t>10.14423/SMJ.0000000000001345</t>
  </si>
  <si>
    <t>WOS:000731311800007</t>
  </si>
  <si>
    <t>Dennis, CL; Brennenstuhl, S; Brown, HK; Bell, RC; Marini, F; Birken, CS</t>
  </si>
  <si>
    <t>Dennis, Cindy-Lee; Brennenstuhl, Sarah; Brown, Hilary K.; Bell, Rhonda C.; Marini, Flavia; Birken, Catherine S.</t>
  </si>
  <si>
    <t>High-risk health behaviours of pregnancy-planning women and men: Is there a need for preconception care?</t>
  </si>
  <si>
    <t>MIDWIFERY</t>
  </si>
  <si>
    <t>Dennis, Cindy-Lee/ABA-2860-2020</t>
  </si>
  <si>
    <t>Dennis, Cindy-Lee/0000-0002-0135-7242</t>
  </si>
  <si>
    <t>0266-6138</t>
  </si>
  <si>
    <t>1532-3099</t>
  </si>
  <si>
    <t>10.1016/j.midw.2021.103244</t>
  </si>
  <si>
    <t>WOS:000791684500013</t>
  </si>
  <si>
    <t>Ovid Technologies</t>
  </si>
  <si>
    <t>Cannabis as an Anticancer Agent: A Review of Clinical Data and Assessment of Case Reports.</t>
  </si>
  <si>
    <t>Cannabis and Cannabinoid Research. 7(1) (pp 24-33), 2022. Date of Publication: 01 Feb 2022.</t>
  </si>
  <si>
    <t>Guggisberg J.
Schumacher M.
Gilmore G.
Zylla D.M.</t>
  </si>
  <si>
    <t>Mary Ann Liebert Inc.</t>
  </si>
  <si>
    <t>Article</t>
  </si>
  <si>
    <t>Click here for full text options</t>
  </si>
  <si>
    <t>Find It at Unimelb</t>
  </si>
  <si>
    <t>Driving After Cannabis Use Among Young Adults in Michigan.</t>
  </si>
  <si>
    <t>Cannabis and Cannabinoid Research. 7(1) (pp 100-106), 2022. Date of Publication: 01 Feb 2022.</t>
  </si>
  <si>
    <t>Hicks D.L.
Resko S.M.
Ellis J.D.
Agius E.
Early T.J.</t>
  </si>
  <si>
    <t>The perceptions and beliefs of cannabis use among Canadian genitourinary cancer patients.</t>
  </si>
  <si>
    <t>Canadian Urological Association Journal. 16(2) (no pagination), 2022. Date of Publication: February 2022.</t>
  </si>
  <si>
    <t>Taneja S.
Guo Y.
Slaven M.
Lalani A.-K.
Shaw E.
Tajzler C.
Hotte S.
Kapoor A.</t>
  </si>
  <si>
    <t>Canadian Urological Association</t>
  </si>
  <si>
    <t>Health claims about cannabidiol products: A retrospective analysis of u.s. food and drug administration warning letters from 2015 to 2019.</t>
  </si>
  <si>
    <t>Cannabis and Cannabinoid Research. 6(6) (pp 559-563), 2021. Date of Publication: December 2021.</t>
  </si>
  <si>
    <t>Wagoner K.G.
Lazard A.J.
Romero-Sandoval E.A.
Reboussin B.A.</t>
  </si>
  <si>
    <t>Attitudes towards and use of cannabis in New Zealand patients with inflammatory bowel disease: An exploratory study.</t>
  </si>
  <si>
    <t>New Zealand Medical Journal. 134(1530) (pp 38-47), 2021. Date of Publication: 19 Feb 2021.</t>
  </si>
  <si>
    <t>Appleton K.
Whittaker E.
Cohen Z.
Rhodes H.M.
Dunn C.
Murphy S.
Gaastra M.
Galletly A.
Dougherty S.
Haren A.
Sukumaran N.
Aluzaite K.
Dockerty J.D.
Turner R.M.
Schultz M.</t>
  </si>
  <si>
    <t>New Zealand Medical Association</t>
  </si>
  <si>
    <t>A Cross-Sectional Study of Cannabidiol Users.</t>
  </si>
  <si>
    <t>Cannabis and cannabinoid research. 3(1) (pp 152-161), 2018. Date of Publication: 2018.</t>
  </si>
  <si>
    <t>Corroon J.
Phillips J.A.</t>
  </si>
  <si>
    <t>NLM (Medline)</t>
  </si>
  <si>
    <t>BMJ Paediatrics Open. 4(1) (no pagination), 2020. Article Number: e000771. Date of Publication: 25 Nov 2020.</t>
  </si>
  <si>
    <t>Fibert P.
Relton C.</t>
  </si>
  <si>
    <t>BMJ Publishing Group</t>
  </si>
  <si>
    <t>Undetected anogenital sexually transmitted infections among young adults living with HIV and receiving antiretroviral therapy: Implications for HIV treatment as prevention.</t>
  </si>
  <si>
    <t>International Journal of STD and AIDS. 33(1) (pp 73-80), 2022. Date of Publication: January 2022.</t>
  </si>
  <si>
    <t>Kalichman S.C.
Eaton L.A.
Kalichman M.O.</t>
  </si>
  <si>
    <t>SAGE Publications Ltd</t>
  </si>
  <si>
    <t>Benign paroxysmal torticollis: phenotype, natural history, and quality of life.</t>
  </si>
  <si>
    <t>Pediatric Research. 90(5) (pp 1044-1051), 2021. Date of Publication: November 2021.</t>
  </si>
  <si>
    <t>Greene K.A.
Lu V.
Luciano M.S.
Qubty W.
Irwin S.L.
Grimes B.
Gelfand A.A.</t>
  </si>
  <si>
    <t>Springer Nature</t>
  </si>
  <si>
    <t>Exploring medicinal use of cannabis in a time of policy change in New Zealand.</t>
  </si>
  <si>
    <t>New Zealand Medical Journal. 133(1515) (pp 54-69), 2020. Date of Publication: 22 May 2020.</t>
  </si>
  <si>
    <t>Rychert M.
Wilkins C.
Parker K.
Graydon-Guy T.</t>
  </si>
  <si>
    <t>Exploring Unmet Information Needs of People with Parkinson's Disease and Their Families: Focusing on Information Sharing in an Online Patient Community.</t>
  </si>
  <si>
    <t>International Journal of Environmental Research and Public Health. 19(5) (no pagination), 2022. Article Number: 2521. Date of Publication: March-1 2022.</t>
  </si>
  <si>
    <t>Chu H.S.
Jang H.Y.</t>
  </si>
  <si>
    <t>MDPI</t>
  </si>
  <si>
    <t>Vaping and COVID-19: Insights for public health and clinical care from twitter.</t>
  </si>
  <si>
    <t>International Journal of Environmental Research and Public Health. 18(21) (no pagination), 2021. Article Number: 11231. Date of Publication: November-1 2021.</t>
  </si>
  <si>
    <t>Majmundar A.
Allem J.-P.
Unger J.B.
Cruz T.B.</t>
  </si>
  <si>
    <t>Use and Perceptions of Opioids Versus Marijuana among Cancer Survivors.</t>
  </si>
  <si>
    <t>Journal of cancer education : the official journal of the American Association for Cancer Education. 37(1) (pp 91-101), 2022. Date of Publication: 01 Feb 2022.</t>
  </si>
  <si>
    <t>Potts J.M.
Getachew B.
Vu M.
Nehl E.
Yeager K.A.
Leach C.R.
Berg C.J.</t>
  </si>
  <si>
    <t>"I got a bunch of weed to help me through the withdrawals": Naturalistic cannabis use reported in online opioid and opioid recovery community discussion forums.</t>
  </si>
  <si>
    <t>PLoS ONE. 17(2 February) (no pagination), 2022. Article Number: e0263583. Date of Publication: February 2022.</t>
  </si>
  <si>
    <t>Meacham M.C.
Nobles A.L.
Andrew Tompkins D.
Thrul J.</t>
  </si>
  <si>
    <t>Public Library of Science</t>
  </si>
  <si>
    <t>An Exploration of e-Cigarette-Related Search Items on YouTube: Network Analysis.</t>
  </si>
  <si>
    <t>Journal of Medical Internet Research. 24(1) (no pagination), 2022. Article Number: e30679. Date of Publication: January 2022.</t>
  </si>
  <si>
    <t>Dashtian H.
Murthy D.
Kong G.</t>
  </si>
  <si>
    <t>JMIR Publications Inc.</t>
  </si>
  <si>
    <t>High-risk health behaviours of pregnancy-planning women and men: Is there a need for preconception care?.</t>
  </si>
  <si>
    <t>Midwifery. 106 (pp 103244), 2022. Date of Publication: 01 Mar 2022.</t>
  </si>
  <si>
    <t>Dennis C.-L.
Brennenstuhl S.
Brown H.K.
Bell R.C.
Marini F.
Birken C.S.</t>
  </si>
  <si>
    <t>International online survey of 1048 individuals with functional neurological disorder.</t>
  </si>
  <si>
    <t>European Journal of Neurology. 28(11) (pp 3591-3602), 2021. Date of Publication: November 2021.</t>
  </si>
  <si>
    <t>Butler M.
Shipston-Sharman O.
Seynaeve M.
Bao J.
Pick S.
Bradley-Westguard A.
Ilola E.
Mildon B.
Golder D.
Rucker J.
Stone J.
Nicholson T.</t>
  </si>
  <si>
    <t>John Wiley and Sons Inc</t>
  </si>
  <si>
    <t>Adolescent exposure to cannabis marketing following recreational cannabis legalization in Canada: A pilot study using ecological momentary assessment.</t>
  </si>
  <si>
    <t>Addictive Behaviors Reports. 14 (no pagination), 2021. Article Number: 100383. Date of Publication: December 2021.</t>
  </si>
  <si>
    <t>Noel C.
Armiento C.
Pefoyo A.K.
Klein R.
Bedard M.
Scharf D.</t>
  </si>
  <si>
    <t>Elsevier Ltd</t>
  </si>
  <si>
    <t>Characterizing prescription stimulant nonmedical use (NMU) among adults recruited from Reddit.</t>
  </si>
  <si>
    <t>Addictive Behaviors Reports. 14 (no pagination), 2021. Article Number: 100376. Date of Publication: December 2021.</t>
  </si>
  <si>
    <t>Vosburg S.K.
Robbins R.S.
Antshel K.M.
Faraone S.V.
Green J.L.</t>
  </si>
  <si>
    <t>The Struggle against Cancer Misinformation.</t>
  </si>
  <si>
    <t>Cancer Discovery. 12(1) (pp 26-30), 2022. Date of Publication: January 2022.</t>
  </si>
  <si>
    <t>Grimes D.R.</t>
  </si>
  <si>
    <t>American Association for Cancer Research Inc.</t>
  </si>
  <si>
    <t>Using a mixed methods approach to identify public perception of vaping risks and overall health outcomes on Twitter during the 2019 EVALI outbreak.</t>
  </si>
  <si>
    <t>International Journal of Medical Informatics. 155 (no pagination), 2021. Article Number: 104574. Date of Publication: November 2021.</t>
  </si>
  <si>
    <t>Kasson E.
Singh A.K.
Huang M.
Wu D.
Cavazos-Rehg P.</t>
  </si>
  <si>
    <t>Elsevier Ireland Ltd</t>
  </si>
  <si>
    <t>Stigma, Social Support, and Substance Use in Diverse Men Who Have Sex with Men and Transgender Women Living with HIV in the US Southeast.</t>
  </si>
  <si>
    <t>Southern Medical Journal. 115(1) (pp 26-32), 2022. Date of Publication: 01 Jan 2022.</t>
  </si>
  <si>
    <t>Schafer K.R.
Tanner A.E.
Mann-Jackson L.
Alonzo J.
Song E.Y.
Rhodes S.D.</t>
  </si>
  <si>
    <t>Lippincott Williams and Wilkins</t>
  </si>
  <si>
    <t>Infodemiological Examination of Personal and Commercial Tweets about Cannabidiol: Term and Sentiment Analysis.</t>
  </si>
  <si>
    <t>Journal of Medical Internet Research. 23(12) (no pagination), 2021. Article Number: e27307. Date of Publication: December 2021.</t>
  </si>
  <si>
    <t>Turner J.
Kantardzic M.
Vickers-Smith R.</t>
  </si>
  <si>
    <t>Delta-8-THC: Delta-9-THC's nicer younger sibling?.</t>
  </si>
  <si>
    <t>Journal of Cannabis Research. 4(1) (no pagination), 2022. Article Number: 4. Date of Publication: December 2022.</t>
  </si>
  <si>
    <t>Kruger J.S.
Kruger D.J.</t>
  </si>
  <si>
    <t>BioMed Central Ltd</t>
  </si>
  <si>
    <t>Cyber-ethnography of cannabis marketing on social media.</t>
  </si>
  <si>
    <t>Substance abuse treatment, prevention, and policy. 16(1) (pp 35), 2021. Date of Publication: 26 Apr 2021.</t>
  </si>
  <si>
    <t>Jenkins M.C.
Kelly L.
Binger K.
Moreno M.A.</t>
  </si>
  <si>
    <t>Unsubstantiated health claims for COVID-19 infections are led by cannabidiol: return of snake oil medicine.</t>
  </si>
  <si>
    <t>Journal of Cannabis Research. 3(1) (no pagination), 2021. Article Number: 49. Date of Publication: December 2021.</t>
  </si>
  <si>
    <t>Tran A.
Sheikhan N.Y.
Sheikhan T.
Nowak D.A.
Witek T.J.</t>
  </si>
  <si>
    <t>Family attitudes about and experiences with medical cannabis in children with cancer or epilepsy: an exploratory qualitative study.</t>
  </si>
  <si>
    <t>CMAJ open. 9(2) (pp E563-E569), 2021. Date of Publication: 01 Apr 2021.</t>
  </si>
  <si>
    <t>Gibbard M.
Mount D.
Rassekh S.R.
Siden H.H.</t>
  </si>
  <si>
    <t>Attitudes towards and use of cannabis in New Zealand patients with inflammatory bowel disease: an exploratory study.</t>
  </si>
  <si>
    <t>The New Zealand medical journal. 134(1530) (pp 38-47), 2021. Date of Publication: 19 Feb 2021.</t>
  </si>
  <si>
    <t>The transition of cannabis into the mainstream of Australian healthcare: framings in professional medical publications.</t>
  </si>
  <si>
    <t>Journal of Cannabis Research. 3(1) (no pagination), 2021. Article Number: 48. Date of Publication: December 2021.</t>
  </si>
  <si>
    <t>Lewis M.
Flood J.</t>
  </si>
  <si>
    <t>The world seems ripe for policy change-But how to achieve it?.</t>
  </si>
  <si>
    <t>International Journal of Drug Policy. 89 (no pagination), 2021. Article Number: 103188. Date of Publication: March 2021.</t>
  </si>
  <si>
    <t>Shaw M.</t>
  </si>
  <si>
    <t>Elsevier B.V.</t>
  </si>
  <si>
    <t>Journal of Hand Surgery Global Online. 3(1) (pp 36-40), 2021. Date of Publication: January 2021.</t>
  </si>
  <si>
    <t>Smolev E.T.
Rolf L.
Zhu E.
Buday S.K.
Brody M.
Brogan D.M.
Dy C.J.</t>
  </si>
  <si>
    <t>Elsevier Inc.</t>
  </si>
  <si>
    <t>Topics Analysis of Reddit and Twitter Posts Discussing Inflammatory Bowel Disease and Distress from 2017 to 2019.</t>
  </si>
  <si>
    <t>Crohn's and Colitis 360. 3(3) (no pagination), 2021. Article Number: otab044. Date of Publication: 01 Jul 2021.</t>
  </si>
  <si>
    <t>Rohde J.A.
Sibley A.L.
Noar S.M.</t>
  </si>
  <si>
    <t>Oxford University Press</t>
  </si>
  <si>
    <t>Changing Patterns of Substance Use During the Coronavirus Pandemic: Self-Reported Use of Tobacco, Alcohol, Cannabis, and Other Drugs.</t>
  </si>
  <si>
    <t>Frontiers in Psychiatry. 12 (no pagination), 2021. Article Number: 633551. Date of Publication: 26 May 2021.</t>
  </si>
  <si>
    <t>Benschop A.
van Bakkum F.
Noijen J.</t>
  </si>
  <si>
    <t>Frontiers Media S.A.</t>
  </si>
  <si>
    <t>Online Peers and Offline Highs: An Examination of Online Peer Groups, Social Media Homophily, and Substance Use.</t>
  </si>
  <si>
    <t>Journal of Psychoactive Drugs. 53(4) (pp 345-354), 2021. Date of Publication: 2021.</t>
  </si>
  <si>
    <t>Miller B.L.
Lowe C.C.
Kaakinen M.
Savolainen I.
Sirola A.
Stogner J.
Ellonen N.
Oksanen A.</t>
  </si>
  <si>
    <t>Routledge</t>
  </si>
  <si>
    <t>Analysis of psoriasis-related posts on Twitter: An abundance of patient-driven advocacy versus a scarcity of dermatologists.</t>
  </si>
  <si>
    <t>Journal of the American Academy of Dermatology. 85(6) (pp 1579-1581), 2021. Date of Publication: December 2021.</t>
  </si>
  <si>
    <t>Li W.
Le N.
Lee D.J.
Reuter K.</t>
  </si>
  <si>
    <t>Transgender Women's Internet Survey and Testing: Protocol and Key Indicators Report.</t>
  </si>
  <si>
    <t>Transgender Health. 6(5) (pp 256-266), 2021. Date of Publication: 01 Oct 2021.</t>
  </si>
  <si>
    <t>Zlotorzynska M.
Sanchez T.H.
Scheim A.I.
Lyons C.E.
Maksut J.L.
Wiginton J.M.
Baral S.D.</t>
  </si>
  <si>
    <t>Illicit drug prices and quantity discounts: A comparison between a cryptomarket, social media, and police data.</t>
  </si>
  <si>
    <t>International Journal of Drug Policy. 91 (no pagination), 2021. Article Number: 102969. Date of Publication: May 2021.</t>
  </si>
  <si>
    <t>Moeller K.
Munksgaard R.
Demant J.</t>
  </si>
  <si>
    <t>Feasibility and acceptability of using smartphone-based EMA to assess patterns of prescription opioid and medical cannabis use among individuals with chronic pain.</t>
  </si>
  <si>
    <t>Internet Interventions. 26 (no pagination), 2021. Article Number: 100460. Date of Publication: December 2021.</t>
  </si>
  <si>
    <t>Anderson Goodell E.M.
Nordeck C.
Finan P.H.
Vandrey R.
Dunn K.E.
Thrul J.</t>
  </si>
  <si>
    <t>Use of dietary supplements in pediatric liver disease and transplantation.</t>
  </si>
  <si>
    <t>Journal of Pediatric Gastroenterology and Nutrition. 72(1) (pp E10-E14), 2021. Date of Publication: January 2021.</t>
  </si>
  <si>
    <t>Korotkaya Y.
Conner K.
Lau J.
Mullin G.
Harpavat S.
Miloh T.
Mogul D.</t>
  </si>
  <si>
    <t>Predicting changes in substance use following psychedelic experiences: natural language processing of psychedelic session narratives.</t>
  </si>
  <si>
    <t>American Journal of Drug and Alcohol Abuse. 47(4) (pp 444-454), 2021. Date of Publication: 2021.</t>
  </si>
  <si>
    <t>Cox D.J.
Garcia-Romeu A.
Johnson M.W.</t>
  </si>
  <si>
    <t>Taylor and Francis Ltd.</t>
  </si>
  <si>
    <t>Covid-19 pandemic impact on substance misuse: A social media listening, mixed method analysis.</t>
  </si>
  <si>
    <t>Brain Sciences. 11(7) (no pagination), 2021. Article Number: 907. Date of Publication: July 2021.</t>
  </si>
  <si>
    <t>Arillotta D.
Guirguis A.
Corkery J.M.
Scherbaum N.
Schifano F.</t>
  </si>
  <si>
    <t>"When they say weed causes depression, but it's your fav antidepressant": Knowledgeaware attention framework for relationship extraction.</t>
  </si>
  <si>
    <t>PLoS ONE. 16(3 March) (no pagination), 2021. Article Number: e0248299. Date of Publication: March 2021.</t>
  </si>
  <si>
    <t>Yadav S.
Lokala U.
Daniulaityte R.
Thirunarayan K.
Lamy F.
Sheth A.</t>
  </si>
  <si>
    <t>Effectiveness of a Vaping Cessation Text Message Program among Young Adult e-Cigarette Users: A Randomized Clinical Trial.</t>
  </si>
  <si>
    <t>JAMA Internal Medicine. 181(7) (pp 923-930), 2021. Date of Publication: July 2021.</t>
  </si>
  <si>
    <t>Graham A.L.
Amato M.S.
Cha S.
Jacobs M.A.
Bottcher M.M.
Papandonatos G.D.</t>
  </si>
  <si>
    <t>American Medical Association</t>
  </si>
  <si>
    <t>A Systematic Review of Assessments and Interventions for Chronic Pain in Young Children With or at High Risk for Cerebral Palsy.</t>
  </si>
  <si>
    <t>Journal of Child Neurology. 36(9) (pp 697-710), 2021. Date of Publication: August 2021.</t>
  </si>
  <si>
    <t>Letzkus L.
Fehlings D.
Ayala L.
Byrne R.
Gehred A.
Maitre N.L.
Noritz G.
Rosenberg N.S.
Tanner K.
Vargus-Adams J.
Winter S.
Lewandowski D.J.
Novak I.</t>
  </si>
  <si>
    <t>SAGE Publications Inc.</t>
  </si>
  <si>
    <t>When an obscurity becomes trend: social-media descriptions of tianeptine use and associated atypical drug use.</t>
  </si>
  <si>
    <t>American Journal of Drug and Alcohol Abuse. 47(4) (pp 455-466), 2021. Date of Publication: 2021.</t>
  </si>
  <si>
    <t>Smith K.E.
Rogers J.M.
Strickland J.C.
Epstein D.H.</t>
  </si>
  <si>
    <t>Aripiprazole in the treatment of bipolar disorder due to traumatic brain injury: A case description.</t>
  </si>
  <si>
    <t>Bipolar Disorders. 23(5) (pp 521-523), 2021. Date of Publication: August 2021.</t>
  </si>
  <si>
    <t>Fernandez Leonor S.
Perez de Mendiola Etxezarraga X.</t>
  </si>
  <si>
    <t>Knowledge about and attitudes towards medical cannabis among Austrian university students.</t>
  </si>
  <si>
    <t>Complementary Therapies in Medicine. 58 (no pagination), 2021. Article Number: 102700. Date of Publication: May 2021.</t>
  </si>
  <si>
    <t>Felnhofer A.
Kothgassner O.D.
Stoll A.
Klier C.</t>
  </si>
  <si>
    <t>Churchill Livingstone</t>
  </si>
  <si>
    <t>What are the informational pathways that shape people's use of cannabidiol for medical purposes?.</t>
  </si>
  <si>
    <t>Journal of Cannabis Research. 3(1) (no pagination), 2021. Article Number: 13. Date of Publication: December 2021.</t>
  </si>
  <si>
    <t>Zenone M.A.
Snyder J.
Crooks V.A.</t>
  </si>
  <si>
    <t>The rise of online sports betting, its fallout, and the onset of a new profile in gambling disorder: young people.</t>
  </si>
  <si>
    <t>Journal of Addictive Diseases. 39(3) (pp 363-372), 2021. Date of Publication: 2021.</t>
  </si>
  <si>
    <t>Barrera-Algarin E.
Vazquez-Fernandez M.J.</t>
  </si>
  <si>
    <t>Mixed methods study of the potential therapeutic benefits from medical cannabis for patients in Florida.</t>
  </si>
  <si>
    <t>Complementary Therapies in Medicine. 57 (no pagination), 2021. Article Number: 102669. Date of Publication: March 2021.</t>
  </si>
  <si>
    <t>Luque J.S.
Okere A.N.
Reyes-Ortiz C.A.
Williams P.M.</t>
  </si>
  <si>
    <t>Reasons for cannabidiol use: a cross-sectional study of CBD users, focusing on self-perceived stress, anxiety, and sleep problems.</t>
  </si>
  <si>
    <t>Journal of Cannabis Research. 3(1) (no pagination), 2021. Article Number: 5. Date of Publication: December 2021.</t>
  </si>
  <si>
    <t>Moltke J.
Hindocha C.</t>
  </si>
  <si>
    <t>Identifying self-management support needs for pregnant women with opioid misuse in online health communities: Mixed methods analysis of web posts.</t>
  </si>
  <si>
    <t>Journal of Medical Internet Research. 23(2) (no pagination), 2021. Article Number: e18296. Date of Publication: February 2021.</t>
  </si>
  <si>
    <t>Liang O.S.
Chen Y.
Bennett D.S.
Yang C.C.</t>
  </si>
  <si>
    <t>Cancer Medicine. 10(1) (pp 396-404), 2021. Date of Publication: January 2021.</t>
  </si>
  <si>
    <t>McTaggart-Cowan H.
Bentley C.
Raymakers A.
Metcalfe R.
Hawley P.
Peacock S.</t>
  </si>
  <si>
    <t>Blackwell Publishing Ltd</t>
  </si>
  <si>
    <t>COgnitive enhancement and consumption of psychoactive Substances among Youth Students (COSYS): a cross-sectional study in France.</t>
  </si>
  <si>
    <t>Public Health. 194 (pp 75-78), 2021. Date of Publication: May 2021.</t>
  </si>
  <si>
    <t>Batisse A.
Leger S.
Vicaut E.
Gerbaud L.
Djezzar S.</t>
  </si>
  <si>
    <t>Facebook groups for alternative treatments for cancer: advertising masquerading as community support.</t>
  </si>
  <si>
    <t>The Lancet Oncology. 22(1) (pp 25-26), 2021. Date of Publication: January 2021.</t>
  </si>
  <si>
    <t>Sissung T.M.
Figg W.D.</t>
  </si>
  <si>
    <t>Lancet Publishing Group</t>
  </si>
  <si>
    <t>News and social media coverage is associated with more downloads and citations of manuscripts that focus on substance use.</t>
  </si>
  <si>
    <t>Drug and Alcohol Dependence. 218 (no pagination), 2021. Article Number: 108357. Date of Publication: 01 Jan 2021.</t>
  </si>
  <si>
    <t>Palamar J.J.
Strain E.C.</t>
  </si>
  <si>
    <t>A patient perspective of complementary and integrative medicine (CIM) for migraine treatment: a social media survey.</t>
  </si>
  <si>
    <t>BMC Complementary Medicine and Therapies. 21(1) (no pagination), 2021. Article Number: 58. Date of Publication: December 2021.</t>
  </si>
  <si>
    <t>Kuruvilla D.E.
Mehta A.
Ravishankar N.
Cowan R.P.</t>
  </si>
  <si>
    <t>Cannabinoids in the management of frontotemporal dementia: A case series.</t>
  </si>
  <si>
    <t>Neurodegenerative Disease Management. 11(1) (pp 61-64), 2021. Date of Publication: February 2021.</t>
  </si>
  <si>
    <t>Gopalakrishna G.
Srivathsal Y.
Kaur G.</t>
  </si>
  <si>
    <t>Future Medicine Ltd.</t>
  </si>
  <si>
    <t>Journal of Adolescent Health. 68(1) (pp 110-115), 2021. Date of Publication: January 2021.</t>
  </si>
  <si>
    <t>Barker A.K.
Moreno M.A.</t>
  </si>
  <si>
    <t>Correlates of continued cannabis use during pregnancy.</t>
  </si>
  <si>
    <t>Drug and Alcohol Dependence. 227 (no pagination), 2021. Article Number: 108939. Date of Publication: 01 Oct 2021.</t>
  </si>
  <si>
    <t>Pike C.K.
Sofis M.J.
Budney A.J.</t>
  </si>
  <si>
    <t>Exploring the use of cannabis as a substitute for prescription drugs in a convenience sample.</t>
  </si>
  <si>
    <t>Harm Reduction Journal. 18(1) (no pagination), 2021. Article Number: 72. Date of Publication: December 2021.</t>
  </si>
  <si>
    <t>Kvamme S.L.
Pedersen M.M.
Romer Thomsen K.
Thylstrup B.</t>
  </si>
  <si>
    <t>Twitter Posts About Cannabis Use During Pregnancy and Postpartum:A Content Analysis.</t>
  </si>
  <si>
    <t>Substance use &amp; misuse. 56(7) (pp 1074-1077), 2021. Date of Publication: 2021.</t>
  </si>
  <si>
    <t>Pang R.D.
Dormanesh A.
Hoang Y.
Chu M.
Allem J.-P.</t>
  </si>
  <si>
    <t>UK IBD Twin Registry: Concordance and Environmental Risk Factors of Twins with IBD.</t>
  </si>
  <si>
    <t>Digestive Diseases and Sciences.  (no pagination), 2021. Date of Publication: 2021.</t>
  </si>
  <si>
    <t>Gordon H.
Blad W.
Trier Moller F.
Orchard T.
Steel A.
Trevelyan G.
Ng S.
Harbord M.</t>
  </si>
  <si>
    <t>Developing an Adaptive Mobile Intervention to Address Risky Substance Use Among Adolescents and Emerging Adults: Usability Study.</t>
  </si>
  <si>
    <t>JMIR mHealth and uHealth. 9(1) (pp e24424), 2021. Date of Publication: 15 Jan 2021.</t>
  </si>
  <si>
    <t>Coughlin L.N.
Nahum-Shani I.
Philyaw-Kotov M.L.
Bonar E.E.
Rabbi M.
Klasnja P.
Murphy S.
Walton M.A.</t>
  </si>
  <si>
    <t>Improving Neurosurgery Education Using Social Media Case-Based Discussions: A Pilot Study.</t>
  </si>
  <si>
    <t>World Neurosurgery: X. 11 (no pagination), 2021. Article Number: 100103. Date of Publication: July 2021.</t>
  </si>
  <si>
    <t>Newall N.
Smith B.G.
Burton O.
Chari A.
Kolias A.G.
Hutchinson P.J.
Alamri A.
Uff C.
Adegboyega G.
Ali M.
Chiuta S.
Evans G.
Hurley P.
Mantle O.
Ota C.
Perera D.
Siig C.
Tumpa S.</t>
  </si>
  <si>
    <t>JAMA Network Open. 3(10) (no pagination), 2020. Article Number: 20977. Date of Publication: October 2020.</t>
  </si>
  <si>
    <t>Leas E.C.
Hendrickson E.M.
Nobles A.L.
Todd R.
Smith D.M.
Dredze M.
Ayers J.W.</t>
  </si>
  <si>
    <t>Veterinary and Comparative Oncology. 18(4) (pp 706-717), 2020. Date of Publication: December 2020.</t>
  </si>
  <si>
    <t>Bianco A.V.
Abood S.
Mutsaers A.
Woods J.P.
Coe J.B.
Verbrugghe A.</t>
  </si>
  <si>
    <t>Virtual reality behavioral activation as an intervention for major depressive disorder: Case report.</t>
  </si>
  <si>
    <t>JMIR Mental Health. 7(11) (no pagination), 2020. Article Number: e24331. Date of Publication: November 2020.</t>
  </si>
  <si>
    <t>Paul M.
Bullock K.
Bailenson J.</t>
  </si>
  <si>
    <t>Vaping-induced lung injury in a 21-year-old woman.</t>
  </si>
  <si>
    <t>BMJ Case Reports. 13(11) (no pagination), 2020. Article Number: 238671. Date of Publication: 30 Nov 2020.</t>
  </si>
  <si>
    <t>Perrenoud A.
Vetos D.
Wabwire G.</t>
  </si>
  <si>
    <t>Characterizing Pathways of Non-oral Prescription Stimulant Non-medical Use Among Adults Recruited From Reddit.</t>
  </si>
  <si>
    <t>Frontiers in Psychiatry. 11 (no pagination), 2020. Article Number: 631792. Date of Publication: 25 Jan 2021.</t>
  </si>
  <si>
    <t>Inflammatory Bowel Diseases. 26(9) (pp 1445-1450), 2020. Date of Publication: 01 Sep 2020.</t>
  </si>
  <si>
    <t>Malter L.
Jain A.
Cohen B.L.
Gaidos J.K.J.
Axisa L.
Butterfield L.
Rescola B.J.
Sarode S.
Ehrlich O.
Cheifetz A.S.</t>
  </si>
  <si>
    <t>American journal of health behavior. 44(6) (pp 807-819), 2020. Date of Publication: 01 Nov 2020.</t>
  </si>
  <si>
    <t>Potts J.M.
Getachew B.
Vu M.
Nehl E.
Yeager K.A.
Berg C.J.</t>
  </si>
  <si>
    <t>Substance use &amp; misuse. 55(7) (pp 1138-1145), 2020. Date of Publication: 2020.</t>
  </si>
  <si>
    <t>Wheeler M.
Merten J.W.
Gordon B.T.
Hamadi H.</t>
  </si>
  <si>
    <t>Annals of behavioral medicine : a publication of the Society of Behavioral Medicine. 54(2) (pp 75-86), 2020. Date of Publication: 24 Jan 2020.</t>
  </si>
  <si>
    <t>Ramo D.E.
Thrul J.
Vogel E.A.
Delucchi K.
Prochaska J.J.</t>
  </si>
  <si>
    <t>The New Zealand medical journal. 133(1515) (pp 54-69), 2020. Date of Publication: 22 May 2020.</t>
  </si>
  <si>
    <t>Multiple Sclerosis and Related Disorders. 46 (no pagination), 2020. Article Number: 102578. Date of Publication: November 2020.</t>
  </si>
  <si>
    <t>Lotan I.
Bacon T.
Kister I.
Levy M.</t>
  </si>
  <si>
    <t>Epilepsy and Behavior. 111 (no pagination), 2020. Article Number: 107120. Date of Publication: October 2020.</t>
  </si>
  <si>
    <t>Elliott J.
DeJean D.
Potter B.K.
Coyle D.
Clifford T.
McCoy B.
Wells G.A.</t>
  </si>
  <si>
    <t>Academic Press Inc. (E-mail: apjcs@harcourt.com)</t>
  </si>
  <si>
    <t>International Journal of Drug Policy. 77 (no pagination), 2020. Article Number: 102688. Date of Publication: March 2020.</t>
  </si>
  <si>
    <t>Tran T.
Kavuluru R.</t>
  </si>
  <si>
    <t>International Journal of STD and AIDS. 31(12) (pp 1161-1168), 2020. Date of Publication: 01 Oct 2020.</t>
  </si>
  <si>
    <t>Martinez E.Z.
Morigi T.Z.
Galdino G.
McFarland W.
Zucoloto M.L.</t>
  </si>
  <si>
    <t>Journal of Cannabis Research. 2(1) (no pagination), 2020. Article Number: 36. Date of Publication: 01 Dec 2020.</t>
  </si>
  <si>
    <t>Wallace J.E.
Kogan L.R.
Carr E.C.J.
Hellyer P.W.</t>
  </si>
  <si>
    <t>Harm Reduction Journal. 17(1) (no pagination), 2020. Article Number: 94. Date of Publication: December 2020.</t>
  </si>
  <si>
    <t>Kurcevic E.
Lines R.</t>
  </si>
  <si>
    <t>New Zealand Medical Journal. 133(1508) (pp 92-110), 2020. Date of Publication: 17 Jan 2020.</t>
  </si>
  <si>
    <t>Devan H.
Young J.
Avery C.
Elder L.
Khasyanova Y.
Manning D.
Scrimgeour M.
Grainger R.</t>
  </si>
  <si>
    <t>Australian Journal of Herbal and Naturopathic Medicine. 32(2) (pp 54-60), 2020. Date of Publication: June 2020.</t>
  </si>
  <si>
    <t>Sinclair J.
Adams C.
Thurgood G.-R.
Davidson M.
Armour M.
Sarris J.</t>
  </si>
  <si>
    <t>Naturopaths and Herbalists Association of Australia</t>
  </si>
  <si>
    <t>Addictive Behaviors. 111 (no pagination), 2020. Article Number: 106524. Date of Publication: December 2020.</t>
  </si>
  <si>
    <t>Maier L.J.
Ramo D.E.
Kaur M.
Meacham M.C.
Satre D.D.</t>
  </si>
  <si>
    <t>Pediatrics. 146(1) (no pagination), 2020. Article Number: e20201681. Date of Publication: July 2020.</t>
  </si>
  <si>
    <t>Chassiakos Y.R.
Navsaria D.
Ameenuddin N.
Boyd R.
Selkie E.
Radesky J.
Patrick M.
Friedman J.
Evans Y.
Tomopoulos S.
Bhargava H.
Hutchinson J.
Bracho-Sanchez E.</t>
  </si>
  <si>
    <t>American Academy of Pediatrics (141 Northwest Point Blvd, P.O. Box 927, Elk Grove Village IL 60007-1098, United States)</t>
  </si>
  <si>
    <t>Regional Anesthesia and Pain Medicine. 45(8) (pp 597-602), 2020. Date of Publication: 01 Aug 2020.</t>
  </si>
  <si>
    <t>Mullins C.F.
Ffrench-O'Carroll R.
Lane J.
O'Connor T.</t>
  </si>
  <si>
    <t>BMJ Publishing Group (E-mail: subscriptions@bmjgroup.com)</t>
  </si>
  <si>
    <t>International Journal of Environmental Research and Public Health. 17(12) (pp 1-8), 2020. Article Number: 4584. Date of Publication: June 2020.</t>
  </si>
  <si>
    <t>Smiley S.L.
Kim S.
Mourali A.
Allem J.-P.
Unger J.B.
Cruz T.B.</t>
  </si>
  <si>
    <t>MDPI AG (Postfach, Basel CH-4005, Switzerland. E-mail: rasetti@mdpi.com)</t>
  </si>
  <si>
    <t>Journal of Substance Use.  (pp 1-6), 2020. Date of Publication: 2020.</t>
  </si>
  <si>
    <t>Lee J.Y.
Pahl K.
Kim W.</t>
  </si>
  <si>
    <t>Taylor and Francis Ltd</t>
  </si>
  <si>
    <t>Archives of Dermatological Research. 312(6) (pp 421-426), 2020. Date of Publication: 01 Aug 2020.</t>
  </si>
  <si>
    <t>Fisher S.
Jehassi A.
Ziv M.</t>
  </si>
  <si>
    <t>Journal of Psychopharmacology. 34(6) (pp 612-622), 2020. Date of Publication: 01 Jun 2020.</t>
  </si>
  <si>
    <t>Rosenbaum D.
Weissman C.
Anderson T.
Petranker R.
Dinh-Williams L.-A.
Hui K.
Hapke E.</t>
  </si>
  <si>
    <t>SAGE Publications Ltd (E-mail: info@sagepub.co.uk)</t>
  </si>
  <si>
    <t>Journal of Cancer Research and Clinical Oncology. 146(7) (pp 1857-1865), 2020. Date of Publication: 01 Jul 2020.</t>
  </si>
  <si>
    <t>Song S.
Cohen A.J.
Lui H.
Mmonu N.A.
Brody H.
Patino G.
Liaw A.
Butler C.
Fergus K.B.
Mena J.
Lee A.
Weiser J.
Johnson K.
Breyer B.N.</t>
  </si>
  <si>
    <t>Journal of Dermatological Treatment. 31(4) (pp 366-369), 2020. Date of Publication: 18 May 2020.</t>
  </si>
  <si>
    <t>Pithadia D.J.
Reynolds K.A.
Lee E.B.
Wu J.J.</t>
  </si>
  <si>
    <t>BMC Psychiatry. 20(1) (no pagination), 2020. Article Number: 191. Date of Publication: 29 Apr 2020.</t>
  </si>
  <si>
    <t>Angsukiattitavorn S.
Seeherunwong A.
Panitrat R.
Tipayamongkholgul M.</t>
  </si>
  <si>
    <t>BioMed Central Ltd. (E-mail: info@biomedcentral.com)</t>
  </si>
  <si>
    <t>Journal of Cannabis Research. 2(1) (no pagination), 2020. Article Number: 18. Date of Publication: 18 May 2020.</t>
  </si>
  <si>
    <t>Zeiger J.S.
Silvers W.S.
Fleegler E.M.
Zeiger R.S.</t>
  </si>
  <si>
    <t>Journal of Cannabis Research. 2(1) (no pagination), 2020. Article Number: 4. Date of Publication: 30 Jan 2020.</t>
  </si>
  <si>
    <t>Koren G.
Cohen R.</t>
  </si>
  <si>
    <t>British Journal of Clinical Pharmacology. 86(3) (pp 505-516), 2020. Date of Publication: 01 Mar 2020.</t>
  </si>
  <si>
    <t>Deligianni E.
Daniel O.J.
Corkery J.M.
Schifano F.
Lione L.A.</t>
  </si>
  <si>
    <t>Journal of Obstetrics and Gynaecology Canada. 42(3) (pp 256-261), 2020. Date of Publication: March 2020.</t>
  </si>
  <si>
    <t>Sinclair J.
Smith C.A.
Abbott J.
Chalmers K.J.
Pate D.W.
Armour M.</t>
  </si>
  <si>
    <t>Elsevier Inc</t>
  </si>
  <si>
    <t>BMJ Open. 10(3) (no pagination), 2020. Article Number: e034362. Date of Publication: 08 Mar 2020.</t>
  </si>
  <si>
    <t>Efron D.
Taylor K.
Payne J.M.
Freeman J.L.
Cranswick N.
Mulraney M.
Prakash C.
Lee K.J.
Williams K.</t>
  </si>
  <si>
    <t>International Journal of STD and AIDS. 31(3) (pp 254-263), 2020. Date of Publication: 01 Mar 2020.</t>
  </si>
  <si>
    <t>Hibbert M.P.
Brett C.E.
Porcellato L.A.
Hope V.D.</t>
  </si>
  <si>
    <t>Preventive Medicine. 133 (no pagination), 2020. Article Number: 106013. Date of Publication: April 2020.</t>
  </si>
  <si>
    <t>Rup J.
Goodman S.
Hammond D.</t>
  </si>
  <si>
    <t>Journal of the American Pharmacists Association. 60(1) (pp 248-252), 2020. Date of Publication: January - February 2020.</t>
  </si>
  <si>
    <t>Herbst J.
Musgrave G.</t>
  </si>
  <si>
    <t>Journal of General Internal Medicine. 35(1) (pp 153-159), 2020. Date of Publication: 01 Jan 2020.</t>
  </si>
  <si>
    <t>Ishida J.H.
Zhang A.J.
Steigerwald S.
Cohen B.E.
Vali M.
Keyhani S.</t>
  </si>
  <si>
    <t>Digestive Diseases and Sciences. 65(1) (pp 322-328), 2020. Date of Publication: 01 Jan 2020.</t>
  </si>
  <si>
    <t>Mathur K.
Vuppalanchi V.
Gelow K.
Vuppalanchi R.
Lammert C.</t>
  </si>
  <si>
    <t>Journal of Medical Internet Research. 22(10) (no pagination), 2020. Article Number: e21743. Date of Publication: October 2020.</t>
  </si>
  <si>
    <t>Janmohamed K.
Soale A.-N.
Forastiere L.
Tang W.
Sha Y.
Demant J.
Airoldi E.
Kumar N.</t>
  </si>
  <si>
    <t>American journal of public health. 110(3) (pp 357-362), 2020. Date of Publication: 01 Mar 2020.</t>
  </si>
  <si>
    <t>Allem J.-P.
Escobedo P.
Dharmapuri L.</t>
  </si>
  <si>
    <t>Geographic Differences in Cannabis Conversations on Twitter: Infodemiology Study.</t>
  </si>
  <si>
    <t>JMIR public health and surveillance. 6(4) (pp e18540), 2020. Date of Publication: 05 Oct 2020.</t>
  </si>
  <si>
    <t>van Draanen J.
Tao H.
Gupta S.
Liu S.</t>
  </si>
  <si>
    <t>Making "Weedish Fish": An Exploratory Analysis of Cannabis Recipes on Pinterest.</t>
  </si>
  <si>
    <t>Substance use &amp; misuse. 54(13) (pp 2191-2197), 2019. Date of Publication: 2019.</t>
  </si>
  <si>
    <t>Laestadius L.I.
Guidry J.P.D.
Greskoviak R.
Adams J.</t>
  </si>
  <si>
    <t>Southern African Journal of Anaesthesia and Analgesia. 25(6) (pp 14-20), 2019. Date of Publication: 2019.</t>
  </si>
  <si>
    <t>van der Westhuizen J.
Roodt F.
Nejthardt M.
Esterhuizen T.
Flint M.
van Straaten D.
Magni P.</t>
  </si>
  <si>
    <t>Medpharm Publications</t>
  </si>
  <si>
    <t>Journal of medical Internet research. 21(8) (pp e12610), 2019. Date of Publication: 15 Aug 2019.</t>
  </si>
  <si>
    <t>Perez-Perez M.
Perez-Rodriguez G.
Fdez-Riverola F.
Lourenco A.</t>
  </si>
  <si>
    <t>PLoS ONE. 14(6) (no pagination), 2019. Article Number: e0218998. Date of Publication: 01 Jun 2019.</t>
  </si>
  <si>
    <t>Public Library of Science (E-mail: plos@plos.org)</t>
  </si>
  <si>
    <t>Journal of Cannabis Research. 1(1) (no pagination), 2019. Article Number: 7. Date of Publication: 29 Jul 2019.</t>
  </si>
  <si>
    <t>Substance abuse treatment, prevention, and policy. 14(1) (pp 38), 2019. Date of Publication: 12 Sep 2019.</t>
  </si>
  <si>
    <t>van Draanen J.
Krishna T.
Tsang C.
Liu S.</t>
  </si>
  <si>
    <t>Yearbook of medical informatics. 28(1) (pp 208-217), 2019. Date of Publication: 01 Aug 2019.</t>
  </si>
  <si>
    <t>Conway M.
Hu M.
Chapman W.W.</t>
  </si>
  <si>
    <t>Journal of advanced nursing. 75(1) (pp 119-128), 2019. Date of Publication: 01 Jan 2019.</t>
  </si>
  <si>
    <t>Waddell A.</t>
  </si>
  <si>
    <t>International Journal of Drug Policy. 73 (pp 219-227), 2019. Date of Publication: November 2019.</t>
  </si>
  <si>
    <t>Lewis N.
Sznitman S.R.</t>
  </si>
  <si>
    <t>Journal of Substance Use. 24(6) (pp 677-680), 2019. Date of Publication: 02 Nov 2019.</t>
  </si>
  <si>
    <t>Johnson E.J.
Mendoza S.</t>
  </si>
  <si>
    <t>Substance use &amp; misuse. 53(3) (pp 370-380), 2018. Date of Publication: 23 Feb 2018.</t>
  </si>
  <si>
    <t>Berg C.J.
Daniel C.N.
Vu M.
Li J.
Martin K.
Le L.</t>
  </si>
  <si>
    <t>JAMA network open. 1(7) (pp e182242), 2018. Date of Publication: 02 Nov 2018.</t>
  </si>
  <si>
    <t>Moreno M.A.
Gower A.D.
Jenkins M.C.
Scheck J.
Sohal J.
Kerr B.
Young H.N.
Cox E.</t>
  </si>
  <si>
    <t>Prevention science : the official journal of the Society for Prevention Research. 19(4) (pp 559-569), 2018. Date of Publication: 01 May 2018.</t>
  </si>
  <si>
    <t>Oesterle S.
Epstein M.
Haggerty K.P.
Moreno M.A.</t>
  </si>
  <si>
    <t>Pediatrics. 142(3) (no pagination), 2018. Article Number: e20181889. Date of Publication: September 2018.</t>
  </si>
  <si>
    <t>Ryan S.A.
Ammerman S.D.
O'Connor M.E.
Patrick S.W.
Plumb J.
Quigley J.
Walker-Harding L.R.</t>
  </si>
  <si>
    <t>BMC Pregnancy and Childbirth. 18(1) (no pagination), 2018. Article Number: 91. Date of Publication: 11 Apr 2018.</t>
  </si>
  <si>
    <t>Martis R.
Brown J.
McAra-Couper J.
Crowther C.A.</t>
  </si>
  <si>
    <t>Journal of General Internal Medicine. 33(9) (pp 1438-1440), 2018. Date of Publication: 01 Sep 2018.</t>
  </si>
  <si>
    <t>Abraham A.
Zhang A.J.
Ahn R.
Woodbridge A.
Korenstein D.
Keyhani S.</t>
  </si>
  <si>
    <t>Springer New York LLC (E-mail: barbara.b.bertram@gsk.com)</t>
  </si>
  <si>
    <t>Journal of Neonatal-Perinatal Medicine. 11(4) (pp 409-415), 2018. Date of Publication: 2018.</t>
  </si>
  <si>
    <t>Dakkak H.
Brown R.
Twynstra J.
Charbonneau K.
Seabrook J.A.</t>
  </si>
  <si>
    <t>IOS Press (Nieuwe Hemweg 6B, Amsterdam 1013 BG, Netherlands)</t>
  </si>
  <si>
    <t>Drug and Alcohol Dependence. 188 (pp 364-369), 2018. Date of Publication: 1 July 2018.</t>
  </si>
  <si>
    <t>Meacham M.C.
Paul M.J.
Ramo D.E.</t>
  </si>
  <si>
    <t>Drug and Alcohol Dependence. 187 (pp 155-159), 2018. Date of Publication: 1 June 2018.</t>
  </si>
  <si>
    <t>Daniulaityte R.
Zatreh M.Y.
Lamy F.R.
Nahhas R.W.
Martins S.S.
Sheth A.
Carlson R.G.</t>
  </si>
  <si>
    <t>Drug and Alcohol Dependence. 185 (pp 219-225), 2018. Date of Publication: 1 April 2018.</t>
  </si>
  <si>
    <t>Sznitman S.R.
Lewis N.</t>
  </si>
  <si>
    <t>Journal of Psychoactive Drugs. 50(2) (pp 114-120), 2018. Date of Publication: 15 Mar 2018.</t>
  </si>
  <si>
    <t>Griffin O.H.
Webb M.E.</t>
  </si>
  <si>
    <t>Routledge (E-mail: aabs@uw.edu)</t>
  </si>
  <si>
    <t>Substance abuse. 39(2) (pp 129-133), 2018. Date of Publication: 2018.</t>
  </si>
  <si>
    <t>Glowacki E.M.
Glowacki J.B.
Wilcox G.B.</t>
  </si>
  <si>
    <t>Journal of youth and adolescence. 47(3) (pp 490-500), 2018. Date of Publication: 01 Mar 2018.</t>
  </si>
  <si>
    <t>Schwinn T.M.
Schinke S.P.
Hopkins J.
Keller B.
Liu X.</t>
  </si>
  <si>
    <t>Substance Abuse: Research and Treatment. 11 (no pagination), 2017. Date of Publication: 18 Aug 2017.</t>
  </si>
  <si>
    <t>Peiper N.C.
Gourdet C.
Meinhofer A.
Reiman A.
Reggente N.</t>
  </si>
  <si>
    <t>Substance Abuse: Research and Treatment. 11 (no pagination), 2017. Date of Publication: 29 May 2017.</t>
  </si>
  <si>
    <t>Baumgartner P.
Peiper N.</t>
  </si>
  <si>
    <t>Health education research. 32(6) (pp 465-472), 2017. Date of Publication: 01 Dec 2017.</t>
  </si>
  <si>
    <t>Berg C.J.
Henriksen L.
Cavazos-Rehg P.
Schauer G.L.
Freisthler B.</t>
  </si>
  <si>
    <t>AMIA ... Annual Symposium proceedings. AMIA Symposium. 2017 (pp 1362-1371), 2017. Date of Publication: 2017.</t>
  </si>
  <si>
    <t>Park A.
Conway M.</t>
  </si>
  <si>
    <t>Harm Reduction Journal. 14(1) (no pagination), 2017. Article Number: 60. Date of Publication: 05 Sep 2017.</t>
  </si>
  <si>
    <t>Andersson M.
Persson M.
Kjellgren A.</t>
  </si>
  <si>
    <t>Patient Education and Counseling. 100(10) (pp 1943-1950), 2017. Date of Publication: October 2017.</t>
  </si>
  <si>
    <t>Greiner C.
Chatton A.
Khazaal Y.</t>
  </si>
  <si>
    <t>Movement Disorders. 32(9) (pp 1319-1323), 2017. Date of Publication: September 2017.</t>
  </si>
  <si>
    <t>Robledo I.
Jankovic J.</t>
  </si>
  <si>
    <t>John Wiley and Sons Inc. (P.O.Box 18667, Newark NJ 07191-8667, United States)</t>
  </si>
  <si>
    <t>Journal of Neural Transmission. 124(Supplement 1) (pp 69-78), 2017. Date of Publication: 01 Feb 2017.</t>
  </si>
  <si>
    <t>Skarupke C.
Schlack R.
Lange K.
Goerke M.
Dueck A.
Thome J.
Szagun B.
Cohrs S.</t>
  </si>
  <si>
    <t>Springer-Verlag Wien (E-mail: michaela.bolli@springer.at)</t>
  </si>
  <si>
    <t>Epilepsy and Behavior. Part B. 70 (pp 334-340), 2017. Date of Publication: May 2017.</t>
  </si>
  <si>
    <t>Suraev A.S.
Todd L.
Bowen M.T.
Allsop D.J.
McGregor I.S.
Ireland C.
Lintzeris N.</t>
  </si>
  <si>
    <t>Addictive Behaviors. 65 (pp 207-213), 2017. Date of Publication: 01 Feb 2017.</t>
  </si>
  <si>
    <t>Schwinn T.
Hopkins J.
Schinke S.P.
Liu X.</t>
  </si>
  <si>
    <t>Pediatrics. 140(Supplement 2) (pp S102-S106), 2017. Date of Publication: November 2017.</t>
  </si>
  <si>
    <t>Romer D.
Moreno M.</t>
  </si>
  <si>
    <t>Journal of Medical Imaging and Health Informatics. 7(6) (pp 1324-1337), 2017. Date of Publication: October 2017.</t>
  </si>
  <si>
    <t>Asad S.
Saba T.
Hussain S.
Ahmed M.
Akram S.
Khan A.
Anjum A.
Shah M.A.
Javaid N.</t>
  </si>
  <si>
    <t>American Scientific Publishers (E-mail: order@aspbs.com)</t>
  </si>
  <si>
    <t>Drug and Alcohol Dependence. 174 (pp 192-200), 2017. Date of Publication: 01 May 2017.</t>
  </si>
  <si>
    <t>Krauss M.J.
Sowles S.J.
Sehi A.
Spitznagel E.L.
Berg C.J.
Bierut L.J.
Cavazos-Rehg P.A.</t>
  </si>
  <si>
    <t>Journal of Parkinson's Disease. 7(1) (pp 81-87), 2017. Date of Publication: 2017.</t>
  </si>
  <si>
    <t>Araujo R.
Sorensen A.A.
Konkiel S.
Bloem B.R.</t>
  </si>
  <si>
    <t>Journal of Pain Research. 10 (pp 989-998), 2017. Date of Publication: 02 May 2017.</t>
  </si>
  <si>
    <t>Corroon J.M.
Mischley L.K.
Sexton M.</t>
  </si>
  <si>
    <t>Dove Medical Press Ltd. (PO Box 300-008, Albany, Auckland, New Zealand)</t>
  </si>
  <si>
    <t>Journal of studies on alcohol and drugs. 78(6) (pp 910-915), 2017. Date of Publication: 01 Nov 2017.</t>
  </si>
  <si>
    <t>Daniulaityte R.
Lamy F.R.
Smith G.A.
Nahhas R.W.
Carlson R.G.
Thirunarayan K.
Martins S.S.
Boyer E.W.
Sheth A.</t>
  </si>
  <si>
    <t>Journal of medical Internet research. 19(7) (pp e236), 2017. Date of Publication: 04 Jul 2017.</t>
  </si>
  <si>
    <t>Peiper N.C.
Baumgartner P.M.
Chew R.F.
Hsieh Y.P.
Bieler G.S.
Bobashev G.V.
Siege C.
Zarkin G.A.</t>
  </si>
  <si>
    <t>International Journal of Drug Policy. 36 (pp 141-147), 2016. Date of Publication: 01 Oct 2016.</t>
  </si>
  <si>
    <t>Borodovsky J.T.
Crosier B.S.
Lee D.C.
Sargent J.D.
Budney A.J.</t>
  </si>
  <si>
    <t>Elsevier</t>
  </si>
  <si>
    <t>Cannabis and Cannabinoid Research. 1(1) (pp 239-243), 2016. Date of Publication: January 2016.</t>
  </si>
  <si>
    <t>Malouff J.M.
Johnson C.E.
Rooke S.E.</t>
  </si>
  <si>
    <t>Mary Ann Liebert Inc. (E-mail: info@liebertpub.com)</t>
  </si>
  <si>
    <t>Cannabis and Cannabinoid Research. 1(1) (pp 244-251), 2016. Date of Publication: January 2016.</t>
  </si>
  <si>
    <t>Haug N.A.
Kieschnick D.
Sottile J.E.
Babson K.A.
Vandrey R.
Bonn-Miller M.O.</t>
  </si>
  <si>
    <t>Cannabis and Cannabinoid Research. 1(1) (pp 131-138), 2016. Date of Publication: January 2016.</t>
  </si>
  <si>
    <t>Sexton M.
Cuttler C.
Finnell J.S.
Mischley L.K.</t>
  </si>
  <si>
    <t>The Lancet Psychiatry. 3(8) (pp 751-759), 2016. Date of Publication: 01 Aug 2016.</t>
  </si>
  <si>
    <t>Rodway C.
Tham S.-G.
Ibrahim S.
Turnbull P.
Windfuhr K.
Shaw J.
Kapur N.
Appleby L.</t>
  </si>
  <si>
    <t>Journal of Forensic and Legal Medicine. 38 (pp 1-5), 2016. Date of Publication: 01 Feb 2016.</t>
  </si>
  <si>
    <t>Beyhun N.E.
Can G.
Topbas M.
Cankaya S.
Ketenci H.C.</t>
  </si>
  <si>
    <t>International Journal of Drug Policy. 29 (pp 1-8), 2016. Date of Publication: March 01, 2016.</t>
  </si>
  <si>
    <t>Bilgrei O.R.</t>
  </si>
  <si>
    <t>"I use weed for my ADHD": A qualitative analysis of online forum discussions on cannabis use and ADHD.</t>
  </si>
  <si>
    <t>PLoS ONE. 11(5) (no pagination), 2016. Article Number: e0156614. Date of Publication: 01 May 2016.</t>
  </si>
  <si>
    <t>Mitchell J.T.
Sweitzer M.M.
Tunno A.M.
Kollins S.H.
Joseph McClernon F.</t>
  </si>
  <si>
    <t>North American Journal of Medical Sciences. 8(4) (pp 183-186), 2016. Date of Publication: April 2016.</t>
  </si>
  <si>
    <t>Adhikari J.
Sharma P.
Arjyal L.
Uprety D.</t>
  </si>
  <si>
    <t>North American Journal of Medical Sciences (E-mail: editor@najms.org)</t>
  </si>
  <si>
    <t>Journal of Substance Use. 21(5) (pp 543-546), 2016. Date of Publication: 02 Sep 2016.</t>
  </si>
  <si>
    <t>Tofighi B.
Perna M.
Desai A.
Grov C.
Lee J.D.</t>
  </si>
  <si>
    <t>Taylor and Francis Ltd (E-mail: healthcare.enquiries@informa.com)</t>
  </si>
  <si>
    <t>Topics in Spinal Cord Injury Rehabilitation. 22(1) (pp 3-12), 2016. Date of Publication: 2016.</t>
  </si>
  <si>
    <t>Drossel C.
Forchheimer M.
Meade M.A.</t>
  </si>
  <si>
    <t>Thomas Land Publishers Inc.</t>
  </si>
  <si>
    <t>Australian nursing &amp; midwifery journal. 24(6) (pp 43), 2016. Date of Publication: 01 Dec 2016.</t>
  </si>
  <si>
    <t>Kitson E.</t>
  </si>
  <si>
    <t>Drug and Alcohol Dependence. 155 (pp 307-311), 2015. Article Number: 5711. Date of Publication: 01 Oct 2015.</t>
  </si>
  <si>
    <t>Daniulaityte R.
Nahhas R.W.
Wijeratne S.
Carlson R.G.
Lamy F.R.
Martins S.S.
Boyer E.W.
Smith G.A.
Sheth A.</t>
  </si>
  <si>
    <t>Drug and Alcohol Dependence. 155 (pp 45-51), 2015. Article Number: 5716. Date of Publication: 01 Oct 2015.</t>
  </si>
  <si>
    <t>Krauss M.J.
Sowles S.J.
Mylvaganam S.
Zewdie K.
Bierut L.J.
Cavazos-Rehg P.A.</t>
  </si>
  <si>
    <t>Allergy and Asthma Proceedings. 36(6) (pp e121-e126), 2015. Date of Publication: November-December 2015.</t>
  </si>
  <si>
    <t>Gonzalez-Estrada A.
Cuervo-Pardo L.
Ghosh B.
Smith M.
Pazheri F.
Zell K.
Wang X.-F.
Lang D.M.</t>
  </si>
  <si>
    <t>OceanSide Publications Inc.</t>
  </si>
  <si>
    <t>Tobacco control. 24(2) (pp 136-138), 2015. Date of Publication: 01 Mar 2015.</t>
  </si>
  <si>
    <t>Sanders-Jackson A.
Brown C.G.
Prochaska J.J.</t>
  </si>
  <si>
    <t>Pediatrics. 136(4) (pp e783-e793), 2015. Date of Publication: 01 Oct 2015.</t>
  </si>
  <si>
    <t>Cunningham R.M.
Chermack S.T.
Ehrlich P.F.
Carter P.M.
Booth B.M.
Blow F.C.
Barry K.L.
Walton M.A.</t>
  </si>
  <si>
    <t>Journal of Substance Use. 20(4) (pp 247-253), 2015. Date of Publication: 01 Aug 2015.</t>
  </si>
  <si>
    <t>Funk M.D.
Hobbs C.E.
Camero Garcia M.A.
Gwin S.H.
Ayers M.D.
Alshuwaiyer G.I.
Cheney M.K.</t>
  </si>
  <si>
    <t>Adolescent Psychiatry (Netherlands). 4(2) (pp 116-121), 2014. Date of Publication: 2014.</t>
  </si>
  <si>
    <t>Carew C.
Kutcher S.
Wei Y.
McLuckie A.</t>
  </si>
  <si>
    <t>Bentham Science Publishers B.V. (P.O. Box 294, Bussum 1400 AG, Netherlands)</t>
  </si>
  <si>
    <t>Medical education. 48(2) (pp 157-169), 2014. Date of Publication: Feb 2014.</t>
  </si>
  <si>
    <t>Jain A.
Petty E.M.
Jaber R.M.
Tackett S.
Purkiss J.
Fitzgerald J.
White C.</t>
  </si>
  <si>
    <t>Epilepsy and Behavior. 29(3) (pp 574-577), 2013. Date of Publication: December 2013.</t>
  </si>
  <si>
    <t>Porter B.E.
Jacobson C.</t>
  </si>
  <si>
    <t>Academic Press Inc. (1250 Sixth Avenue, San Diego, California CA 92101, United States)</t>
  </si>
  <si>
    <t>Current Issues in Pharmacy and Medical Sciences. 26(2) (pp 235-239), 2013. Date of Publication: 2013.</t>
  </si>
  <si>
    <t>Sobczynski J.
Drozd M.
Wosko S.
Wielgus S.
Ostapkiewicz A.
Kochaniec M.
Szymanska J.</t>
  </si>
  <si>
    <t>Medical University of Lublin (st. Gluska 1, Lublin 20-439, Poland)</t>
  </si>
  <si>
    <t>Journal of Studies on Alcohol and Drugs. 73(5) (pp 834-838), 2012. Date of Publication: 2012.</t>
  </si>
  <si>
    <t>Bauermeister J.A.
Zimmerman M.A.
Johns M.M.
Glowacki P.
Stoddard S.
Volz E.</t>
  </si>
  <si>
    <t>Alcohol Research Documentation Inc. (607 Allison Rd., Piscataway NJ 08854-8001, United States)</t>
  </si>
  <si>
    <t>Waterpipe tobacco smoking: Knowledge, attitudes, beliefs, and behavior in two U.S. samples.</t>
  </si>
  <si>
    <t>Nicotine and Tobacco Research. 10(2) (pp 393-398), 2008. Date of Publication: February 2008.</t>
  </si>
  <si>
    <t>Smith-Simone S.
Maziak W.
Ward K.
Eissenberg T.</t>
  </si>
  <si>
    <t>Oxford University Press (Great Clarendon Street, Oxford OX2 6DP, United Kingdom)</t>
  </si>
  <si>
    <t>Ophthalmology Glaucoma. 4(4) (pp 400-404), 2021. Date of Publication: 01 Jul 2021.</t>
  </si>
  <si>
    <t>Jia J.S.
Mehran N.
Purgert R.
Zhang Q.E.
Lee D.
Myers J.S.
Kolomeyer N.N.</t>
  </si>
  <si>
    <t>American Academy of Ophthalmology</t>
  </si>
  <si>
    <t>Conference Paper</t>
  </si>
  <si>
    <t>Journal of the American Pharmacists Association. 60(1) (pp 235-243), 2020. Date of Publication: January - February 2020.</t>
  </si>
  <si>
    <t>Gladden M.E.
Hung D.
Bhandari N.R.
Franks A.M.
Russell L.
White L.
Fantegrossi W.E.
Payakachat N.</t>
  </si>
  <si>
    <t>Assessments and Interventions for Sleep Disorders in Infants With or at High Risk for Cerebral Palsy: A Systematic Review.</t>
  </si>
  <si>
    <t>Pediatric Neurology. 118 (pp 57-71), 2021. Date of Publication: May 2021.</t>
  </si>
  <si>
    <t>Tanner K.
Noritz G.
Ayala L.
Byrne R.
Fehlings D.
Gehred A.
Letzkus L.
Novak I.
Rosenberg N.
Vargus-Adams J.
Winter S.
Maitre N.L.</t>
  </si>
  <si>
    <t>Review</t>
  </si>
  <si>
    <t>Assessments and Interventions for Spasticity in Infants With or at High Risk for Cerebral Palsy: A Systematic Review.</t>
  </si>
  <si>
    <t>Pediatric Neurology. 118 (pp 72-90), 2021. Date of Publication: May 2021.</t>
  </si>
  <si>
    <t>Ayala L.
Winter S.
Byrne R.
Fehlings D.
Gehred A.
Letzkus L.
Noritz G.
Paton M.C.B.
Pietruszewski L.
Rosenberg N.
Tanner K.
Vargus-Adams J.
Novak I.
Maitre N.L.</t>
  </si>
  <si>
    <t>Digital public health surveillance: a systematic scoping review.</t>
  </si>
  <si>
    <t>npj Digital Medicine. 4(1) (no pagination), 2021. Article Number: 41. Date of Publication: December 2021.</t>
  </si>
  <si>
    <t>Shakeri Hossein Abad Z.
Kline A.
Sultana M.
Noaeen M.
Nurmambetova E.
Lucini F.
Al-Jefri M.
Lee J.</t>
  </si>
  <si>
    <t>Nature Research</t>
  </si>
  <si>
    <t>Prevalence of health misinformation on social media: Systematic review.</t>
  </si>
  <si>
    <t>Journal of Medical Internet Research. 23(1) (no pagination), 2021. Article Number: 17187. Date of Publication: January 2021.</t>
  </si>
  <si>
    <t>Suarez-Lledo V.
Alvarez-Galvez J.</t>
  </si>
  <si>
    <t>Self-Reported Alcohol, Tobacco, and Cannabis Use during COVID-19 Lockdown Measures: Results from a Web-Based Survey.</t>
  </si>
  <si>
    <t>European Addiction Research. 26(6) (pp 309-315), 2020. Date of Publication: November 2020.</t>
  </si>
  <si>
    <t>Vanderbruggen N.
Matthys F.
Van Laere S.
Zeeuws D.
Santermans L.
Van Den Ameele S.
Crunelle C.L.</t>
  </si>
  <si>
    <t>S. Karger AG</t>
  </si>
  <si>
    <t>Spine. 45(19) (pp E1249-E1255), 2020. Date of Publication: 01 Oct 2020.</t>
  </si>
  <si>
    <t>Furlan A.D.
Chou R.
Harbin S.
Pardo J.P.</t>
  </si>
  <si>
    <t>Postgraduate Medical Journal. 96(1141) (pp 686-692), 2020. Date of Publication: 01 Nov 2020.</t>
  </si>
  <si>
    <t>Xantus G.Z.
Gyarmathy A.V.
Johnson C.A.</t>
  </si>
  <si>
    <t>Phytotherapy Research. 34(1) (pp 77-93), 2020. Date of Publication: 01 Jan 2020.</t>
  </si>
  <si>
    <t>Holleran G.
Scaldaferri F.
Gasbarrini A.
Curro D.</t>
  </si>
  <si>
    <t>John Wiley and Sons Ltd (Southern Gate, Chichester, West Sussex PO19 8SQ, United Kingdom. E-mail: vgorayska@wiley.com)</t>
  </si>
  <si>
    <t>Pediatric Neurology. 96 (pp 24-29), 2019. Date of Publication: July 2019.</t>
  </si>
  <si>
    <t>Samanta D.</t>
  </si>
  <si>
    <t>Elsevier Inc. (E-mail: usjcs@elsevier.com)</t>
  </si>
  <si>
    <t>BMC Complementary and Alternative Medicine. 19(1) (no pagination), 2019. Article Number: 17. Date of Publication: 15 Jan 2019.</t>
  </si>
  <si>
    <t>Armour M.
Sinclair J.
Chalmers K.J.
Smith C.A.</t>
  </si>
  <si>
    <t>New England Journal of Medicine. 379(3) (pp 205-207), 2018. Date of Publication: 19 Jul 2018.</t>
  </si>
  <si>
    <t>Throckmorton D.C.
Gottlieb S.
Woodcock J.</t>
  </si>
  <si>
    <t>Massachussetts Medical Society</t>
  </si>
  <si>
    <t>AIDS Patient Care and STDs. 31(12) (pp 517-527), 2017. Date of Publication: December 2017.</t>
  </si>
  <si>
    <t>Holloway I.W.
Tan D.
Gildner J.L.
Beougher S.C.
Pulsipher C.
Montoya J.A.
Plant A.
Leibowitz A.</t>
  </si>
  <si>
    <t>Disease-a-Month. 60(3) (pp 110-132), 2014. Date of Publication: March 2014.</t>
  </si>
  <si>
    <t>Nelson M.E.
Bryant S.M.
Aks S.E.</t>
  </si>
  <si>
    <t>Mosby Inc. (11830 Westline Industrial Drive, St. Louis MO 63146, United States)</t>
  </si>
  <si>
    <t>Journal of Affective Disorders. 169 (pp 61-75), 2014. Date of Publication: 01 Dec 2014.</t>
  </si>
  <si>
    <t>Cairns K.E.
Yap M.B.H.
Pilkington P.D.
Jorm A.F.</t>
  </si>
  <si>
    <t>Science. 346(6213) (pp 1054-1055), 2014. Date of Publication: 28 Nov 2014.</t>
  </si>
  <si>
    <t>Khoury M.J.
Ioannidis J.P.A.</t>
  </si>
  <si>
    <t>American Association for the Advancement of Science</t>
  </si>
  <si>
    <t>Short Survey</t>
  </si>
  <si>
    <t>Springer Science and Business Media Deutschland GmbH</t>
  </si>
  <si>
    <t>Substance Use, Financial Stress, Employment Disruptions, and Anxiety among Veterans during the COVID-19 Pandemic.</t>
  </si>
  <si>
    <t>Psychological reports.  (pp 332941221080413), 2022. Date of Publication: 24 Mar 2022.</t>
  </si>
  <si>
    <t>Tran D.D.
Fitzke R.E.
Wang J.
Davis J.P.
Pedersen E.R.</t>
  </si>
  <si>
    <t>Sex in the Context of Substance Use: A Study of Perceived Benefits and Risks, Boundaries, and Behaviors among Adolescents Participating in an Internet-Based Intervention.</t>
  </si>
  <si>
    <t>Archives of sexual behavior. 51(3) (pp 1741-1764), 2022. Date of Publication: 01 Apr 2022.</t>
  </si>
  <si>
    <t>Brady S.S.
Jefferson S.C.
Saliares E.
Porta C.M.
Patrick M.E.</t>
  </si>
  <si>
    <t>Twitter Surveillance at the Intersection of the Triangulum.</t>
  </si>
  <si>
    <t>Nicotine and Tobacco Research. 24(1) (pp 118-124), 2022. Date of Publication: 01 Jan 2022.</t>
  </si>
  <si>
    <t>Majmundar A.
Allem J.-P.
Cruz T.B.
Unger J.B.
Pentz M.A.</t>
  </si>
  <si>
    <t>A social media intervention for cannabis use among emerging adults: Randomized controlled trial.</t>
  </si>
  <si>
    <t>Drug and Alcohol Dependence. 232 (no pagination), 2022. Article Number: 109345. Date of Publication: 01 Mar 2022.</t>
  </si>
  <si>
    <t>Bonar E.E.
Goldstick J.E.
Chapman L.
Bauermeister J.A.
Young S.D.
McAfee J.
Walton M.A.</t>
  </si>
  <si>
    <t>Exploring Televend, an innovative combination of cryptomarket and messaging app technologies for trading prohibited drugs.</t>
  </si>
  <si>
    <t>Drug and Alcohol Dependence. 231 (no pagination), 2022. Article Number: 109243. Date of Publication: 01 Feb 2022.</t>
  </si>
  <si>
    <t>Barratt M.J.
Lamy F.R.
Engel L.
Davies E.
Puljevic C.
Ferris J.A.
Winstock A.R.</t>
  </si>
  <si>
    <t>Profile and correlates of colorimetric reagent kit use among people who use ecstasy/MDMA and other illegal stimulants in Australia.</t>
  </si>
  <si>
    <t>International Journal of Drug Policy. 97 (no pagination), 2021. Article Number: 103334. Date of Publication: November 2021.</t>
  </si>
  <si>
    <t>Peacock A.
Gibbs D.
Price O.
Barratt M.J.
Ezard N.
Sutherland R.
Hill P.L.
Grigg J.
Lenton S.
Page R.
Salom C.
Hughes C.
Bruno R.</t>
  </si>
  <si>
    <t>Availability and promotion of cannabidiol (Cbd) products in online vape shops.</t>
  </si>
  <si>
    <t>International Journal of Environmental Research and Public Health. 18(13) (no pagination), 2021. Article Number: 6719. Date of Publication: 01 Jul 2021.</t>
  </si>
  <si>
    <t>Leas E.C.
Moy N.
McMenamin S.B.
Shi Y.
Benmarhnia T.
Stone M.D.
Trinidad D.R.
White M.</t>
  </si>
  <si>
    <t>Addictive behaviours among university students in Malaysia during COVID-19 pandemic.</t>
  </si>
  <si>
    <t>Addictive Behaviors Reports. 14 (no pagination), 2021. Article Number: 100375. Date of Publication: December 2021.</t>
  </si>
  <si>
    <t>Ting C.H.
Essau C.</t>
  </si>
  <si>
    <t>Vapor exposure to DELTA9-tetrahydrocannabinol (THC) slows locomotion of the Maine lobster (Homarus americanus).</t>
  </si>
  <si>
    <t>Pharmacology Biochemistry and Behavior. 207 (no pagination), 2021. Article Number: 173222. Date of Publication: August 2021.</t>
  </si>
  <si>
    <t>Gutierrez A.
Creehan K.M.
Turner M.L.
Tran R.N.
Kerr T.M.
Nguyen J.D.
Taffe M.A.</t>
  </si>
  <si>
    <t>Substance use and addictive behaviours during COVID-19 confinement measures increased in intensive users: Results of an online general population survey in the Czech Republic.</t>
  </si>
  <si>
    <t>Epidemiologie, Mikrobiologie, Imunologie. 70(2) (pp 98-103), 2021. Date of Publication: 2021.</t>
  </si>
  <si>
    <t>Mravcik V.
Chomynova P.</t>
  </si>
  <si>
    <t>Czech Medical Association J.E. Purkyne</t>
  </si>
  <si>
    <t>The Early Impact of the COVID-19 Lockdown on Stress and Addictive Behaviors in an Alcohol-Consuming Student Population in France.</t>
  </si>
  <si>
    <t>Frontiers in Psychiatry. 12 (no pagination), 2021. Article Number: 628631. Date of Publication: 09 Feb 2021.</t>
  </si>
  <si>
    <t>Flaudias V.
Zerhouni O.
Pereira B.
Cherpitel C.J.
Boudesseul J.
de Chazeron I.
Romo L.
Guillaume S.
Samalin L.
Cabe J.
Begue L.
Gerbaud L.
Rolland B.
Llorca P.-M.
Naassila M.
Brousse G.</t>
  </si>
  <si>
    <t>Coping With the COVID-19 Pandemic: Examining Gender Differences in Stress and Mental Health Among University Students.</t>
  </si>
  <si>
    <t>Frontiers in Psychiatry. 12 (no pagination), 2021. Article Number: 650759. Date of Publication: 07 Apr 2021.</t>
  </si>
  <si>
    <t>Prowse R.
Sherratt F.
Abizaid A.
Gabrys R.L.
Hellemans K.G.C.
Patterson Z.R.
McQuaid R.J.</t>
  </si>
  <si>
    <t>Content analysis of cannabis vaping videos on YouTube.</t>
  </si>
  <si>
    <t>Addiction (Abingdon, England). 116(9) (pp 2443-2453), 2021. Date of Publication: 01 Sep 2021.</t>
  </si>
  <si>
    <t>Lim C.C.W.
Leung J.
Chung J.Y.C.
Sun T.
Gartner C.
Connor J.
Hall W.
Chiu V.
Tisdale C.
Stjepanovic D.
Chan G.</t>
  </si>
  <si>
    <t>Compliance with Cannabis Act Regulations Regarding Online Promotion among Canadian Commercial Cannabis-Licensed Firms.</t>
  </si>
  <si>
    <t>JAMA Network Open.  (no pagination), 2021. Article Number: 16551. Date of Publication: 2021.</t>
  </si>
  <si>
    <t>Sheikhan N.Y.
Pinto A.M.
Nowak D.A.
Abolhassani F.
Lefebvre P.
Duh M.S.
Witek T.J.</t>
  </si>
  <si>
    <t>Effects of anxiety sensitivity on cannabis, alcohol, and nicotine use among adolescents: evaluating pathways through anxiety, withdrawal symptoms, and coping motives.</t>
  </si>
  <si>
    <t>Journal of behavioral medicine. 44(2) (pp 187-201), 2021. Date of Publication: 01 Apr 2021.</t>
  </si>
  <si>
    <t>Knapp A.A.
Allan N.P.
Cloutier R.
Blumenthal H.
Moradi S.
Budney A.J.
Lord S.E.</t>
  </si>
  <si>
    <t>Psychological aspects of infertility. A systematic review.</t>
  </si>
  <si>
    <t>Journal of International Medical Research. 48(6) (no pagination), 2020. Date of Publication: June 2020.</t>
  </si>
  <si>
    <t>Szkodziak F.
Krzyzanowski J.
Szkodziak P.</t>
  </si>
  <si>
    <t>Developing a suicide prevention social media campaign with young people (The #Chatsafe Project): Co-design approach.</t>
  </si>
  <si>
    <t>JMIR Mental Health. 7(5) (no pagination), 2020. Article Number: e17520. Date of Publication: May 2020.</t>
  </si>
  <si>
    <t>Thorn P.
Nicole Tm Hill
Lamblin M.
Teh Z.
Battersby-Coulter R.
Rice S.
Bendall S.
Gibson K.L.
Finlay S.M.
Blandon R.
Libby De Souza
West A.
Cooksey A.
Sciglitano J.
Goodrich S.
Robinson J.</t>
  </si>
  <si>
    <t>Co-occurring Use of Cannabis and Tobacco and the Presence of Acute Respiratory Symptoms among Young Adult Light and Intermittent Smokers.</t>
  </si>
  <si>
    <t>Substance use &amp; misuse. 55(13) (pp 2129-2137), 2020. Date of Publication: 2020.</t>
  </si>
  <si>
    <t>Correa J.B.
Myers M.G.
Tully L.K.
Doran N.</t>
  </si>
  <si>
    <t>Substance use &amp; misuse. 55(13) (pp 2213-2220), 2020. Date of Publication: 2020.</t>
  </si>
  <si>
    <t>Merten J.W.
Gordon B.T.
King J.L.
Pappas C.</t>
  </si>
  <si>
    <t>Social media recruitment for mental health research: A systematic review.</t>
  </si>
  <si>
    <t>Comprehensive Psychiatry. 103 (no pagination), 2020. Article Number: 152197. Date of Publication: November 2020.</t>
  </si>
  <si>
    <t>Sanchez C.
Grzenda A.
Varias A.
Widge A.S.
Carpenter L.L.
McDonald W.M.
Nemeroff C.B.
Kalin N.H.
Martin G.
Tohen M.
Filippou-Frye M.
Ramsey D.
Linos E.
Mangurian C.
Rodriguez C.I.</t>
  </si>
  <si>
    <t>W.B. Saunders</t>
  </si>
  <si>
    <t>"How do online and offline sampling compare in a multinational study of drug use and nightlife behaviour?".</t>
  </si>
  <si>
    <t>International Journal of Drug Policy. 82 (no pagination), 2020. Article Number: 102812. Date of Publication: August 2020.</t>
  </si>
  <si>
    <t>Waldron J.
Grabski M.
Freeman T.P.
Mokrysz C.
Hindocha C.
Measham F.
van Beek R.
van der Pol P.
Hauspie B.
Dirkx N.
Schrooten J.
Elgan T.H.
Feltmann K.
Benedetti E.
Tomba G.S.
Fabi F.
Molinaro S.
Gripenberg J.
van Havere T.
van Laar M.
Curran H.V.</t>
  </si>
  <si>
    <t>Digital media use and subsequent cannabis and tobacco product use initiation among adolescents.</t>
  </si>
  <si>
    <t>Drug and Alcohol Dependence. 212 (no pagination), 2020. Article Number: 108017. Date of Publication: 1 July 2020.</t>
  </si>
  <si>
    <t>Kelleghan A.R.
Leventhal A.M.
Cruz T.B.
Bello M.S.
Liu F.
Unger J.B.
Riehm K.
Cho J.
Kirkpatrick M.G.
McConnell R.S.
Barrington-Trimis J.L.</t>
  </si>
  <si>
    <t>What Does It Meme? A Qualitative Analysis of Adolescents' Perceptions of Tobacco and Marijuana Messaging.</t>
  </si>
  <si>
    <t>Public Health Reports. 135(5) (pp 578-586), 2020. Date of Publication: 01 Sep 2020.</t>
  </si>
  <si>
    <t>Liu J.
McLaughlin S.
Lazaro A.
Halpern-Felsher B.</t>
  </si>
  <si>
    <t>Cannabis health knowledge and risk perceptions among Canadian youth and young adults.</t>
  </si>
  <si>
    <t>Harm Reduction Journal. 17(1) (no pagination), 2020. Article Number: 54. Date of Publication: 03 Aug 2020.</t>
  </si>
  <si>
    <t>Leos-Toro C.
Fong G.T.
Meyer S.B.
Hammond D.</t>
  </si>
  <si>
    <t>BioMed Central Ltd (E-mail: info@biomedcentral.com)</t>
  </si>
  <si>
    <t>Co-occurrences of substance use and other potentially addictive behaviors: Epidemiological results from the Psychological and Genetic Factors of the Addictive Behaviors (PGA) Study.</t>
  </si>
  <si>
    <t>Journal of Behavioral Addictions. 9(2) (pp 272-288), 2020. Date of Publication: June 2020.</t>
  </si>
  <si>
    <t>Kotyuk E.
Magi A.
Eisinger A.
Kiraly O.
Vereczkei A.
Barta C.
Griffiths M.D.
Szekely A.
Kokonyei G.
Farkas J.
Kun B.
Badgaiyan R.D.
Urban R.
Blum K.
Demetrovics Z.</t>
  </si>
  <si>
    <t>Akademiai Kiado Rt. (E-mail: info@akkrt.hu)</t>
  </si>
  <si>
    <t>End User-Informed Mobile Health Intervention Development for Adolescent Cannabis Use Disorder: Qualitative Study.</t>
  </si>
  <si>
    <t>JMIR mHealth and uHealth. 7(10) (pp e13691), 2019. Date of Publication: 04 Oct 2019.</t>
  </si>
  <si>
    <t>Bagot K.
Hodgdon E.
Sidhu N.
Patrick K.
Kelly M.
Lu Y.
Bath E.</t>
  </si>
  <si>
    <t>The decline in adolescent substance use across Europe and North America in the early twenty-first century: A result of the digital revolution?.</t>
  </si>
  <si>
    <t>International journal of public health. 64(2) (pp 229-240), 2019. Date of Publication: 01 Mar 2019.</t>
  </si>
  <si>
    <t>De Looze M.
van Dorsselaer S.
Stevens G.W.J.M.
Boniel-Nissim M.
Vieno A.
Van den Eijnden R.J.J.M.</t>
  </si>
  <si>
    <t>Social media photos of substance use and their relationship to attitudes and behaviors among ethnic and racial minority emerging adult men living in low-income areas.</t>
  </si>
  <si>
    <t>Journal of Adolescence. 77 (pp 152-162), 2019. Date of Publication: December 2019.</t>
  </si>
  <si>
    <t>Lauckner C.
Desrosiers A.
Muilenburg J.
Killanin A.
Genter E.
Kershaw T.</t>
  </si>
  <si>
    <t>Academic Press</t>
  </si>
  <si>
    <t>Hookah Use among Russian adolescents: Prevalence and correlates.</t>
  </si>
  <si>
    <t>Addictive Behaviors. 90 (pp 258-264), 2019. Date of Publication: March 2019.</t>
  </si>
  <si>
    <t>Galimov A.
El Shahawy O.
Unger J.B.
Masagutov R.
Sussman S.</t>
  </si>
  <si>
    <t>Frequently asked questions about dabbing concentrates in online cannabis community discussion forums.</t>
  </si>
  <si>
    <t>International Journal of Drug Policy. 74 (pp 11-17), 2019. Date of Publication: December 2019.</t>
  </si>
  <si>
    <t>Meacham M.C.
Roh S.
Chang J.S.
Ramo D.E.</t>
  </si>
  <si>
    <t>Cessation of cannabis use: A retrospective cohort study.</t>
  </si>
  <si>
    <t>Psychiatry Research. 279 (pp 40-46), 2019. Date of Publication: September 2019.</t>
  </si>
  <si>
    <t>Seidel A.-K.
Pedersen A.
Hanewinkel R.
Morgenstern M.</t>
  </si>
  <si>
    <t>Two- and three-year follow-up from a gender-specific, web-based drug abuse prevention program for adolescent girls.</t>
  </si>
  <si>
    <t>Addictive Behaviors. 93 (pp 86-92), 2019. Date of Publication: June 2019.</t>
  </si>
  <si>
    <t>Schwinn T.M.
Schinke S.P.
Keller B.
Hopkins J.</t>
  </si>
  <si>
    <t>#Drugsforsale: An exploration of the use of social media and encrypted messaging apps to supply and access drugs.</t>
  </si>
  <si>
    <t>International Journal of Drug Policy. 63 (pp 101-110), 2019. Date of Publication: January 2019.</t>
  </si>
  <si>
    <t>Moyle L.
Childs A.
Coomber R.
Barratt M.J.</t>
  </si>
  <si>
    <t>Prevention science : the official journal of the Society for Prevention Research. 19(2) (pp 127-137), 2018. Date of Publication: 01 Feb 2018.</t>
  </si>
  <si>
    <t>Cavazos-Rehg P.A.
Krauss M.J.
Sowles S.J.
Murphy G.M.
Bierut L.J.</t>
  </si>
  <si>
    <t>"No High Like a Brownie High": A Content Analysis of Edible Marijuana Tweets.</t>
  </si>
  <si>
    <t>American journal of health promotion : AJHP. 32(4) (pp 880-886), 2018. Date of Publication: 01 May 2018.</t>
  </si>
  <si>
    <t>Cavazos-Rehg P.A.
Zewdie K.
Krauss M.J.
Sowles S.J.</t>
  </si>
  <si>
    <t>Sleep Disturbances, Psychosocial Difficulties, and Health Risk Behavior in 16,781 Dutch Adolescents.</t>
  </si>
  <si>
    <t>Academic Pediatrics. 18(6) (pp 655-661), 2018. Date of Publication: August 2018.</t>
  </si>
  <si>
    <t>Verkooijen S.
de Vos N.
Bakker-Camu B.J.W.
Branje S.J.T.
Kahn R.S.
Ophoff R.A.
Plevier C.M.
Boks M.P.M.</t>
  </si>
  <si>
    <t>Associations between marijuana use and tobacco cessation outcomes in young adults.</t>
  </si>
  <si>
    <t>Journal of Substance Abuse Treatment. 94 (pp 69-73), 2018. Date of Publication: November 2018.</t>
  </si>
  <si>
    <t>Vogel E.A.
Rubinstein M.L.
Prochaska J.J.
Ramo D.E.</t>
  </si>
  <si>
    <t>"You got to love rosin: Solventless dabs, pure, clean, natural medicine." Exploring Twitter data on emerging trends in Rosin Tech marijuana concentrates.</t>
  </si>
  <si>
    <t>Drug and Alcohol Dependence. 183 (pp 248-252), 2018. Date of Publication: 1 February 2018.</t>
  </si>
  <si>
    <t>Lamy F.R.
Daniulaityte R.
Zatreh M.
Nahhas R.W.
Sheth A.
Martins S.S.
Boyer E.W.
Carlson R.G.</t>
  </si>
  <si>
    <t>Rolling and scrolling: The portrayal of marijuana cigars (blunts) on YouTube.</t>
  </si>
  <si>
    <t>Journal of Substance Use. 23(4) (pp 436-440), 2018. Date of Publication: 04 Jul 2018.</t>
  </si>
  <si>
    <t>Montgomery L.
Yockey A.</t>
  </si>
  <si>
    <t>Newly incident cannabis use in the United States, 2002-2011: A regional and state level benchmark.</t>
  </si>
  <si>
    <t>PeerJ. 2017(7) (no pagination), 2017. Article Number: e3616. Date of Publication: 2017.</t>
  </si>
  <si>
    <t>Leinweber J.P.
Cheng H.G.
Lopez-Quintero C.
Anthony J.C.</t>
  </si>
  <si>
    <t>PeerJ Inc. (E-mail: pete@peerj.com)</t>
  </si>
  <si>
    <t>Predictors of excessive use of social media and excessive online gaming in Czech teenagers.</t>
  </si>
  <si>
    <t>Journal of Behavioral Addictions. 6(4) (pp 611-619), 2017. Date of Publication: December 2017.</t>
  </si>
  <si>
    <t>Spilkova J.
Chomynova P.
Csemy L.</t>
  </si>
  <si>
    <t>Self-esteem and social acceptance of the adolescent substance user among high school students in Lagos, Nigeria.</t>
  </si>
  <si>
    <t>Journal of Substance Use. 23(3) (pp 286-293), 2018. Date of Publication: 04 May 2018.</t>
  </si>
  <si>
    <t>Afe T.
Ogunsemi O.
Afe B.</t>
  </si>
  <si>
    <t>Social mediation of persuasive media in adolescent substance prevention.</t>
  </si>
  <si>
    <t>Psychology of Addictive Behaviors. 31(4) (pp 479-487), 2017. Date of Publication: June 2017.</t>
  </si>
  <si>
    <t>Crano W.D.
Alvaro E.M.
Tan C.N.
Siegel J.T.</t>
  </si>
  <si>
    <t>Educational Publishing Foundation</t>
  </si>
  <si>
    <t>"Get drunk. Smoke weed. Have fun.": A Content Analysis of Tweets About Marijuana and Alcohol.</t>
  </si>
  <si>
    <t>American journal of health promotion : AJHP. 31(3) (pp 200-208), 2017. Date of Publication: 01 May 2017.</t>
  </si>
  <si>
    <t>Krauss M.J.
Grucza R.A.
Bierut L.J.
Cavazos-Rehg P.A.</t>
  </si>
  <si>
    <t>"I feel like I've hit the bottom and have no idea what to do": Supportive social networking on Reddit for individuals with a desire to quit cannabis use.</t>
  </si>
  <si>
    <t>Substance abuse. 38(4) (pp 477-482), 2017. Date of Publication: 01 Oct 2017.</t>
  </si>
  <si>
    <t>Sowles S.J.
Krauss M.J.
Gebremedhn L.
Cavazos-Rehg P.A.</t>
  </si>
  <si>
    <t>"It Takes Longer, but When It Hits You It Hits You!": Videos About Marijuana Edibles on YouTube.</t>
  </si>
  <si>
    <t>Substance use &amp; misuse. 52(6) (pp 709-716), 2017. Date of Publication: 12 May 2017.</t>
  </si>
  <si>
    <t>Krauss M.J.
Sowles S.J.
Stelzer-Monahan H.E.
Bierut T.
Cavazos-Rehg P.A.</t>
  </si>
  <si>
    <t>Perceptions of social norms and exposure to pro-marijuana messages are associated with adolescent marijuana use.</t>
  </si>
  <si>
    <t>Preventive Medicine. 93 (pp 171-176), 2016. Date of Publication: 01 Dec 2016.</t>
  </si>
  <si>
    <t>Roditis M.L.
Delucchi K.
Chang A.
Halpern-Felsher B.</t>
  </si>
  <si>
    <t>Assessing the validity of online drug forums as a source for estimating demographic and temporal trends in drug use.</t>
  </si>
  <si>
    <t>Journal of Addiction Medicine. 10(5) (pp 324-330), 2016. Date of Publication: 2016.</t>
  </si>
  <si>
    <t>Paul M.J.
Chisolm M.S.
Johnson M.W.
Vandrey R.G.
Dredze M.</t>
  </si>
  <si>
    <t>Lippincott Williams and Wilkins (E-mail: agents@lww.com)</t>
  </si>
  <si>
    <t>Drug and Alcohol Dependence. 166 (pp 100-108), 2016. Date of Publication: 01 Sep 2016.</t>
  </si>
  <si>
    <t>Cavazos-Rehg P.A.
Sowles S.J.
Krauss M.J.
Agbonavbare V.
Grucza R.
Bierut L.</t>
  </si>
  <si>
    <t>"Those edibles hit hard": Exploration of Twitter data on cannabis edibles in the U.S.</t>
  </si>
  <si>
    <t>Drug and Alcohol Dependence. 164 (pp 64-70), 2016. Date of Publication: 01 Jul 2016.</t>
  </si>
  <si>
    <t>Lamy F.R.
Daniulaityte R.
Sheth A.
Nahhas R.W.
Martins S.S.
Boyer E.W.
Carlson R.G.</t>
  </si>
  <si>
    <t>Online survey characterizing vaporizer use among cannabis users.</t>
  </si>
  <si>
    <t>Drug and Alcohol Dependence. 159 (pp 227-233), 2016. Date of Publication: 01 Feb 2016.</t>
  </si>
  <si>
    <t>Lee D.C.
Crosier B.S.
Borodovsky J.T.
Sargent J.D.
Budney A.J.</t>
  </si>
  <si>
    <t>Pacific Symposium on Biocomputing. Pacific Symposium on Biocomputing. 21 (pp 492-503), 2016. Date of Publication: 2016.</t>
  </si>
  <si>
    <t>Correia R.B.
Li L.
Rocha L.M.</t>
  </si>
  <si>
    <t>Marijuana-Related Posts on Instagram.</t>
  </si>
  <si>
    <t>Prevention science : the official journal of the Society for Prevention Research. 17(6) (pp 710-720), 2016. Date of Publication: 01 Aug 2016.</t>
  </si>
  <si>
    <t>Cavazos-Rehg P.A.
Krauss M.J.
Sowles S.J.
Bierut L.J.</t>
  </si>
  <si>
    <t>Differences in Gay Male Couples' Use of Drugs and Alcohol With Sex by Relationship HIV Status.</t>
  </si>
  <si>
    <t>American journal of men's health. 10(4) (pp 262-269), 2016. Date of Publication: 01 Jul 2016.</t>
  </si>
  <si>
    <t>Mitchell J.W.</t>
  </si>
  <si>
    <t>Risk and protective factors associated with adolescent girls' substance use: Data from a nationwide Facebook sample.</t>
  </si>
  <si>
    <t>Substance abuse. 37(4) (pp 564-570), 2016. Date of Publication: 01 Oct 2016.</t>
  </si>
  <si>
    <t>Schwinn T.M.
Schinke S.P.
Hopkins J.
Thom B.</t>
  </si>
  <si>
    <t>The HIV Risk Profiles of Latino Sexual Minorities and Transgender Persons Who Use Websites or Apps Designed for Social and Sexual Networking.</t>
  </si>
  <si>
    <t>Health education &amp; behavior : the official publication of the Society for Public Health Education. 43(1) (pp 86-93), 2016. Date of Publication: 01 Feb 2016.</t>
  </si>
  <si>
    <t>Sun C.J.
Reboussin B.
Mann L.
Garcia M.
Rhodes S.D.</t>
  </si>
  <si>
    <t>Young Adults' Exposure to Alcohol- and Marijuana-Related Content on Twitter.</t>
  </si>
  <si>
    <t>Journal of studies on alcohol and drugs. 77(2) (pp 349-353), 2016. Date of Publication: 01 Mar 2016.</t>
  </si>
  <si>
    <t>Cabrera-Nguyen E.P.
Cavazos-Rehg P.
Krauss M.
Bierut L.J.
Moreno M.A.</t>
  </si>
  <si>
    <t>Prevalence and correlates of social smoking in young adults: Comparisons of behavioral and self-identified definitions.</t>
  </si>
  <si>
    <t>Nicotine and Tobacco Research. 17(9) (pp 1076-1084), 2015. Date of Publication: September 2015.</t>
  </si>
  <si>
    <t>Lisha N.E.
Delucchi K.L.
Ling P.M.
Ramo D.E.</t>
  </si>
  <si>
    <t>Twitter chatter about marijuana.</t>
  </si>
  <si>
    <t>Journal of Adolescent Health. Part S. 56(2) (pp 139-145), 2015. Date of Publication: 01 Feb 2015.</t>
  </si>
  <si>
    <t>Cavazos-Rehg P.A.
Krauss M.
Fisher S.L.
Salyer P.
Grucza R.A.
Bierut L.J.</t>
  </si>
  <si>
    <t>Elsevier USA</t>
  </si>
  <si>
    <t>Is it important to consider sex and gender in neurocognitive studies?.</t>
  </si>
  <si>
    <t>Frontiers in Psychiatry. 6(JUN) (no pagination), 2015. Article Number: 83. Date of Publication: 2015.</t>
  </si>
  <si>
    <t>Mendrek A.</t>
  </si>
  <si>
    <t>Frontiers Research Foundation (E-mail: info@frontiersin.org)</t>
  </si>
  <si>
    <t>Fascination and social togetherness-Discussions about spice smoking on a Swedish internet forum.</t>
  </si>
  <si>
    <t>Substance Abuse: Research and Treatment. 7 (pp 191-198), 2013. Date of Publication: 27 Nov 2013.</t>
  </si>
  <si>
    <t>Kjellgren A.
Henningsson H.
Soussan C.</t>
  </si>
  <si>
    <t>Perceived risk associated with tobacco, alcohol and cannabis use among people with and without psychotic disorders.</t>
  </si>
  <si>
    <t>Addictive Behaviors. 38(6) (pp 2246-2251), 2013. Date of Publication: June 2013.</t>
  </si>
  <si>
    <t>Thornton L.K.
Baker A.L.
Johnson M.P.
Lewin T.</t>
  </si>
  <si>
    <t>Elsevier Ltd (Langford Lane, Kidlington, Oxford OX5 1GB, United Kingdom)</t>
  </si>
  <si>
    <t>Broad reach and targeted recruitment using Facebook for an online survey of young adult substance use.</t>
  </si>
  <si>
    <t>Journal of medical Internet research. 14(1) (pp e28), 2012. Date of Publication: 2012.</t>
  </si>
  <si>
    <t>Ramo D.E.
Prochaska J.J.</t>
  </si>
  <si>
    <t>JMIR Publications</t>
  </si>
  <si>
    <t>Consumption of new psychoactive substances in a Spanish sample of research chemical users.</t>
  </si>
  <si>
    <t>Human Psychopharmacology. 28(4) (pp 332-340), 2013. Date of Publication: July 2013.</t>
  </si>
  <si>
    <t>Gonzalez D.
Ventura M.
Caudevilla F.
Torrens M.
Farre M.</t>
  </si>
  <si>
    <t>John Wiley and Sons Ltd (Southern Gate, Chichester, West Sussex PO19 8SQ, United Kingdom)</t>
  </si>
  <si>
    <t>Knowledge-infused abstractive summarization of clinical diagnostic interviews: Framework development study.</t>
  </si>
  <si>
    <t>JMIR Mental Health. 8(5) (no pagination), 2021. Article Number: e20865. Date of Publication: May 2021.</t>
  </si>
  <si>
    <t>Manas G.
Aribandi V.
Kursuncu U.
Alambo A.
Shalin V.L.
Thirunarayan K.
Beich J.
Narasimhan M.
Sheth A.</t>
  </si>
  <si>
    <t>The rise of e-cigarettes, pod mod devices, and JUUL among youth: Factors influencing use, health implications, and downstream effects.</t>
  </si>
  <si>
    <t>Drug and Alcohol Dependence. 201 (pp 85-93), 2019. Date of Publication: 1 August 2019.</t>
  </si>
  <si>
    <t>Fadus M.C.
Smith T.T.
Squeglia L.M.</t>
  </si>
  <si>
    <t>Use of Technology to Address Substance Use in the Context of HIV: A Systematic Review.</t>
  </si>
  <si>
    <t>Current HIV/AIDS Reports. 12(4) (pp 462-471), 2015. Date of Publication: 01 Dec 2015.</t>
  </si>
  <si>
    <t>Young S.D.
Swendeman D.
Holloway I.W.
Reback C.J.
Kao U.</t>
  </si>
  <si>
    <t>Current Medicine Group LLC 1 (E-mail: info@phl.cursci.com)</t>
  </si>
  <si>
    <t>Cresswell, L., Espin-Noboa, L., Murphy, M.S.Q., Ramlawi, S., Walker, M.C., Karsai, M., Corsi, D.J.</t>
  </si>
  <si>
    <t>57217295510;57192679694;57669862100;57221389922;57195188753;12784099900;36815664100;</t>
  </si>
  <si>
    <t>The Volume and Tone of Twitter Posts about Cannabis Use during Pregnancy: Protocol for a Scoping Review</t>
  </si>
  <si>
    <t>JMIR Research Protocols</t>
  </si>
  <si>
    <t>e34421</t>
  </si>
  <si>
    <t>10.2196/34421</t>
  </si>
  <si>
    <t>https://www.scopus.com/inward/record.uri?eid=2-s2.0-85127773288&amp;doi=10.2196%2f34421&amp;partnerID=40&amp;md5=8a0a707ce6fe43ddec46fc8899914c63</t>
  </si>
  <si>
    <t>Final</t>
  </si>
  <si>
    <t>2-s2.0-85127773288</t>
  </si>
  <si>
    <t>Chu, H.S., Jang, H.Y.</t>
  </si>
  <si>
    <t>57202873933;55805522000;</t>
  </si>
  <si>
    <t>Exploring Unmet Information Needs of People with Parkinson’s Disease and Their Families: Focusing on Information Sharing in an Online Patient Community</t>
  </si>
  <si>
    <t>International Journal of Environmental Research and Public Health</t>
  </si>
  <si>
    <t>10.3390/ijerph19052521</t>
  </si>
  <si>
    <t>https://www.scopus.com/inward/record.uri?eid=2-s2.0-85124953107&amp;doi=10.3390%2fijerph19052521&amp;partnerID=40&amp;md5=46a4947826648ad3b04ba0e37d4d49ec</t>
  </si>
  <si>
    <t>All Open Access, Gold, Green</t>
  </si>
  <si>
    <t>2-s2.0-85124953107</t>
  </si>
  <si>
    <t>Bonar, E.E., Goldstick, J.E., Chapman, L., Bauermeister, J.A., Young, S.D., McAfee, J., Walton, M.A.</t>
  </si>
  <si>
    <t>35190067500;55181538100;57226728902;57195541085;34876005800;57219903335;7101916855;</t>
  </si>
  <si>
    <t>A social media intervention for cannabis use among emerging adults: Randomized controlled trial</t>
  </si>
  <si>
    <t>10.1016/j.drugalcdep.2022.109345</t>
  </si>
  <si>
    <t>https://www.scopus.com/inward/record.uri?eid=2-s2.0-85124071252&amp;doi=10.1016%2fj.drugalcdep.2022.109345&amp;partnerID=40&amp;md5=5069181b25f3f8eefc545e2dac75ce6e</t>
  </si>
  <si>
    <t>2-s2.0-85124071252</t>
  </si>
  <si>
    <t>Dennis, C.-L., Brennenstuhl, S., Brown, H.K., Bell, R.C., Marini, F., Birken, C.S.</t>
  </si>
  <si>
    <t>55218367500;14827778700;7401501029;7404520304;57193336934;6506310618;</t>
  </si>
  <si>
    <t>Midwifery</t>
  </si>
  <si>
    <t>https://www.scopus.com/inward/record.uri?eid=2-s2.0-85122933869&amp;doi=10.1016%2fj.midw.2021.103244&amp;partnerID=40&amp;md5=959aa8dbf589a372df5a495059bfb4a4</t>
  </si>
  <si>
    <t>2-s2.0-85122933869</t>
  </si>
  <si>
    <t>Allem, J.-P., Majmundar, A., Dormanesh, A., Donaldson, S.I.</t>
  </si>
  <si>
    <t>54976260600;57202437726;57218329066;57204282422;</t>
  </si>
  <si>
    <t>Identifying Health-Related Discussions of Cannabis Use on Twitter by Using a Medical Dictionary: Content Analysis of Tweets</t>
  </si>
  <si>
    <t>JMIR Formative Research</t>
  </si>
  <si>
    <t>e35027</t>
  </si>
  <si>
    <t>10.2196/35027</t>
  </si>
  <si>
    <t>https://www.scopus.com/inward/record.uri?eid=2-s2.0-85126146754&amp;doi=10.2196%2f35027&amp;partnerID=40&amp;md5=b49165148a53847e1f48d533906305f2</t>
  </si>
  <si>
    <t>2-s2.0-85126146754</t>
  </si>
  <si>
    <t>Abrams, D.I.</t>
  </si>
  <si>
    <t>7101975362;</t>
  </si>
  <si>
    <t>Cannabis, Cannabinoids and Cannabis-Based Medicines in Cancer Care</t>
  </si>
  <si>
    <t>Integrative Cancer Therapies</t>
  </si>
  <si>
    <t>https://www.scopus.com/inward/record.uri?eid=2-s2.0-85124911736&amp;doi=10.1089%2fcan.2021.0045&amp;partnerID=40&amp;md5=7b7f0f21fda9cd6bbcc1b307972450d8</t>
  </si>
  <si>
    <t>2-s2.0-85124911736</t>
  </si>
  <si>
    <t>Guggisberg, J., Schumacher, M., Gilmore, G., Zylla, D.M.</t>
  </si>
  <si>
    <t>57224363723;57458342000;57205628942;6505727135;</t>
  </si>
  <si>
    <t>Cannabis and Cannabinoid Research</t>
  </si>
  <si>
    <t>https://www.scopus.com/inward/record.uri?eid=2-s2.0-85124614162&amp;doi=10.1089%2fcan.2020.0096&amp;partnerID=40&amp;md5=fab78d9d0b1dd67161f94f91c7b96d95</t>
  </si>
  <si>
    <t>2-s2.0-85124614162</t>
  </si>
  <si>
    <t>Hicks, D.L., Resko, S.M., Ellis, J.D., Agius, E., Early, T.J.</t>
  </si>
  <si>
    <t>57198512172;26423927800;57194703548;12238864300;7003503011;</t>
  </si>
  <si>
    <t>10.1371/journal.pone.0263583</t>
  </si>
  <si>
    <t>https://www.scopus.com/inward/record.uri?eid=2-s2.0-85124235044&amp;doi=10.1371%2fjournal.pone.0263583&amp;partnerID=40&amp;md5=86bd2ec3d1aa77e253b6182f8abd617c</t>
  </si>
  <si>
    <t>2-s2.0-85124235044</t>
  </si>
  <si>
    <t>Meacham, M.C., Nobles, A.L., Andrew Tompkins, D., Thrul, J.</t>
  </si>
  <si>
    <t>36638135000;57188839690;57202678421;55037302200;</t>
  </si>
  <si>
    <t>“I got a bunch of weed to help me through the withdrawals”: Naturalistic cannabis use reported in online opioid and opioid recovery community discussion forums</t>
  </si>
  <si>
    <t>PLoS ONE</t>
  </si>
  <si>
    <t>e0263583</t>
  </si>
  <si>
    <t>10.5489/CUAJ.7197</t>
  </si>
  <si>
    <t>https://www.scopus.com/inward/record.uri?eid=2-s2.0-85116932887&amp;doi=10.5489%2fCUAJ.7197&amp;partnerID=40&amp;md5=306a1b10db3eed355f33f5a3f89cd37a</t>
  </si>
  <si>
    <t>All Open Access, Bronze, Green</t>
  </si>
  <si>
    <t>2-s2.0-85116932887</t>
  </si>
  <si>
    <t>Taneja, S., Guo, Y., Slaven, M., Lalani, A.-K., Shaw, E., Tajzler, C., Hotte, S., Kapoor, A.</t>
  </si>
  <si>
    <t>57225215365;57194872552;16308089000;57194006545;57193316229;57016841300;6507718086;8927036900;</t>
  </si>
  <si>
    <t>Canadian Urological Association Journal</t>
  </si>
  <si>
    <t>https://www.scopus.com/inward/record.uri?eid=2-s2.0-85086378248&amp;doi=10.1007%2fs13187-020-01791-5&amp;partnerID=40&amp;md5=b716dc3d7a4dceb02bfe51cdb522d61f</t>
  </si>
  <si>
    <t>2-s2.0-85086378248</t>
  </si>
  <si>
    <t>Potts, J.M., Getachew, B., Vu, M., Nehl, E., Yeager, K.A., Leach, C.R., Berg, C.J.</t>
  </si>
  <si>
    <t>57217136337;57189024677;57189691271;6602929890;35478216700;7102788628;55433439400;</t>
  </si>
  <si>
    <t>Journal of Cancer Education</t>
  </si>
  <si>
    <t>10.4103/ijt.ijt_96_21</t>
  </si>
  <si>
    <t>https://www.scopus.com/inward/record.uri?eid=2-s2.0-85124760961&amp;doi=10.4103%2fijt.ijt_96_21&amp;partnerID=40&amp;md5=447334b4de785a87c61ab6f8d81cc082</t>
  </si>
  <si>
    <t>All Open Access, Green</t>
  </si>
  <si>
    <t>2-s2.0-85124760961</t>
  </si>
  <si>
    <t>Han, J.J., Faletsky, A., Mostaghimi, A., Huang, K.P.</t>
  </si>
  <si>
    <t>57220042387;57219356467;34975751300;55914178300;</t>
  </si>
  <si>
    <t>Cannabis use among patients with alopecia areata: A cross-sectional survey study</t>
  </si>
  <si>
    <t>International Journal of Trichology</t>
  </si>
  <si>
    <t>https://www.scopus.com/inward/record.uri?eid=2-s2.0-85124374148&amp;doi=10.1080%2f00952990.2021.2007257&amp;partnerID=40&amp;md5=bb0ab42ccd3130c85d331aa46a59a903</t>
  </si>
  <si>
    <t>2-s2.0-85124374148</t>
  </si>
  <si>
    <t>Assaf, R.D., Gorbach, P.M., Cooper, Z.D.</t>
  </si>
  <si>
    <t>57191095937;7004342197;15065011300;</t>
  </si>
  <si>
    <t>American Journal of Drug and Alcohol Abuse</t>
  </si>
  <si>
    <t>10.2196/30679</t>
  </si>
  <si>
    <t>https://www.scopus.com/inward/record.uri?eid=2-s2.0-85123901523&amp;doi=10.2196%2f30679&amp;partnerID=40&amp;md5=ec2096c83785c27f228eb2460c141283</t>
  </si>
  <si>
    <t>2-s2.0-85123901523</t>
  </si>
  <si>
    <t>Dashtian, H., Murthy, D., Kong, G.</t>
  </si>
  <si>
    <t>35955689400;35616249900;7006852909;</t>
  </si>
  <si>
    <t>An Exploration of e-Cigarette–Related Search Items on YouTube: Network Analysis</t>
  </si>
  <si>
    <t>e30679</t>
  </si>
  <si>
    <t>10.1158/2159-8290.CD-21-1468</t>
  </si>
  <si>
    <t>https://www.scopus.com/inward/record.uri?eid=2-s2.0-85122997655&amp;doi=10.1158%2f2159-8290.CD-21-1468&amp;partnerID=40&amp;md5=fa2c05803352d2afa6304e90b08ac9c1</t>
  </si>
  <si>
    <t>All Open Access, Bronze</t>
  </si>
  <si>
    <t>2-s2.0-85122997655</t>
  </si>
  <si>
    <t>Grimes, D.R.</t>
  </si>
  <si>
    <t>36543768900;</t>
  </si>
  <si>
    <t>The Struggle against Cancer Misinformation</t>
  </si>
  <si>
    <t>Cancer Discovery</t>
  </si>
  <si>
    <t>10.1177/09564624211046516</t>
  </si>
  <si>
    <t>https://www.scopus.com/inward/record.uri?eid=2-s2.0-85116936632&amp;doi=10.1177%2f09564624211046516&amp;partnerID=40&amp;md5=b7a536da991d2dc4d4b338b17204f9b6</t>
  </si>
  <si>
    <t>2-s2.0-85116936632</t>
  </si>
  <si>
    <t>Kalichman, S.C., Eaton, L.A., Kalichman, M.O.</t>
  </si>
  <si>
    <t>7101994805;8554077200;8554077300;</t>
  </si>
  <si>
    <t>Undetected anogenital sexually transmitted infections among young adults living with HIV and receiving antiretroviral therapy: Implications for HIV treatment as prevention</t>
  </si>
  <si>
    <t>International Journal of STD and AIDS</t>
  </si>
  <si>
    <t>10.1080/08911762.2021.1958971</t>
  </si>
  <si>
    <t>https://www.scopus.com/inward/record.uri?eid=2-s2.0-85115246451&amp;doi=10.1080%2f08911762.2021.1958971&amp;partnerID=40&amp;md5=5ce6022a261ee169088714899fdd8100</t>
  </si>
  <si>
    <t>2-s2.0-85115246451</t>
  </si>
  <si>
    <t>Mann, M., Ginder, W., Byun, S.-E.</t>
  </si>
  <si>
    <t>38663211700;56709654400;38662165900;</t>
  </si>
  <si>
    <t>Highs and Lows of Cannabis Decriminalization: Twitter Analysis and Ethical and Regulatory Implications for Retailing and Marketing</t>
  </si>
  <si>
    <t>Journal of Global Marketing</t>
  </si>
  <si>
    <t>10.1080/02791072.2021.1941443</t>
  </si>
  <si>
    <t>https://www.scopus.com/inward/record.uri?eid=2-s2.0-85109887966&amp;doi=10.1080%2f02791072.2021.1941443&amp;partnerID=40&amp;md5=4b2a333649b8f1ea07d4746ba7a3415e</t>
  </si>
  <si>
    <t>2-s2.0-85109887966</t>
  </si>
  <si>
    <t>Heide, F.J., Chang, T., Porter, N., Edelson, E., Walloch, J.C.</t>
  </si>
  <si>
    <t>6603638131;57225978064;9234497800;57225927806;55521073100;</t>
  </si>
  <si>
    <t>Spiritual Benefit from Cannabis</t>
  </si>
  <si>
    <t>Journal of Psychoactive Drugs</t>
  </si>
  <si>
    <t>https://www.scopus.com/inward/record.uri?eid=2-s2.0-85101139052&amp;doi=10.1080%2f10410236.2021.1886411&amp;partnerID=40&amp;md5=ba4f0c2329df8ebd9a1d00a114b2e139</t>
  </si>
  <si>
    <t>2-s2.0-85101139052</t>
  </si>
  <si>
    <t>Rhidenour, K.B., Blackburn, K., Barrett, A.K., Taylor, S.</t>
  </si>
  <si>
    <t>57197827649;55700197700;55616629800;57222041851;</t>
  </si>
  <si>
    <t>Health Communication</t>
  </si>
  <si>
    <t>https://www.scopus.com/inward/record.uri?eid=2-s2.0-85091244280&amp;doi=10.1080%2f09546634.2020.1822501&amp;partnerID=40&amp;md5=9b2fd05a795608cb88eaf1a12d3604bf</t>
  </si>
  <si>
    <t>2-s2.0-85091244280</t>
  </si>
  <si>
    <t>Fernandez, J.M., Thompson, A.M., Borgstrom, M., Orenstein, L.A.V., Hsiao, J.L., Shi, V.Y.</t>
  </si>
  <si>
    <t>57211787836;57214690299;56996980800;55376905200;55583456500;54414924600;</t>
  </si>
  <si>
    <t>Journal of Dermatological Treatment</t>
  </si>
  <si>
    <t>10.1016/j.abrep.2021.100383</t>
  </si>
  <si>
    <t>https://www.scopus.com/inward/record.uri?eid=2-s2.0-85122829813&amp;doi=10.1016%2fj.abrep.2021.100383&amp;partnerID=40&amp;md5=77eb9e5f093642ba194cfd8a8608cf86</t>
  </si>
  <si>
    <t>2-s2.0-85122829813</t>
  </si>
  <si>
    <t>Noël, C., Armiento, C., Péfoyo, A.K., Klein, R., Bédard, M., Scharf, D.</t>
  </si>
  <si>
    <t>57411594000;57412136600;15757358700;7404358689;35594547000;13807831000;</t>
  </si>
  <si>
    <t>Adolescent exposure to cannabis marketing following recreational cannabis legalization in Canada: A pilot study using ecological momentary assessment</t>
  </si>
  <si>
    <t>Addictive Behaviors Reports</t>
  </si>
  <si>
    <t>10.1016/j.abrep.2021.100376</t>
  </si>
  <si>
    <t>https://www.scopus.com/inward/record.uri?eid=2-s2.0-85122797237&amp;doi=10.1016%2fj.abrep.2021.100376&amp;partnerID=40&amp;md5=d72beb2a092d9a5549ac8830518c23f0</t>
  </si>
  <si>
    <t>2-s2.0-85122797237</t>
  </si>
  <si>
    <t>Vosburg, S.K., Robbins, R.S., Antshel, K.M., Faraone, S.V., Green, J.L.</t>
  </si>
  <si>
    <t>6603423377;57614277400;6603383055;36047714700;8857067300;</t>
  </si>
  <si>
    <t>Characterizing prescription stimulant nonmedical use (NMU) among adults recruited from Reddit</t>
  </si>
  <si>
    <t>https://www.scopus.com/inward/record.uri?eid=2-s2.0-85121972698&amp;doi=10.2196%2f27307&amp;partnerID=40&amp;md5=391f881d5b04cecdc16cbd0fe90d1b74</t>
  </si>
  <si>
    <t>2-s2.0-85121972698</t>
  </si>
  <si>
    <t>Turner, J., Kantardzic, M., Vickers-Smith, R.</t>
  </si>
  <si>
    <t>57194850756;8670147400;56623521300;</t>
  </si>
  <si>
    <t>Infodemiological Examination of Personal and Commercial Tweets about Cannabidiol: Term and Sentiment Analysis</t>
  </si>
  <si>
    <t>10.1016/j.invent.2021.100460</t>
  </si>
  <si>
    <t>https://www.scopus.com/inward/record.uri?eid=2-s2.0-85116430179&amp;doi=10.1016%2fj.invent.2021.100460&amp;partnerID=40&amp;md5=a6e0461c654664831150f578d3389fd1</t>
  </si>
  <si>
    <t>2-s2.0-85116430179</t>
  </si>
  <si>
    <t>Anderson Goodell, E.M., Nordeck, C., Finan, P.H., Vandrey, R., Dunn, K.E., Thrul, J.</t>
  </si>
  <si>
    <t>57170805400;56593129800;24343563400;7801620392;7102057469;55037302200;</t>
  </si>
  <si>
    <t>Feasibility and acceptability of using smartphone-based EMA to assess patterns of prescription opioid and medical cannabis use among individuals with chronic pain</t>
  </si>
  <si>
    <t>Internet Interventions</t>
  </si>
  <si>
    <t>https://www.scopus.com/inward/record.uri?eid=2-s2.0-85109653258&amp;doi=10.1186%2fs12954-021-00520-5&amp;partnerID=40&amp;md5=24579b7244c5b367e79f8471f3b7722b</t>
  </si>
  <si>
    <t>2-s2.0-85109653258</t>
  </si>
  <si>
    <t>Kvamme, S.L., Pedersen, M.M., Rømer Thomsen, K., Thylstrup, B.</t>
  </si>
  <si>
    <t>57210218439;57225765962;35079287100;24077637300;</t>
  </si>
  <si>
    <t>Harm Reduction Journal</t>
  </si>
  <si>
    <t>https://www.scopus.com/inward/record.uri?eid=2-s2.0-85104898555&amp;doi=10.1186%2fs13011-021-00359-w&amp;partnerID=40&amp;md5=1a9b4c948d659a30e82430ddadd6db18</t>
  </si>
  <si>
    <t>2-s2.0-85104898555</t>
  </si>
  <si>
    <t>Jenkins, M.C., Kelly, L., Binger, K., Moreno, M.A.</t>
  </si>
  <si>
    <t>57202784922;57223107236;57215131882;15063097600;</t>
  </si>
  <si>
    <t>Substance Abuse: Treatment, Prevention, and Policy</t>
  </si>
  <si>
    <t>https://www.scopus.com/inward/record.uri?eid=2-s2.0-85101054270&amp;doi=10.1186%2fs12906-021-03226-0&amp;partnerID=40&amp;md5=7a413c6a79680f9054df9d5e2b4aab41</t>
  </si>
  <si>
    <t>2-s2.0-85101054270</t>
  </si>
  <si>
    <t>Shakeri Hossein Abad, Z., Kline, A., Sultana, M., Noaeen, M., Nurmambetova, E., Lucini, F., Al-Jefri, M., Lee, J.</t>
  </si>
  <si>
    <t>36986914600;57197841031;55806340300;57191255092;57222246232;57191476837;57195106642;36623108000;</t>
  </si>
  <si>
    <t>Digital public health surveillance: a systematic scoping review</t>
  </si>
  <si>
    <t>npj Digital Medicine</t>
  </si>
  <si>
    <t>10.3390/ijerph182111231</t>
  </si>
  <si>
    <t>https://www.scopus.com/inward/record.uri?eid=2-s2.0-85117956482&amp;doi=10.3390%2fijerph182111231&amp;partnerID=40&amp;md5=854c186a037e7564750cbd196c370b3c</t>
  </si>
  <si>
    <t>2-s2.0-85117956482</t>
  </si>
  <si>
    <t>Kuruvilla, D.E., Mehta, A., Ravishankar, N., Cowan, R.P.</t>
  </si>
  <si>
    <t>56336520900;57202515071;8512979500;10140406400;</t>
  </si>
  <si>
    <t>BMC Complementary Medicine and Therapies</t>
  </si>
  <si>
    <t>10.1016/j.ijmedinf.2021.104574</t>
  </si>
  <si>
    <t>https://www.scopus.com/inward/record.uri?eid=2-s2.0-85116054294&amp;doi=10.1016%2fj.ijmedinf.2021.104574&amp;partnerID=40&amp;md5=1b6527b77a7337b48c545b565bf695b6</t>
  </si>
  <si>
    <t>2-s2.0-85116054294</t>
  </si>
  <si>
    <t>Majmundar, A., Allem, J.-P., Unger, J.B., Cruz, T.B.</t>
  </si>
  <si>
    <t>57202437726;54976260600;7203019549;7005361892;</t>
  </si>
  <si>
    <t>Vaping and COVID-19: Insights for public health and clinical care from twitter</t>
  </si>
  <si>
    <t>10.1111/ene.15018</t>
  </si>
  <si>
    <t>https://www.scopus.com/inward/record.uri?eid=2-s2.0-85111855830&amp;doi=10.1111%2fene.15018&amp;partnerID=40&amp;md5=b02ff2900371f4d1bb06d1d7f1c67d0f</t>
  </si>
  <si>
    <t>2-s2.0-85111855830</t>
  </si>
  <si>
    <t>Kasson, E., Singh, A.K., Huang, M., Wu, D., Cavazos-Rehg, P.</t>
  </si>
  <si>
    <t>57211917806;57226606719;55620343700;18839478400;14919273100;</t>
  </si>
  <si>
    <t>Using a mixed methods approach to identify public perception of vaping risks and overall health outcomes on Twitter during the 2019 EVALI outbreak</t>
  </si>
  <si>
    <t>International Journal of Medical Informatics</t>
  </si>
  <si>
    <t>10.1089/trgh.2020.0071</t>
  </si>
  <si>
    <t>https://www.scopus.com/inward/record.uri?eid=2-s2.0-85116718303&amp;doi=10.1089%2ftrgh.2020.0071&amp;partnerID=40&amp;md5=2ac7894b4d324e9b9e9e66433ead2090</t>
  </si>
  <si>
    <t>2-s2.0-85116718303</t>
  </si>
  <si>
    <t>Butler, M., Shipston-Sharman, O., Seynaeve, M., Bao, J., Pick, S., Bradley-Westguard, A., Ilola, E., Mildon, B., Golder, D., Rucker, J., Stone, J., Nicholson, T.</t>
  </si>
  <si>
    <t>57219463778;57148319400;57216942568;57200193380;57111853400;57215689629;57226524434;57214084370;57219048056;7005352097;7403061220;23568628700;</t>
  </si>
  <si>
    <t>International online survey of 1048 individuals with functional neurological disorder</t>
  </si>
  <si>
    <t>European Journal of Neurology</t>
  </si>
  <si>
    <t>https://www.scopus.com/inward/record.uri?eid=2-s2.0-85111650013&amp;doi=10.1016%2fj.drugalcdep.2021.108939&amp;partnerID=40&amp;md5=a475deec8c2fd58666e070281bb35baf</t>
  </si>
  <si>
    <t>2-s2.0-85111650013</t>
  </si>
  <si>
    <t>Lau, N., Gerson, M., Korenstein, D., Keyhani, S.</t>
  </si>
  <si>
    <t>56597666700;57222538532;9039488500;8705564500;</t>
  </si>
  <si>
    <t>Internet Claims on the Health Benefits of Cannabis Use</t>
  </si>
  <si>
    <t>Journal of General Internal Medicine</t>
  </si>
  <si>
    <t>https://www.scopus.com/inward/record.uri?eid=2-s2.0-85102313327&amp;doi=10.1177%2f0883073821996916&amp;partnerID=40&amp;md5=740e8a2ceaec67ed8d6155b0381c63ab</t>
  </si>
  <si>
    <t>2-s2.0-85102313327</t>
  </si>
  <si>
    <t>Zlotorzynska, M., Sanchez, T.H., Scheim, A.I., Lyons, C.E., Maksut, J.L., Wiginton, J.M., Baral, S.D.</t>
  </si>
  <si>
    <t>25931891200;9434782800;55557787900;57189635187;56667690000;57195245350;21833280200;</t>
  </si>
  <si>
    <t>Transgender Women's Internet Survey and Testing: Protocol and Key Indicators Report</t>
  </si>
  <si>
    <t>Transgender Health</t>
  </si>
  <si>
    <t>10.1111/bdi.13038</t>
  </si>
  <si>
    <t>https://www.scopus.com/inward/record.uri?eid=2-s2.0-85099202762&amp;doi=10.1111%2fbdi.13038&amp;partnerID=40&amp;md5=2b5273d9b657c743fe8aa2726189548f</t>
  </si>
  <si>
    <t>2-s2.0-85099202762</t>
  </si>
  <si>
    <t>Pike, C.K., Sofis, M.J., Budney, A.J.</t>
  </si>
  <si>
    <t>57218500013;56748164700;35561868000;</t>
  </si>
  <si>
    <t>10.1016/j.bjane.2021.03.006</t>
  </si>
  <si>
    <t>https://www.scopus.com/inward/record.uri?eid=2-s2.0-85123480676&amp;doi=10.1016%2fj.bjane.2021.03.006&amp;partnerID=40&amp;md5=e1f486e8a1f75b5995d06e15a15e3edb</t>
  </si>
  <si>
    <t>2-s2.0-85123480676</t>
  </si>
  <si>
    <t>Faast, L.</t>
  </si>
  <si>
    <t>57696641200;</t>
  </si>
  <si>
    <t>Selling CBD in the Pharmacy</t>
  </si>
  <si>
    <t>Drug Topics</t>
  </si>
  <si>
    <t>10.1093/crocol/otab044</t>
  </si>
  <si>
    <t>https://www.scopus.com/inward/record.uri?eid=2-s2.0-85114152851&amp;doi=10.1093%2fcrocol%2fotab044&amp;partnerID=40&amp;md5=d40b4f11c63669c181ce4b7bf5b94ee3</t>
  </si>
  <si>
    <t>All Open Access, Gold</t>
  </si>
  <si>
    <t>2-s2.0-85114152851</t>
  </si>
  <si>
    <t>Letzkus, L., Fehlings, D., Ayala, L., Byrne, R., Gehred, A., Maitre, N.L., Noritz, G., Rosenberg, N.S., Tanner, K., Vargus-Adams, J., Winter, S., Lewandowski, D.J., Novak, I.</t>
  </si>
  <si>
    <t>55634019400;6602115548;57218248527;57193925226;57196024889;54886726900;24385239800;57221841085;56828982200;6507042982;7202247440;57210998984;14623178600;</t>
  </si>
  <si>
    <t>Journal of Child Neurology</t>
  </si>
  <si>
    <t>10.3390/ijerph18136719</t>
  </si>
  <si>
    <t>https://www.scopus.com/inward/record.uri?eid=2-s2.0-85108317033&amp;doi=10.3390%2fijerph18136719&amp;partnerID=40&amp;md5=3ab2cfecc1de11091f102e5f2cb94ea7</t>
  </si>
  <si>
    <t>2-s2.0-85108317033</t>
  </si>
  <si>
    <t>Fernández Leonor, S., Pérez de Mendiola Etxezarraga, X.</t>
  </si>
  <si>
    <t>57221477264;57215077997;</t>
  </si>
  <si>
    <t>Aripiprazole in the treatment of bipolar disorder due to traumatic brain injury: A case description</t>
  </si>
  <si>
    <t>Bipolar Disorders</t>
  </si>
  <si>
    <t>10.1016/j.jretconser.2021.102580</t>
  </si>
  <si>
    <t>https://www.scopus.com/inward/record.uri?eid=2-s2.0-85106544086&amp;doi=10.1016%2fj.jretconser.2021.102580&amp;partnerID=40&amp;md5=84607f6a3fc626db8ae6af80c032ce44</t>
  </si>
  <si>
    <t>All Open Access, Hybrid Gold</t>
  </si>
  <si>
    <t>2-s2.0-85106544086</t>
  </si>
  <si>
    <t>Sousa, G.S.D., Fitzsimons, M.G., Mueller, A., Quintão, V.C., Simões, C.M.</t>
  </si>
  <si>
    <t>57219142136;7004753096;56903651200;57211004716;11840342700;</t>
  </si>
  <si>
    <t>Drug abuse amongst anesthetists in Brazil: a national survey</t>
  </si>
  <si>
    <t>Brazilian Journal of Anesthesiology (English Edition)</t>
  </si>
  <si>
    <t>10.1001/jamainternmed.2021.1793</t>
  </si>
  <si>
    <t>https://www.scopus.com/inward/record.uri?eid=2-s2.0-85106203353&amp;doi=10.1001%2fjamainternmed.2021.1793&amp;partnerID=40&amp;md5=56e6212f016ff2f79a10a2366def3ff2</t>
  </si>
  <si>
    <t>All Open Access, Hybrid Gold, Green</t>
  </si>
  <si>
    <t>2-s2.0-85106203353</t>
  </si>
  <si>
    <t>Rohde, J.A., Sibley, A.L., Noar, S.M.</t>
  </si>
  <si>
    <t>57200100603;57215777232;6603426310;</t>
  </si>
  <si>
    <t>Topics Analysis of Reddit and Twitter Posts Discussing Inflammatory Bowel Disease and Distress from 2017 to 2019</t>
  </si>
  <si>
    <t>Crohn's and Colitis 360</t>
  </si>
  <si>
    <t>otab044</t>
  </si>
  <si>
    <t>https://www.scopus.com/inward/record.uri?eid=2-s2.0-85107599053&amp;doi=10.3389%2ffpsyt.2021.633551&amp;partnerID=40&amp;md5=54e083d97f3475563d36b4f639aa49c2</t>
  </si>
  <si>
    <t>2-s2.0-85107599053</t>
  </si>
  <si>
    <t>Jia, J.S., Mehran, N., Purgert, R., Zhang, Q.E., Lee, D., Myers, J.S., Kolomeyer, N.N.</t>
  </si>
  <si>
    <t>57287121400;57211683853;54387189400;57216584825;57190810854;56097149500;57210699346;</t>
  </si>
  <si>
    <t>Ophthalmology Glaucoma</t>
  </si>
  <si>
    <t>https://www.scopus.com/inward/record.uri?eid=2-s2.0-85104158783&amp;doi=10.1016%2fj.puhe.2021.02.036&amp;partnerID=40&amp;md5=6127ed08461eb80a49af7212e831b416</t>
  </si>
  <si>
    <t>2-s2.0-85104158783</t>
  </si>
  <si>
    <t>Leas, E.C., Moy, N., McMenamin, S.B., Shi, Y., Benmarhnia, T., Stone, M.D., Trinidad, D.R., White, M.</t>
  </si>
  <si>
    <t>56364358800;57222069467;6603588568;55812406600;55661328400;56660269900;6602859553;7404176664;</t>
  </si>
  <si>
    <t>Availability and promotion of cannabidiol (Cbd) products in online vape shops</t>
  </si>
  <si>
    <t>10.1016/j.ctim.2021.102700</t>
  </si>
  <si>
    <t>https://www.scopus.com/inward/record.uri?eid=2-s2.0-85102312763&amp;doi=10.1016%2fj.ctim.2021.102700&amp;partnerID=40&amp;md5=eb256fe9d695cfc85e883e0ece0b401f</t>
  </si>
  <si>
    <t>2-s2.0-85102312763</t>
  </si>
  <si>
    <t>Aversa, J., Jacobson, J., Hernandez, T., Cleave, E., Macdonald, M., Dizonno, S.</t>
  </si>
  <si>
    <t>57034289400;55756507100;7101904793;56272344400;57219288149;57223951680;</t>
  </si>
  <si>
    <t>The social media response to the rollout of legalized cannabis retail in Ontario, Canada</t>
  </si>
  <si>
    <t>Journal of Retailing and Consumer Services</t>
  </si>
  <si>
    <t>10.1016/j.drugpo.2020.102969</t>
  </si>
  <si>
    <t>https://www.scopus.com/inward/record.uri?eid=2-s2.0-85092222723&amp;doi=10.1016%2fj.drugpo.2020.102969&amp;partnerID=40&amp;md5=b3b012311acd04f332d985dc55a9de39</t>
  </si>
  <si>
    <t>2-s2.0-85092222723</t>
  </si>
  <si>
    <t>Graham, A.L., Amato, M.S., Cha, S., Jacobs, M.A., Bottcher, M.M., Papandonatos, G.D.</t>
  </si>
  <si>
    <t>7402185754;55329113300;55589594900;56012648100;57216708224;6603458228;</t>
  </si>
  <si>
    <t>Effectiveness of a Vaping Cessation Text Message Program among Young Adult e-Cigarette Users: A Randomized Clinical Trial</t>
  </si>
  <si>
    <t>JAMA Internal Medicine</t>
  </si>
  <si>
    <t>10.9778/cmajo.20200212</t>
  </si>
  <si>
    <t>https://www.scopus.com/inward/record.uri?eid=2-s2.0-85109755328&amp;doi=10.9778%2fcmajo.20200212&amp;partnerID=40&amp;md5=678b3e67d39238937b3076644a9a4127</t>
  </si>
  <si>
    <t>2-s2.0-85109755328</t>
  </si>
  <si>
    <t>Tracy, D.K., Joyce, D.W., Albertson, D.N., Shergill, S.S.</t>
  </si>
  <si>
    <t>13604870100;8840173400;57215870544;35433190700;</t>
  </si>
  <si>
    <t>Kaleidoscope</t>
  </si>
  <si>
    <t>British Journal of Psychiatry</t>
  </si>
  <si>
    <t>https://www.scopus.com/inward/record.uri?eid=2-s2.0-85103338984&amp;doi=10.1371%2fjournal.pone.0248299&amp;partnerID=40&amp;md5=7c4d3ceda93a53bd79df7cd275f00b29</t>
  </si>
  <si>
    <t>2-s2.0-85103338984</t>
  </si>
  <si>
    <t>Benschop, A., van Bakkum, F., Noijen, J.</t>
  </si>
  <si>
    <t>15055460700;57221870396;57195628915;</t>
  </si>
  <si>
    <t>Frontiers in Psychiatry</t>
  </si>
  <si>
    <t>10.1016/j.drugpo.2021.103188</t>
  </si>
  <si>
    <t>https://www.scopus.com/inward/record.uri?eid=2-s2.0-85102013976&amp;doi=10.1016%2fj.drugpo.2021.103188&amp;partnerID=40&amp;md5=72a53a44c92907f00f41b39347c87223</t>
  </si>
  <si>
    <t>2-s2.0-85102013976</t>
  </si>
  <si>
    <t>Batisse, A., Leger, S., Vicaut, E., Gerbaud, L., Djezzar, S.</t>
  </si>
  <si>
    <t>35975739400;7003421157;56247692500;56025584000;16554561200;</t>
  </si>
  <si>
    <t>Public Health</t>
  </si>
  <si>
    <t>https://www.scopus.com/inward/record.uri?eid=2-s2.0-85100136534&amp;doi=10.1016%2fj.ctim.2021.102669&amp;partnerID=40&amp;md5=176cf1e9e289de6e96af1004eaa85e23</t>
  </si>
  <si>
    <t>2-s2.0-85100136534</t>
  </si>
  <si>
    <t>Felnhofer, A., Kothgassner, O.D., Stoll, A., Klier, C.</t>
  </si>
  <si>
    <t>36647500500;36504484200;57222316245;6603897252;</t>
  </si>
  <si>
    <t>Knowledge about and attitudes towards medical cannabis among Austrian university students</t>
  </si>
  <si>
    <t>Complementary Therapies in Medicine</t>
  </si>
  <si>
    <t>https://www.scopus.com/inward/record.uri?eid=2-s2.0-85102482421&amp;partnerID=40&amp;md5=3e8be7bf5e80140ab16e19d238dd34e0</t>
  </si>
  <si>
    <t>2-s2.0-85102482421</t>
  </si>
  <si>
    <t>Ayala, L., Winter, S., Byrne, R., Fehlings, D., Gehred, A., Letzkus, L., Noritz, G., Paton, M.C.B., Pietruszewski, L., Rosenberg, N., Tanner, K., Vargus-Adams, J., Novak, I., Maitre, N.L.</t>
  </si>
  <si>
    <t>57218248527;7202247440;57193925226;6602115548;57196024889;55634019400;24385239800;57014943600;57218342653;57221841085;56828982200;6507042982;14623178600;54886726900;</t>
  </si>
  <si>
    <t>Pediatric Neurology</t>
  </si>
  <si>
    <t>10.2196/18296</t>
  </si>
  <si>
    <t>https://www.scopus.com/inward/record.uri?eid=2-s2.0-85100518162&amp;doi=10.2196%2f18296&amp;partnerID=40&amp;md5=2ec4f9a4de2886d16de48c87f8aefcd9</t>
  </si>
  <si>
    <t>2-s2.0-85100518162</t>
  </si>
  <si>
    <t>Tanner, K., Noritz, G., Ayala, L., Byrne, R., Fehlings, D., Gehred, A., Letzkus, L., Novak, I., Rosenberg, N., Vargus-Adams, J., Winter, S., Maitre, N.L.</t>
  </si>
  <si>
    <t>56828982200;24385239800;57218248527;57193925226;6602115548;57196024889;55634019400;14623178600;57221841085;6507042982;7202247440;54886726900;</t>
  </si>
  <si>
    <t>10.2217/nmt-2020-0048</t>
  </si>
  <si>
    <t>https://www.scopus.com/inward/record.uri?eid=2-s2.0-85098285066&amp;doi=10.2217%2fnmt-2020-0048&amp;partnerID=40&amp;md5=7fa33615db87672ec1b757ca97f8b794</t>
  </si>
  <si>
    <t>2-s2.0-85098285066</t>
  </si>
  <si>
    <t>Moeller, K., Munksgaard, R., Demant, J.</t>
  </si>
  <si>
    <t>25951570800;57188964796;23004279800;</t>
  </si>
  <si>
    <t>Illicit drug prices and quantity discounts: A comparison between a cryptomarket, social media, and police data</t>
  </si>
  <si>
    <t>https://www.scopus.com/inward/record.uri?eid=2-s2.0-85100889350&amp;doi=10.3389%2ffpsyt.2020.631792&amp;partnerID=40&amp;md5=2a2da5d03239480455426c5b5f0abb4a</t>
  </si>
  <si>
    <t>2-s2.0-85100889350</t>
  </si>
  <si>
    <t>Gibbard, M., Mount, D., Rassekh, S.R., Siden, H.H.</t>
  </si>
  <si>
    <t>57224506700;57209177557;6503856044;6506014103;</t>
  </si>
  <si>
    <t>Family attitudes about and experiences with medical cannabis in children with cancer or epilepsy: an exploratory qualitative study</t>
  </si>
  <si>
    <t>CMAJ open</t>
  </si>
  <si>
    <t>E563</t>
  </si>
  <si>
    <t>E569</t>
  </si>
  <si>
    <t>10.2196/26564</t>
  </si>
  <si>
    <t>https://www.scopus.com/inward/record.uri?eid=2-s2.0-85127216696&amp;doi=10.2196%2f26564&amp;partnerID=40&amp;md5=5545e9caaffc9e388cb4e8211d9cb7bd</t>
  </si>
  <si>
    <t>2-s2.0-85127216696</t>
  </si>
  <si>
    <t>Yadav, S., Lokala, U., Daniulaityte, R., Thirunarayan, K., Lamy, F., Sheth, A.</t>
  </si>
  <si>
    <t>57214081426;57204512965;6506075557;6602813166;56814549500;57200763252;</t>
  </si>
  <si>
    <t>"When they say weed causes depression, but it's your fav antidepressant": Knowledgeaware attention framework for relationship extraction</t>
  </si>
  <si>
    <t>10.1080/15398285.2021.1980692</t>
  </si>
  <si>
    <t>https://www.scopus.com/inward/record.uri?eid=2-s2.0-85120692022&amp;doi=10.1080%2f15398285.2021.1980692&amp;partnerID=40&amp;md5=8f0d743992a784ad6ec9c0e391764a95</t>
  </si>
  <si>
    <t>2-s2.0-85120692022</t>
  </si>
  <si>
    <t>Shaw, M.</t>
  </si>
  <si>
    <t>56770581600;</t>
  </si>
  <si>
    <t>The world seems ripe for policy change–But how to achieve it?</t>
  </si>
  <si>
    <t>https://www.scopus.com/inward/record.uri?eid=2-s2.0-85107464136&amp;doi=10.1080%2f00952990.2021.1910830&amp;partnerID=40&amp;md5=f55ca376a87312f25ab894793b77c7b7</t>
  </si>
  <si>
    <t>2-s2.0-85107464136</t>
  </si>
  <si>
    <t>Luque, J.S., Okere, A.N., Reyes-Ortiz, C.A., Williams, P.M.</t>
  </si>
  <si>
    <t>24067546500;56107501700;7003854258;57221791473;</t>
  </si>
  <si>
    <t>10.1080/00952990.2021.1904408</t>
  </si>
  <si>
    <t>https://www.scopus.com/inward/record.uri?eid=2-s2.0-85105191638&amp;doi=10.1080%2f00952990.2021.1904408&amp;partnerID=40&amp;md5=8038ecf43483038faba713ebeb0d165b</t>
  </si>
  <si>
    <t>2-s2.0-85105191638</t>
  </si>
  <si>
    <t>Appleton, K., Whittaker, E., Cohen, Z., Rhodes, H.M., Dunn, C., Murphy, S., Gaastra, M., Galletly, A., Dougherty, S., Haren, A., Sukumaran, N., Aluzaite, K., Dockerty, J.D., Turner, R.M., Schultz, M.</t>
  </si>
  <si>
    <t>57210446346;57222366830;57222366731;57222367283;57222367298;57222367380;57201588956;57222367063;57222367159;57222366901;57220151636;57063490800;6701668333;35089064200;24478051300;</t>
  </si>
  <si>
    <t>Attitudes towards and use of cannabis in New Zealand patients with inflammatory bowel disease: An exploratory study</t>
  </si>
  <si>
    <t>New Zealand Medical Journal</t>
  </si>
  <si>
    <t>10.1080/10550887.2021.1886567</t>
  </si>
  <si>
    <t>https://www.scopus.com/inward/record.uri?eid=2-s2.0-85102942222&amp;doi=10.1080%2f10550887.2021.1886567&amp;partnerID=40&amp;md5=59e36d7678481cbb93fd8bb37092fce5</t>
  </si>
  <si>
    <t>2-s2.0-85102942222</t>
  </si>
  <si>
    <t>Liang, O.S., Chen, Y., Bennett, D.S., Yang, C.C.</t>
  </si>
  <si>
    <t>57212111828;36006359500;57207872045;7407740308;</t>
  </si>
  <si>
    <t>Identifying self-management support needs for pregnant women with opioid misuse in online health communities: Mixed methods analysis of web posts</t>
  </si>
  <si>
    <t>e18296</t>
  </si>
  <si>
    <t>10.2196/24424</t>
  </si>
  <si>
    <t>https://www.scopus.com/inward/record.uri?eid=2-s2.0-85100125114&amp;doi=10.2196%2f24424&amp;partnerID=40&amp;md5=4b584ed964914dc63a2ec352496715cc</t>
  </si>
  <si>
    <t>2-s2.0-85100125114</t>
  </si>
  <si>
    <t>Gopalakrishna, G., Srivathsal, Y., Kaur, G.</t>
  </si>
  <si>
    <t>57215114232;57211541547;57215130767;</t>
  </si>
  <si>
    <t>Neurodegenerative Disease Management</t>
  </si>
  <si>
    <t>10.1080/02791072.2020.1871125</t>
  </si>
  <si>
    <t>https://www.scopus.com/inward/record.uri?eid=2-s2.0-85099418517&amp;doi=10.1080%2f02791072.2020.1871125&amp;partnerID=40&amp;md5=7bd0de1a46d17dea6f2c7684c2646a81</t>
  </si>
  <si>
    <t>2-s2.0-85099418517</t>
  </si>
  <si>
    <t>10.1016/S1470-2045(20)30457-5</t>
  </si>
  <si>
    <t>https://www.scopus.com/inward/record.uri?eid=2-s2.0-85098647135&amp;doi=10.1016%2fS1470-2045%2820%2930457-5&amp;partnerID=40&amp;md5=3c46f4af472d042707e9d88cb543c9d4</t>
  </si>
  <si>
    <t>2-s2.0-85098647135</t>
  </si>
  <si>
    <t>Mamo, A., Szeto, M.D., Mirhossaini, R., Fortugno, A., Dellavalle, R.P.</t>
  </si>
  <si>
    <t>57222739963;57218347447;57208254165;57210997723;7003806771;</t>
  </si>
  <si>
    <t>Tetrahydrocannabinol and Skin Cancer: Analysis of YouTube Videos</t>
  </si>
  <si>
    <t>JMIR Dermatology</t>
  </si>
  <si>
    <t>e26564</t>
  </si>
  <si>
    <t>10.1016/j.drugalcdep.2020.108357</t>
  </si>
  <si>
    <t>https://www.scopus.com/inward/record.uri?eid=2-s2.0-85093097392&amp;doi=10.1016%2fj.drugalcdep.2020.108357&amp;partnerID=40&amp;md5=c72cdb7dea269661adf51468f3435daf</t>
  </si>
  <si>
    <t>2-s2.0-85093097392</t>
  </si>
  <si>
    <t>Kollia, B., Park, E., Boutsen, F., Dvorak, J.D., Jahren, A., Basch, C.</t>
  </si>
  <si>
    <t>6504089135;57222809701;35616977400;56489753500;57219414940;55145830600;</t>
  </si>
  <si>
    <t>Parkinson’s Disease Videos on YouTube: Types and Characteristics of Content on Communication and Cognition</t>
  </si>
  <si>
    <t>Journal of Consumer Health on the Internet</t>
  </si>
  <si>
    <t>https://www.scopus.com/inward/record.uri?eid=2-s2.0-85092667023&amp;doi=10.1002%2fcam4.3536&amp;partnerID=40&amp;md5=69b693b4d2f488ddd1fc22d66803cf88</t>
  </si>
  <si>
    <t>2-s2.0-85092667023</t>
  </si>
  <si>
    <t>Cox, D.J., Garcia-Romeu, A., Johnson, M.W.</t>
  </si>
  <si>
    <t>57190739459;55584258700;9840557400;</t>
  </si>
  <si>
    <t>10.1016/j.jadohealth.2020.03.039</t>
  </si>
  <si>
    <t>https://www.scopus.com/inward/record.uri?eid=2-s2.0-85084517015&amp;doi=10.1016%2fj.jadohealth.2020.03.039&amp;partnerID=40&amp;md5=f6b17502e889b8b5b413a67626574ef2</t>
  </si>
  <si>
    <t>2-s2.0-85084517015</t>
  </si>
  <si>
    <t>Turner, J.S., Kantardzic, M.M., Vickers-Smith, R.</t>
  </si>
  <si>
    <t>Classification and Analysis of Personal and Commercial CBD Tweets</t>
  </si>
  <si>
    <t>Communications in Computer and Information Science</t>
  </si>
  <si>
    <t>1343 CCIS</t>
  </si>
  <si>
    <t>https://www.scopus.com/inward/record.uri?eid=2-s2.0-85089220845&amp;doi=10.1016%2fj.addbeh.2020.106524&amp;partnerID=40&amp;md5=65b4e356d48c141761d56b34d26cb8c7</t>
  </si>
  <si>
    <t>2-s2.0-85089220845</t>
  </si>
  <si>
    <t>Smith, K.E., Rogers, J.M., Strickland, J.C., Epstein, D.H.</t>
  </si>
  <si>
    <t>57191898214;57223186306;55585838700;7202276700;</t>
  </si>
  <si>
    <t>When an obscurity becomes trend: social-media descriptions of tianeptine use and associated atypical drug use</t>
  </si>
  <si>
    <t>10.1136/bcr-2020-238671</t>
  </si>
  <si>
    <t>https://www.scopus.com/inward/record.uri?eid=2-s2.0-85097035423&amp;doi=10.1136%2fbcr-2020-238671&amp;partnerID=40&amp;md5=372223b453ff3b26ecc7106b550f0968</t>
  </si>
  <si>
    <t>2-s2.0-85097035423</t>
  </si>
  <si>
    <t>Pang, R.D., Dormanesh, A., Hoang, Y., Chu, M., Allem, J.-P.</t>
  </si>
  <si>
    <t>50262868000;57218329066;57222656801;57222655855;54976260600;</t>
  </si>
  <si>
    <t>Substance Use and Misuse</t>
  </si>
  <si>
    <t>10.2196/24331</t>
  </si>
  <si>
    <t>https://www.scopus.com/inward/record.uri?eid=2-s2.0-85097853709&amp;doi=10.2196%2f24331&amp;partnerID=40&amp;md5=98604b15962e9e64741b12d7e49fb44d</t>
  </si>
  <si>
    <t>2-s2.0-85097853709</t>
  </si>
  <si>
    <t>Barrera-Algarín, E., Vázquez-Fernández, M.J.</t>
  </si>
  <si>
    <t>57194871724;57200649024;</t>
  </si>
  <si>
    <t>The rise of online sports betting, its fallout, and the onset of a new profile in gambling disorder: young people</t>
  </si>
  <si>
    <t>Journal of Addictive Diseases</t>
  </si>
  <si>
    <t>https://www.scopus.com/inward/record.uri?eid=2-s2.0-85094220549&amp;doi=10.5993%2fAJHB.44.6.6&amp;partnerID=40&amp;md5=c7f97b2a0c4d57d82cdcaa339cff1b16</t>
  </si>
  <si>
    <t>2-s2.0-85094220549</t>
  </si>
  <si>
    <t>Coughlin, L.N., Nahum-Shani, I., Philyaw-Kotov, M.L., Bonar, E.E., Rabbi, M., Klasnja, P., Murphy, S., Walton, M.A.</t>
  </si>
  <si>
    <t>57213068129;23969555300;57196007980;35190067500;36618048900;22834990200;7402778674;7101916855;</t>
  </si>
  <si>
    <t>Developing an adaptive mobile intervention to address risky substance use among adolescents and emerging adults: Usability study</t>
  </si>
  <si>
    <t>JMIR mHealth and uHealth</t>
  </si>
  <si>
    <t>e24424</t>
  </si>
  <si>
    <t>10.1016/j.msard.2020.102578</t>
  </si>
  <si>
    <t>https://www.scopus.com/inward/record.uri?eid=2-s2.0-85094185177&amp;doi=10.1016%2fj.msard.2020.102578&amp;partnerID=40&amp;md5=e1823cd1c95166a3c61f15ffe06865c7</t>
  </si>
  <si>
    <t>2-s2.0-85094185177</t>
  </si>
  <si>
    <t>Suarez-Lledo, V., Alvarez-Galvez, J.</t>
  </si>
  <si>
    <t>57208400753;55614025600;</t>
  </si>
  <si>
    <t>https://www.scopus.com/inward/record.uri?eid=2-s2.0-85097904638&amp;doi=10.2196%2f18540&amp;partnerID=40&amp;md5=92fba4366977ce32de0b63dcd0c5a215</t>
  </si>
  <si>
    <t>2-s2.0-85097904638</t>
  </si>
  <si>
    <t>Miller, B.L., Lowe, C.C., Kaakinen, M., Savolainen, I., Sirola, A., Stogner, J., Ellonen, N., Oksanen, A.</t>
  </si>
  <si>
    <t>24528793200;57216337957;56989109300;57201279291;56989964500;36653274500;24168543700;42161868700;</t>
  </si>
  <si>
    <t>Online Peers and Offline Highs: An Examination of Online Peer Groups, Social Media Homophily, and Substance Use</t>
  </si>
  <si>
    <t>10.1177/0956462420945940</t>
  </si>
  <si>
    <t>https://www.scopus.com/inward/record.uri?eid=2-s2.0-85090862016&amp;doi=10.1177%2f0956462420945940&amp;partnerID=40&amp;md5=4eadef3b6b08f3e3eab4aa83392a6d4c</t>
  </si>
  <si>
    <t>2-s2.0-85090862016</t>
  </si>
  <si>
    <t>Sissung, T.M., Figg, W.D.</t>
  </si>
  <si>
    <t>8865621700;35377337900;</t>
  </si>
  <si>
    <t>Facebook groups for alternative treatments for cancer: advertising masquerading as community support</t>
  </si>
  <si>
    <t>The Lancet Oncology</t>
  </si>
  <si>
    <t>10.1016/j.yebeh.2020.107120</t>
  </si>
  <si>
    <t>https://www.scopus.com/inward/record.uri?eid=2-s2.0-85086599219&amp;doi=10.1016%2fj.yebeh.2020.107120&amp;partnerID=40&amp;md5=6631bfa4fd3b174ce75f61f9c11ad641</t>
  </si>
  <si>
    <t>2-s2.0-85086599219</t>
  </si>
  <si>
    <t>Bhatia, G., Parmar, A.</t>
  </si>
  <si>
    <t>57216864113;36458940000;</t>
  </si>
  <si>
    <t>Asian Journal of Psychiatry</t>
  </si>
  <si>
    <t>https://www.scopus.com/inward/record.uri?eid=2-s2.0-85089786975&amp;doi=10.1093%2fibd%2fizaa032&amp;partnerID=40&amp;md5=75d6bc58c7807baf8a95b9e806b423fd</t>
  </si>
  <si>
    <t>2-s2.0-85089786975</t>
  </si>
  <si>
    <t>Adams, Z.W., Kwon, E., Aalsma, M.C., Zapolski, T.C.B., Dir, A., Hulvershorn, L.A.</t>
  </si>
  <si>
    <t>23099162400;55517073800;6505991305;36861676100;55608817700;26644962200;</t>
  </si>
  <si>
    <t>Journal of the American Academy of Child and Adolescent Psychiatry</t>
  </si>
  <si>
    <t>https://www.scopus.com/inward/record.uri?eid=2-s2.0-85086098528&amp;doi=10.1136%2frapm-2020-101547&amp;partnerID=40&amp;md5=aee21fbfabd4c6548e73726f16d24090</t>
  </si>
  <si>
    <t>2-s2.0-85086098528</t>
  </si>
  <si>
    <t>Palamar, J.J., Strain, E.C.</t>
  </si>
  <si>
    <t>12242710600;7006819000;</t>
  </si>
  <si>
    <t>News and social media coverage is associated with more downloads and citations of manuscripts that focus on substance use</t>
  </si>
  <si>
    <t>10.1007/s00403-019-02027-3</t>
  </si>
  <si>
    <t>https://www.scopus.com/inward/record.uri?eid=2-s2.0-85076886819&amp;doi=10.1007%2fs00403-019-02027-3&amp;partnerID=40&amp;md5=07047d0aaac0b10612e2a81c80a50dbb</t>
  </si>
  <si>
    <t>2-s2.0-85076886819</t>
  </si>
  <si>
    <t>McTaggart-Cowan, H., Bentley, C., Raymakers, A., Metcalfe, R., Hawley, P., Peacock, S.</t>
  </si>
  <si>
    <t>23492791700;35336123800;54684780900;57210122913;55405718800;55785767800;</t>
  </si>
  <si>
    <t>Cancer Medicine</t>
  </si>
  <si>
    <t>10.33235/ajhnm.32.2.54-60</t>
  </si>
  <si>
    <t>https://www.scopus.com/inward/record.uri?eid=2-s2.0-85091913697&amp;doi=10.33235%2fajhnm.32.2.54-60&amp;partnerID=40&amp;md5=929de6e3694a5ea33889dab9b1fe861d</t>
  </si>
  <si>
    <t>2-s2.0-85091913697</t>
  </si>
  <si>
    <t>Barker, A.K., Moreno, M.A.</t>
  </si>
  <si>
    <t>57193521137;15063097600;</t>
  </si>
  <si>
    <t>10.3390/ijerph17124584</t>
  </si>
  <si>
    <t>https://www.scopus.com/inward/record.uri?eid=2-s2.0-85087373593&amp;doi=10.3390%2fijerph17124584&amp;partnerID=40&amp;md5=ee70af26fd8dfc52d97f2ec0c9069c74</t>
  </si>
  <si>
    <t>2-s2.0-85087373593</t>
  </si>
  <si>
    <t>Kurti, A.N., Tang, K., Bolivar, H.A., Evemy, C., Medina, N., Skelly, J., Nighbor, T., Higgins, S.T.</t>
  </si>
  <si>
    <t>37361189800;57203998677;57194195847;57218272832;57218322386;35847284700;57194185293;7203087564;</t>
  </si>
  <si>
    <t>Obstetrical and Gynecological Survey</t>
  </si>
  <si>
    <t>10.1177/0269881120908004</t>
  </si>
  <si>
    <t>https://www.scopus.com/inward/record.uri?eid=2-s2.0-85081682052&amp;doi=10.1177%2f0269881120908004&amp;partnerID=40&amp;md5=64de56ada3d1ceb86ee1a7f0fee61892</t>
  </si>
  <si>
    <t>2-s2.0-85081682052</t>
  </si>
  <si>
    <t>Cole, T.B., Saitz, R.</t>
  </si>
  <si>
    <t>7201769591;7005785933;</t>
  </si>
  <si>
    <t>JAMA - Journal of the American Medical Association</t>
  </si>
  <si>
    <t>https://www.scopus.com/inward/record.uri?eid=2-s2.0-85085155732&amp;partnerID=40&amp;md5=275e2ca49265d2f6c54df74e6df8ccb2</t>
  </si>
  <si>
    <t>2-s2.0-85085155732</t>
  </si>
  <si>
    <t>Maier, L.J., Ramo, D.E., Kaur, M., Meacham, M.C., Satre, D.D.</t>
  </si>
  <si>
    <t>56028524000;8967648200;57195291978;36638135000;6603563151;</t>
  </si>
  <si>
    <t>Addictive Behaviors</t>
  </si>
  <si>
    <t>10.1080/09546634.2019.1597247</t>
  </si>
  <si>
    <t>https://www.scopus.com/inward/record.uri?eid=2-s2.0-85064592917&amp;doi=10.1080%2f09546634.2019.1597247&amp;partnerID=40&amp;md5=40272f824793e3b2ac17bc8229534a6a</t>
  </si>
  <si>
    <t>2-s2.0-85064592917</t>
  </si>
  <si>
    <t>Perrenoud, A., Vetos, D., Wabwire, G.</t>
  </si>
  <si>
    <t>57220151108;57220152557;57208062126;</t>
  </si>
  <si>
    <t>Vaping-induced lung injury in a 21-year-old woman</t>
  </si>
  <si>
    <t>BMJ Case Reports</t>
  </si>
  <si>
    <t>https://www.scopus.com/inward/record.uri?eid=2-s2.0-85084170096&amp;doi=10.1186%2fs12888-020-02605-0&amp;partnerID=40&amp;md5=d2d0d508b90c73bf896c5669e665f180</t>
  </si>
  <si>
    <t>2-s2.0-85084170096</t>
  </si>
  <si>
    <t>Jain, V., Rifai, M.A., Sayani, S., Kalra, A., Bittner, V., Petersen, L.A., Virani, S.S.</t>
  </si>
  <si>
    <t>57208149266;56426201700;54951869200;57000059300;7006028430;35552414200;6701757915;</t>
  </si>
  <si>
    <t>American Journal of Cardiology</t>
  </si>
  <si>
    <t>https://www.scopus.com/inward/record.uri?eid=2-s2.0-85080039121&amp;doi=10.1080%2f10826084.2020.1729201&amp;partnerID=40&amp;md5=2862cae1fb549eca3bd0ea0290937aa2</t>
  </si>
  <si>
    <t>2-s2.0-85080039121</t>
  </si>
  <si>
    <t>Li, M., Kakani, N., Li, C., Park, A.</t>
  </si>
  <si>
    <t>57222549336;57222555538;57196221743;56814315800;</t>
  </si>
  <si>
    <t>Understanding cannabis information on social media: Examining tweets from verified, regular, and suspended users</t>
  </si>
  <si>
    <t>2020 IEEE International Conference on Healthcare Informatics, ICHI 2020</t>
  </si>
  <si>
    <t>https://www.scopus.com/inward/record.uri?eid=2-s2.0-85078977029&amp;doi=10.1016%2fj.ypmed.2020.106013&amp;partnerID=40&amp;md5=f70b48f5cb2dbd433a28813c0903b1d6</t>
  </si>
  <si>
    <t>2-s2.0-85078977029</t>
  </si>
  <si>
    <t>Paul, M., Bullock, K., Bailenson, J.</t>
  </si>
  <si>
    <t>57225796151;7006228253;6602840468;</t>
  </si>
  <si>
    <t>Virtual reality behavioral activation as an intervention for major depressive disorder: Case report</t>
  </si>
  <si>
    <t>JMIR Mental Health</t>
  </si>
  <si>
    <t>e24331</t>
  </si>
  <si>
    <t>https://www.scopus.com/inward/record.uri?eid=2-s2.0-85081617803&amp;doi=10.1136%2fbmjopen-2019-034362&amp;partnerID=40&amp;md5=c3552b007b76db6ce4852f424e7f27f0</t>
  </si>
  <si>
    <t>2-s2.0-85081617803</t>
  </si>
  <si>
    <t>Potts, J.M., Getachew, B., Vu, M., Nehl, E., Yeager, K.A., Berg, C.J.</t>
  </si>
  <si>
    <t>57217136337;57189024677;57189691271;6602929890;35478216700;55433439400;</t>
  </si>
  <si>
    <t>American Journal of Health Behavior</t>
  </si>
  <si>
    <t>10.1016/j.jogc.2019.08.033</t>
  </si>
  <si>
    <t>https://www.scopus.com/inward/record.uri?eid=2-s2.0-85081633488&amp;doi=10.1016%2fj.jogc.2019.08.033&amp;partnerID=40&amp;md5=cd01c1d6c63d6fe19bb84f4c6f3a4aa0</t>
  </si>
  <si>
    <t>2-s2.0-85081633488</t>
  </si>
  <si>
    <t>Lotan, I., Bacon, T., Kister, I., Levy, M.</t>
  </si>
  <si>
    <t>54403373000;37033381000;18039969200;55687303100;</t>
  </si>
  <si>
    <t>Multiple Sclerosis and Related Disorders</t>
  </si>
  <si>
    <t>https://www.scopus.com/inward/record.uri?eid=2-s2.0-85079626753&amp;doi=10.1016%2fj.drugpo.2020.102688&amp;partnerID=40&amp;md5=fc3dc871982b3e3250cd0077dba55aa6</t>
  </si>
  <si>
    <t>2-s2.0-85079626753</t>
  </si>
  <si>
    <t>Vanderbruggen, N., Matthys, F., Van Laere, S., Zeeuws, D., Santermans, L., Van Den Ameele, S., Crunelle, C.L.</t>
  </si>
  <si>
    <t>36341716000;55259885300;57189293859;36342125700;36341188300;55634417600;26324792600;</t>
  </si>
  <si>
    <t>Self-Reported Alcohol, Tobacco, and Cannabis Use during COVID-19 Lockdown Measures: Results from a Web-Based Survey</t>
  </si>
  <si>
    <t>European Addiction Research</t>
  </si>
  <si>
    <t>10.1177/0956462419897222</t>
  </si>
  <si>
    <t>https://www.scopus.com/inward/record.uri?eid=2-s2.0-85079422578&amp;doi=10.1177%2f0956462419897222&amp;partnerID=40&amp;md5=429af7cc139d2824b8b8c5e6537065f0</t>
  </si>
  <si>
    <t>2-s2.0-85079422578</t>
  </si>
  <si>
    <t>Xantus, G.Z., Gyarmathy, A.V., Johnson, C.A.</t>
  </si>
  <si>
    <t>57212003592;6602797365;57217869713;</t>
  </si>
  <si>
    <t>Postgraduate Medical Journal</t>
  </si>
  <si>
    <t>10.1111/bcp.14123</t>
  </si>
  <si>
    <t>https://www.scopus.com/inward/record.uri?eid=2-s2.0-85077980558&amp;doi=10.1111%2fbcp.14123&amp;partnerID=40&amp;md5=273979dddbc7b94d105965ecceff24e8</t>
  </si>
  <si>
    <t>2-s2.0-85077980558</t>
  </si>
  <si>
    <t>Akbarialiabad, H., Dalfardi, B., Bastani, B.</t>
  </si>
  <si>
    <t>57216353984;55762344700;7006162125;</t>
  </si>
  <si>
    <t>https://www.scopus.com/inward/record.uri?eid=2-s2.0-85077976711&amp;partnerID=40&amp;md5=fc1b794ca74419410c89acbc2af972e8</t>
  </si>
  <si>
    <t>2-s2.0-85077976711</t>
  </si>
  <si>
    <t>van Draanen, J., Tao, H., Gupta, S., Liu, S.</t>
  </si>
  <si>
    <t>57193727091;57220926095;57226094607;55177000700;</t>
  </si>
  <si>
    <t>JMIR Public Health and Surveillance</t>
  </si>
  <si>
    <t>10.1080/14659891.2020.1784301</t>
  </si>
  <si>
    <t>https://www.scopus.com/inward/record.uri?eid=2-s2.0-85087800434&amp;doi=10.1080%2f14659891.2020.1784301&amp;partnerID=40&amp;md5=8319e366ad4cea98c9e1027040847478</t>
  </si>
  <si>
    <t>2-s2.0-85087800434</t>
  </si>
  <si>
    <t>Gunasekaran, K., Singh Rahi, M., Rajasurya, V., Wolff, A.</t>
  </si>
  <si>
    <t>57193758666;57219225135;57213625185;36894688200;</t>
  </si>
  <si>
    <t>American Journal of Medicine</t>
  </si>
  <si>
    <t>e607</t>
  </si>
  <si>
    <t>https://www.scopus.com/inward/record.uri?eid=2-s2.0-85076531287&amp;doi=10.1016%2fj.japh.2019.09.023&amp;partnerID=40&amp;md5=4614af77013df290850eb5477e348df8</t>
  </si>
  <si>
    <t>2-s2.0-85076531287</t>
  </si>
  <si>
    <t>Freeman, T.P., Hindocha, C., Baio, G., Curran, H.V.</t>
  </si>
  <si>
    <t>35077456700;56149013800;6603354734;57206203592;</t>
  </si>
  <si>
    <t>The Lancet Psychiatry</t>
  </si>
  <si>
    <t>https://www.scopus.com/inward/record.uri?eid=2-s2.0-85074599673&amp;doi=10.1007%2fs11606-019-05335-6&amp;partnerID=40&amp;md5=59d4a3ff970b253fd34ef76306773294</t>
  </si>
  <si>
    <t>2-s2.0-85074599673</t>
  </si>
  <si>
    <t>Martinez, E.Z., Morigi, T.Z., Galdino, G., McFarland, W., Zucoloto, M.L.</t>
  </si>
  <si>
    <t>7401466366;57214182872;57205417869;35492450400;44761680900;</t>
  </si>
  <si>
    <t>https://www.scopus.com/inward/record.uri?eid=2-s2.0-85073705337&amp;doi=10.1016%2fj.drugpo.2019.07.036&amp;partnerID=40&amp;md5=d1c046057e7362fa5c805049cb15b7e2</t>
  </si>
  <si>
    <t>2-s2.0-85073705337</t>
  </si>
  <si>
    <t>Elliott, J., DeJean, D., Potter, B.K., Coyle, D., Clifford, T., McCoy, B., Wells, G.A.</t>
  </si>
  <si>
    <t>57193843964;24365862100;8767870900;7102318841;7005862673;36613140500;36065493500;</t>
  </si>
  <si>
    <t>Epilepsy and Behavior</t>
  </si>
  <si>
    <t>https://www.scopus.com/inward/record.uri?eid=2-s2.0-85068769831&amp;doi=10.1080%2f10826084.2019.1638410&amp;partnerID=40&amp;md5=e71f04555c50189a597ac7455c7429fd</t>
  </si>
  <si>
    <t>2-s2.0-85068769831</t>
  </si>
  <si>
    <t>Santhosh, L., Oh, A., Alismail, A., Breiburg, A., Kaminski, N., Carlos, G., Jamil, S., Kathuria, H., Eakin, M., Sockrider, M.</t>
  </si>
  <si>
    <t>31367566100;57211134768;57189681561;57191404748;7005152640;57219020401;57202678060;6506497971;15834401200;7003634296;</t>
  </si>
  <si>
    <t>American Journal of Respiratory and Critical Care Medicine</t>
  </si>
  <si>
    <t>P19</t>
  </si>
  <si>
    <t>P20</t>
  </si>
  <si>
    <t>10.1080/14659891.2019.1642412</t>
  </si>
  <si>
    <t>https://www.scopus.com/inward/record.uri?eid=2-s2.0-85070284756&amp;doi=10.1080%2f14659891.2019.1642412&amp;partnerID=40&amp;md5=85d1a98c190bfa0febd37eedc660bb6b</t>
  </si>
  <si>
    <t>2-s2.0-85070284756</t>
  </si>
  <si>
    <t>Malter, L., Jain, A., Cohen, B.L., Gaidos, J.K.J., Axisa, L., Butterfield, L., Rescola, B.J., Sarode, S., Ehrlich, O., Cheifetz, A.S.</t>
  </si>
  <si>
    <t>35976561300;57223732556;56117137200;35503367800;57218611498;57218613197;57193369043;57218612229;57191286298;10641917400;</t>
  </si>
  <si>
    <t>Inflammatory Bowel Diseases</t>
  </si>
  <si>
    <t>https://www.scopus.com/inward/record.uri?eid=2-s2.0-85061732612&amp;doi=10.1016%2fj.drugpo.2019.01.005&amp;partnerID=40&amp;md5=abfcc7de88957a7cbf84881698757e68</t>
  </si>
  <si>
    <t>2-s2.0-85061732612</t>
  </si>
  <si>
    <t>Mullins, C.F., Ffrench-O'Carroll, R., Lane, J., O'Connor, T.</t>
  </si>
  <si>
    <t>57194237364;56281519400;57217080977;37665777400;</t>
  </si>
  <si>
    <t>Regional Anesthesia and Pain Medicine</t>
  </si>
  <si>
    <t>10.3390/ijerph16193628</t>
  </si>
  <si>
    <t>https://www.scopus.com/inward/record.uri?eid=2-s2.0-85072764196&amp;doi=10.3390%2fijerph16193628&amp;partnerID=40&amp;md5=cab9aeb3942b6e695ee87f57a9675592</t>
  </si>
  <si>
    <t>2-s2.0-85072764196</t>
  </si>
  <si>
    <t>Fisher, S., Jehassi, A., Ziv, M.</t>
  </si>
  <si>
    <t>57203560193;57210287318;9733852300;</t>
  </si>
  <si>
    <t>Archives of Dermatological Research</t>
  </si>
  <si>
    <t>https://www.scopus.com/inward/record.uri?eid=2-s2.0-85072115885&amp;doi=10.1186%2fs13011-019-0224-3&amp;partnerID=40&amp;md5=bbeec2ec6c76ba36e2c1e7c37dfe130d</t>
  </si>
  <si>
    <t>2-s2.0-85072115885</t>
  </si>
  <si>
    <t>Sinclair, J., Adams, C., Thurgood, G.-R., Davidson, M., Armour, M., Sarris, J.</t>
  </si>
  <si>
    <t>56849942400;57219255272;57219261171;24758020000;7004078227;13003478000;</t>
  </si>
  <si>
    <t>Australian Journal of Herbal and Naturopathic Medicine</t>
  </si>
  <si>
    <t>10.1093/abm/kaz025</t>
  </si>
  <si>
    <t>https://www.scopus.com/inward/record.uri?eid=2-s2.0-85078395738&amp;doi=10.1093%2fabm%2fkaz025&amp;partnerID=40&amp;md5=d548215defcf1bc7b56200416f168216</t>
  </si>
  <si>
    <t>2-s2.0-85078395738</t>
  </si>
  <si>
    <t>Smiley, S.L., Kim, S., Mourali, A., Allem, J.-P., Unger, J.B., Cruz, T.B.</t>
  </si>
  <si>
    <t>57189350949;57217535165;57217532682;54976260600;7203019549;7005361892;</t>
  </si>
  <si>
    <t>https://www.scopus.com/inward/record.uri?eid=2-s2.0-85071280617&amp;doi=10.2196%2f12610&amp;partnerID=40&amp;md5=fc7a2835bfcd264a26ac6235ed140cbb</t>
  </si>
  <si>
    <t>2-s2.0-85071280617</t>
  </si>
  <si>
    <t>Rosenbaum, D., Weissman, C., Anderson, T., Petranker, R., Dinh-Williams, L.-A., Hui, K., Hapke, E.</t>
  </si>
  <si>
    <t>57205325266;57197366773;57204977480;57192309969;57189349671;55857604700;57205318203;</t>
  </si>
  <si>
    <t>Journal of Psychopharmacology</t>
  </si>
  <si>
    <t>https://www.scopus.com/inward/record.uri?eid=2-s2.0-85068957500&amp;doi=10.1371%2fjournal.pone.0218998&amp;partnerID=40&amp;md5=2a4fde67cb62d92df7cf0f6cd903aeda</t>
  </si>
  <si>
    <t>2-s2.0-85068957500</t>
  </si>
  <si>
    <t>Rychert, M., Wilkins, C., Parker, K., Graydon-Guy, T.</t>
  </si>
  <si>
    <t>56548901500;7101884302;55627648900;57190434764;</t>
  </si>
  <si>
    <t>10.36303/sajaa.2019.25.6.a2</t>
  </si>
  <si>
    <t>https://www.scopus.com/inward/record.uri?eid=2-s2.0-85079066652&amp;doi=10.36303%2fsajaa.2019.25.6.a2&amp;partnerID=40&amp;md5=ca01dc08ae1d51455a78eb6fbe82391c</t>
  </si>
  <si>
    <t>2-s2.0-85079066652</t>
  </si>
  <si>
    <t>Pithadia, D.J., Reynolds, K.A., Lee, E.B., Wu, J.J.</t>
  </si>
  <si>
    <t>57204313680;57201942474;57200538814;14629788600;</t>
  </si>
  <si>
    <t>https://www.scopus.com/inward/record.uri?eid=2-s2.0-85072371252&amp;doi=10.1001%2fjamanetworkopen.2018.2242&amp;partnerID=40&amp;md5=4bb1839bd3aa2e6e4976d131583059a7</t>
  </si>
  <si>
    <t>2-s2.0-85072371252</t>
  </si>
  <si>
    <t>Angsukiattitavorn, S., Seeherunwong, A., Panitrat, R., Tipayamongkholgul, M.</t>
  </si>
  <si>
    <t>57216643973;57073981200;21644166500;8336976800;</t>
  </si>
  <si>
    <t>BMC Psychiatry</t>
  </si>
  <si>
    <t>10.1542/peds.2018-1889</t>
  </si>
  <si>
    <t>https://www.scopus.com/inward/record.uri?eid=2-s2.0-85052726546&amp;doi=10.1542%2fpeds.2018-1889&amp;partnerID=40&amp;md5=838647fb04edca8ed65c4dc6ef8253b4</t>
  </si>
  <si>
    <t>2-s2.0-85052726546</t>
  </si>
  <si>
    <t>Wheeler, M., Merten, J.W., Gordon, B.T., Hamadi, H.</t>
  </si>
  <si>
    <t>57215202309;56000984200;57215200644;37026022900;</t>
  </si>
  <si>
    <t>10.1007/s11606-018-4492-9</t>
  </si>
  <si>
    <t>https://www.scopus.com/inward/record.uri?eid=2-s2.0-85047661967&amp;doi=10.1007%2fs11606-018-4492-9&amp;partnerID=40&amp;md5=96e371de5e8f019e8b860cf81b967e7e</t>
  </si>
  <si>
    <t>2-s2.0-85047661967</t>
  </si>
  <si>
    <t>Miller, L.</t>
  </si>
  <si>
    <t>8733419900;</t>
  </si>
  <si>
    <t>International Review of Psychiatry</t>
  </si>
  <si>
    <t>https://www.scopus.com/inward/record.uri?eid=2-s2.0-85048706995&amp;doi=10.1016%2fj.drugalcdep.2018.03.041&amp;partnerID=40&amp;md5=d43aec259dd7b03b06b4c2e04d46899a</t>
  </si>
  <si>
    <t>2-s2.0-85048706995</t>
  </si>
  <si>
    <t>Howe, J.A.</t>
  </si>
  <si>
    <t>57210799822;</t>
  </si>
  <si>
    <t>Journal of the American Veterinary Medical Association</t>
  </si>
  <si>
    <t>https://www.scopus.com/inward/record.uri?eid=2-s2.0-85045392252&amp;doi=10.1016%2fj.drugalcdep.2018.02.033&amp;partnerID=40&amp;md5=4c3e7bd9a8a9fbc1b39aed7d92443bcf</t>
  </si>
  <si>
    <t>2-s2.0-85045392252</t>
  </si>
  <si>
    <t>Rup, J., Goodman, S., Hammond, D.</t>
  </si>
  <si>
    <t>57208668875;49961528500;7202006759;</t>
  </si>
  <si>
    <t>Preventive Medicine</t>
  </si>
  <si>
    <t>10.1016/j.drugalcdep.2017.11.028</t>
  </si>
  <si>
    <t>https://www.scopus.com/inward/record.uri?eid=2-s2.0-85044467776&amp;doi=10.1016%2fj.drugalcdep.2017.11.028&amp;partnerID=40&amp;md5=c8940393570b7f6e82d4ca773ab4ca69</t>
  </si>
  <si>
    <t>2-s2.0-85044467776</t>
  </si>
  <si>
    <t>Printz, C.</t>
  </si>
  <si>
    <t>57119221000;</t>
  </si>
  <si>
    <t>10.1016/j.ypmed.2018.01.001</t>
  </si>
  <si>
    <t>https://www.scopus.com/inward/record.uri?eid=2-s2.0-85041420010&amp;doi=10.1016%2fj.ypmed.2018.01.001&amp;partnerID=40&amp;md5=7bbd7047d0cae36e2ef3db60a7ea28dc</t>
  </si>
  <si>
    <t>2-s2.0-85041420010</t>
  </si>
  <si>
    <t>Efron, D., Taylor, K., Payne, J.M., Freeman, J.L., Cranswick, N., Mulraney, M., Prakash, C., Lee, K.J., Williams, K.</t>
  </si>
  <si>
    <t>7003415370;56660744000;8893961200;55472392300;6601977827;56079255700;56234001800;8216469000;55459224900;</t>
  </si>
  <si>
    <t>BMJ Open</t>
  </si>
  <si>
    <t>10.1080/02791072.2017.1371363</t>
  </si>
  <si>
    <t>https://www.scopus.com/inward/record.uri?eid=2-s2.0-85029905444&amp;doi=10.1080%2f02791072.2017.1371363&amp;partnerID=40&amp;md5=6b0779153182065c8b2fa99a8e41ee2c</t>
  </si>
  <si>
    <t>2-s2.0-85029905444</t>
  </si>
  <si>
    <t>Pongwat, A.</t>
  </si>
  <si>
    <t>57204047865;</t>
  </si>
  <si>
    <t>2020 Joint International Conference on Digital Arts, Media and Technology with ECTI Northern Section Conference on Electrical, Electronics, Computer and Telecommunications Engineering, ECTI DAMT and NCON 2020</t>
  </si>
  <si>
    <t>https://www.scopus.com/inward/record.uri?eid=2-s2.0-85026881769&amp;doi=10.1080%2f10826084.2017.1327979&amp;partnerID=40&amp;md5=aa5cffe853d227c2ae75ecf85d56393f</t>
  </si>
  <si>
    <t>2-s2.0-85026881769</t>
  </si>
  <si>
    <t>Sinclair, J., Smith, C.A., Abbott, J., Chalmers, K.J., Pate, D.W., Armour, M.</t>
  </si>
  <si>
    <t>56849942400;55555239900;7201623314;57150546600;35986602300;7004078227;</t>
  </si>
  <si>
    <t>Journal of Obstetrics and Gynaecology Canada</t>
  </si>
  <si>
    <t>https://www.scopus.com/inward/record.uri?eid=2-s2.0-85044371224&amp;doi=10.1016%2fj.drugalcdep.2017.10.039&amp;partnerID=40&amp;md5=a8b7bd48bc4b2972dd4b03770348277a</t>
  </si>
  <si>
    <t>2-s2.0-85044371224</t>
  </si>
  <si>
    <t>Tran, T., Kavuluru, R.</t>
  </si>
  <si>
    <t>57193316218;23467019200;</t>
  </si>
  <si>
    <t>https://www.scopus.com/inward/record.uri?eid=2-s2.0-85058962386&amp;doi=10.1089%2fcan.2018.0006&amp;partnerID=40&amp;md5=bb79e004eea552f0b6036c2fd00fdb0e</t>
  </si>
  <si>
    <t>2-s2.0-85058962386</t>
  </si>
  <si>
    <t>Hibbert, M.P., Brett, C.E., Porcellato, L.A., Hope, V.D.</t>
  </si>
  <si>
    <t>57195557203;23484393800;9744404700;54907190200;</t>
  </si>
  <si>
    <t>10.3233/NPM-17133</t>
  </si>
  <si>
    <t>https://www.scopus.com/inward/record.uri?eid=2-s2.0-85058919458&amp;doi=10.3233%2fNPM-17133&amp;partnerID=40&amp;md5=84c356b316b84528f769b5f00712a4fc</t>
  </si>
  <si>
    <t>2-s2.0-85058919458</t>
  </si>
  <si>
    <t>Deligianni, E., Daniel, O.J., Corkery, J.M., Schifano, F., Lione, L.A.</t>
  </si>
  <si>
    <t>57194189993;57213834446;7003858061;7003711214;16180627800;</t>
  </si>
  <si>
    <t>British Journal of Clinical Pharmacology</t>
  </si>
  <si>
    <t>10.1155/2018/7829427</t>
  </si>
  <si>
    <t>https://www.scopus.com/inward/record.uri?eid=2-s2.0-85051320097&amp;doi=10.1155%2f2018%2f7829427&amp;partnerID=40&amp;md5=d5bda26037e020163e5546f5df5172a7</t>
  </si>
  <si>
    <t>2-s2.0-85051320097</t>
  </si>
  <si>
    <t>Devan, H., Young, J., Avery, C., Elder, L., Khasyanova, Y., Manning, D., Scrimgeour, M., Grainger, R.</t>
  </si>
  <si>
    <t>55606729700;56829864100;57213839043;57213823247;57213835063;57213819740;57213821263;24366678000;</t>
  </si>
  <si>
    <t>https://www.scopus.com/inward/record.uri?eid=2-s2.0-85040076982&amp;doi=10.1093%2fher%2fcyx071&amp;partnerID=40&amp;md5=3283872db2d6465602ab903a7cd6a997</t>
  </si>
  <si>
    <t>2-s2.0-85040076982</t>
  </si>
  <si>
    <t>Kender-Jeziorska, I.</t>
  </si>
  <si>
    <t>57210896634;</t>
  </si>
  <si>
    <t>Patterns of Recreational Drug Use and Harm Reduction Strategies among Women at Music Festivals: The Case of Hungary and Poland</t>
  </si>
  <si>
    <t>The Impact of Global Drug Policy on Women: Shifting the Needle</t>
  </si>
  <si>
    <t>10.1542/peds.2016-1758L</t>
  </si>
  <si>
    <t>https://www.scopus.com/inward/record.uri?eid=2-s2.0-85033578903&amp;doi=10.1542%2fpeds.2016-1758L&amp;partnerID=40&amp;md5=d295c6ef58bf9d4276cc8d5c510e795b</t>
  </si>
  <si>
    <t>2-s2.0-85033578903</t>
  </si>
  <si>
    <t>Lee, J.Y., Pahl, K., Kim, W.</t>
  </si>
  <si>
    <t>36185887100;10439491700;57205191574;</t>
  </si>
  <si>
    <t>Journal of Substance Use</t>
  </si>
  <si>
    <t>10.1166/jmihi.2017.2253</t>
  </si>
  <si>
    <t>https://www.scopus.com/inward/record.uri?eid=2-s2.0-85030635885&amp;doi=10.1166%2fjmihi.2017.2253&amp;partnerID=40&amp;md5=cf3432a3b26d2a0062d207b7d248cb04</t>
  </si>
  <si>
    <t>2-s2.0-85030635885</t>
  </si>
  <si>
    <t>Yoon, S., Odlum, M., Broadwell, P., Davis, N., Cho, H., Deng, N., Patrao, M., Schauer, D., Bales, M.E., Alcantara, C.</t>
  </si>
  <si>
    <t>35072135900;9640449600;6505681147;36833450300;57217592242;57217585110;57217589472;57217583400;12797673000;57200186506;</t>
  </si>
  <si>
    <t>Studies in Health Technology and Informatics</t>
  </si>
  <si>
    <t>https://www.scopus.com/inward/record.uri?eid=2-s2.0-85017445764&amp;doi=10.1002%2fmds.26993&amp;partnerID=40&amp;md5=3247820c6a03439c2fbc582bbaa36b4e</t>
  </si>
  <si>
    <t>2-s2.0-85017445764</t>
  </si>
  <si>
    <t>Motlagh, F.G.</t>
  </si>
  <si>
    <t>54398994900;</t>
  </si>
  <si>
    <t>Proceedings of International Conference on Computation, Automation and Knowledge Management, ICCAKM 2020</t>
  </si>
  <si>
    <t>10.1177/1178221817725515</t>
  </si>
  <si>
    <t>https://www.scopus.com/inward/record.uri?eid=2-s2.0-85044679530&amp;doi=10.1177%2f1178221817725515&amp;partnerID=40&amp;md5=ea845c12d05a5d23d87fd4a1dcb89a4a</t>
  </si>
  <si>
    <t>2-s2.0-85044679530</t>
  </si>
  <si>
    <t>Allem, J.-P., Escobedo, P., Dharmapuri, L.</t>
  </si>
  <si>
    <t>54976260600;57170590300;57202677232;</t>
  </si>
  <si>
    <t>American Journal of Public Health</t>
  </si>
  <si>
    <t>10.1093/ntr/ntx064</t>
  </si>
  <si>
    <t>https://www.scopus.com/inward/record.uri?eid=2-s2.0-85026445383&amp;doi=10.1093%2fntr%2fntx064&amp;partnerID=40&amp;md5=49af32bef86cdf3c8031c26bc5b8b106</t>
  </si>
  <si>
    <t>2-s2.0-85026445383</t>
  </si>
  <si>
    <t>Caputi, T.L.</t>
  </si>
  <si>
    <t>57190020614;</t>
  </si>
  <si>
    <t>10.1177/1178221817711425</t>
  </si>
  <si>
    <t>https://www.scopus.com/inward/record.uri?eid=2-s2.0-85044655959&amp;doi=10.1177%2f1178221817711425&amp;partnerID=40&amp;md5=4619606136e602066e3cc489084ff941</t>
  </si>
  <si>
    <t>2-s2.0-85044655959</t>
  </si>
  <si>
    <t>Gladden, M.E., Hung, D., Bhandari, N.R., Franks, A.M., Russell, L., White, L., Fantegrossi, W.E., Payakachat, N.</t>
  </si>
  <si>
    <t>57212393925;57212388913;57196459419;7102725715;57195592545;57212378091;6603475772;13103418300;</t>
  </si>
  <si>
    <t>Journal of the American Pharmacists Association</t>
  </si>
  <si>
    <t>https://www.scopus.com/inward/record.uri?eid=2-s2.0-85019070242&amp;doi=10.2147%2fJPR.S134330&amp;partnerID=40&amp;md5=d49ad8755654f7ffdb5885c151a0f66e</t>
  </si>
  <si>
    <t>2-s2.0-85019070242</t>
  </si>
  <si>
    <t>Herbst, J., Musgrave, G.</t>
  </si>
  <si>
    <t>57211255400;57212376247;</t>
  </si>
  <si>
    <t>https://www.scopus.com/inward/record.uri?eid=2-s2.0-85017504080&amp;doi=10.1016%2fj.drugalcdep.2017.01.017&amp;partnerID=40&amp;md5=f7cd70a74a456246845cbe8fda6c4d68</t>
  </si>
  <si>
    <t>2-s2.0-85017504080</t>
  </si>
  <si>
    <t>Holleran, G., Scaldaferri, F., Gasbarrini, A., Currò, D.</t>
  </si>
  <si>
    <t>55499159500;8222069100;55512984500;6603787932;</t>
  </si>
  <si>
    <t>Phytotherapy Research</t>
  </si>
  <si>
    <t>https://www.scopus.com/inward/record.uri?eid=2-s2.0-85013641555&amp;doi=10.1016%2fj.yebeh.2017.02.005&amp;partnerID=40&amp;md5=bb914a5e44bd5329218adb4251d74c07</t>
  </si>
  <si>
    <t>2-s2.0-85013641555</t>
  </si>
  <si>
    <t>Corsi, D.J.</t>
  </si>
  <si>
    <t>36815664100;</t>
  </si>
  <si>
    <t>BJOG: An International Journal of Obstetrics and Gynaecology</t>
  </si>
  <si>
    <t>10.1016/j.addbeh.2016.10.011</t>
  </si>
  <si>
    <t>https://www.scopus.com/inward/record.uri?eid=2-s2.0-84994634436&amp;doi=10.1016%2fj.addbeh.2016.10.011&amp;partnerID=40&amp;md5=e394dff77a40a098c53166dc9e4be3a9</t>
  </si>
  <si>
    <t>2-s2.0-84994634436</t>
  </si>
  <si>
    <t>Ishida, J.H., Zhang, A.J., Steigerwald, S., Cohen, B.E., Vali, M., Keyhani, S.</t>
  </si>
  <si>
    <t>55882219600;57202266594;57202098138;35271425000;57195806306;8705564500;</t>
  </si>
  <si>
    <t>10.1007/s00702-015-1448-7</t>
  </si>
  <si>
    <t>https://www.scopus.com/inward/record.uri?eid=2-s2.0-84941359916&amp;doi=10.1007%2fs00702-015-1448-7&amp;partnerID=40&amp;md5=c16beb2b3b1f1a32329c54acd1c4c1f4</t>
  </si>
  <si>
    <t>2-s2.0-84941359916</t>
  </si>
  <si>
    <t>Meacham, M.C., Roh, S., Chang, J.S., Ramo, D.E.</t>
  </si>
  <si>
    <t>36638135000;57211384091;35744595200;8967648200;</t>
  </si>
  <si>
    <t>https://www.scopus.com/inward/record.uri?eid=2-s2.0-85047737346&amp;partnerID=40&amp;md5=1d4b6341f25eb6f471e16fb348096ab3</t>
  </si>
  <si>
    <t>2-s2.0-85047737346</t>
  </si>
  <si>
    <t>Laestadius, L.I., Guidry, J.P.D., Greskoviak, R., Adams, J.</t>
  </si>
  <si>
    <t>54929181600;56734287300;57209800285;57209802671;</t>
  </si>
  <si>
    <t>https://www.scopus.com/inward/record.uri?eid=2-s2.0-85032933039&amp;doi=10.15288%2fjsad.2017.78.910&amp;partnerID=40&amp;md5=3011e99b80b39b8470b8355f1e994ad6</t>
  </si>
  <si>
    <t>2-s2.0-85032933039</t>
  </si>
  <si>
    <t>Johnson, E.J., Mendoza, S.</t>
  </si>
  <si>
    <t>57007541400;57210311202;</t>
  </si>
  <si>
    <t>https://www.scopus.com/inward/record.uri?eid=2-s2.0-85026483186&amp;doi=10.2196%2fjmir.7137&amp;partnerID=40&amp;md5=ab48a318f04322fa88fca11e500e59fe</t>
  </si>
  <si>
    <t>2-s2.0-85026483186</t>
  </si>
  <si>
    <t>Lewis, N., Sznitman, S.R.</t>
  </si>
  <si>
    <t>35215677800;23052848900;</t>
  </si>
  <si>
    <t>10.3233/JPD-179000</t>
  </si>
  <si>
    <t>https://www.scopus.com/inward/record.uri?eid=2-s2.0-85012123680&amp;doi=10.3233%2fJPD-179000&amp;partnerID=40&amp;md5=e2a58c52f074d07c73e4d343e6649af2</t>
  </si>
  <si>
    <t>2-s2.0-85012123680</t>
  </si>
  <si>
    <t>Batbaatar, E., Ryu, K.H.</t>
  </si>
  <si>
    <t>57191966283;7202685903;</t>
  </si>
  <si>
    <t>https://www.scopus.com/inward/record.uri?eid=2-s2.0-85040691344&amp;partnerID=40&amp;md5=581d572d65ce31aa7455f9f2bb3da2b0</t>
  </si>
  <si>
    <t>2-s2.0-85040691344</t>
  </si>
  <si>
    <t>Van Draanen, J., Krishna, T., Tsang, C., Liu, S.</t>
  </si>
  <si>
    <t>57193727091;57210977939;57210977009;55177000700;</t>
  </si>
  <si>
    <t>https://www.scopus.com/inward/record.uri?eid=2-s2.0-84961180453&amp;doi=10.1016%2fj.drugpo.2016.02.022&amp;partnerID=40&amp;md5=d6f0d23abde9d45a46d0188c1dd6cd3c</t>
  </si>
  <si>
    <t>2-s2.0-84961180453</t>
  </si>
  <si>
    <t>Ramo, D.E., Thrul, J., Vogel, E.A., Delucchi, K., Prochaska, J.J.</t>
  </si>
  <si>
    <t>8967648200;55037302200;56697903800;7004600103;7102777728;</t>
  </si>
  <si>
    <t>Annals of Behavioral Medicine</t>
  </si>
  <si>
    <t>10.3109/14659891.2015.1090495</t>
  </si>
  <si>
    <t>https://www.scopus.com/inward/record.uri?eid=2-s2.0-84961206858&amp;doi=10.3109%2f14659891.2015.1090495&amp;partnerID=40&amp;md5=fe7fe714f3cad4a46b3e7ca12806b1d5</t>
  </si>
  <si>
    <t>2-s2.0-84961206858</t>
  </si>
  <si>
    <t>Abbasi, J.</t>
  </si>
  <si>
    <t>57190403813;</t>
  </si>
  <si>
    <t>10.1016/S2215-0366(16)30094-3</t>
  </si>
  <si>
    <t>https://www.scopus.com/inward/record.uri?eid=2-s2.0-84969795551&amp;doi=10.1016%2fS2215-0366%2816%2930094-3&amp;partnerID=40&amp;md5=ae5d98f6e8a6d8ad021464a2d3fe08cf</t>
  </si>
  <si>
    <t>2-s2.0-84969795551</t>
  </si>
  <si>
    <t>Pérez-Pérez, M., Pérez-Rodríguez, G., Fdez-Riverola, F., Lourenço, A.</t>
  </si>
  <si>
    <t>56494562100;57203126963;35580091100;7005749859;</t>
  </si>
  <si>
    <t>https://www.scopus.com/inward/record.uri?eid=2-s2.0-84966708016&amp;doi=10.1016%2fj.drugalcdep.2016.04.029&amp;partnerID=40&amp;md5=79d9a1f5ab8f693318a841b81e6c2429</t>
  </si>
  <si>
    <t>2-s2.0-84966708016</t>
  </si>
  <si>
    <t>Samanta, D.</t>
  </si>
  <si>
    <t>25643713100;</t>
  </si>
  <si>
    <t>10.4103/1947-2714.179940</t>
  </si>
  <si>
    <t>https://www.scopus.com/inward/record.uri?eid=2-s2.0-84962816299&amp;doi=10.4103%2f1947-2714.179940&amp;partnerID=40&amp;md5=6916dd74f04213ace39f374299a7378d</t>
  </si>
  <si>
    <t>2-s2.0-84962816299</t>
  </si>
  <si>
    <t>Ayers, J.W., Caputi, T., Leas, E.C.</t>
  </si>
  <si>
    <t>26026782500;57190020614;56364358800;</t>
  </si>
  <si>
    <t>https://www.scopus.com/inward/record.uri?eid=2-s2.0-85043574220&amp;doi=10.1089%2fcan.2016.0024&amp;partnerID=40&amp;md5=3e7fdd985cea36e57932265a4edff4bf</t>
  </si>
  <si>
    <t>2-s2.0-85043574220</t>
  </si>
  <si>
    <t>Zeiger, J.S., Silvers, W.S., Fleegler, E.M., Zeiger, R.S.</t>
  </si>
  <si>
    <t>56434178500;7005750295;57209887614;57203679699;</t>
  </si>
  <si>
    <t>https://www.scopus.com/inward/record.uri?eid=2-s2.0-85043320993&amp;doi=10.1089%2fcan.2016.0029&amp;partnerID=40&amp;md5=bfbf0dbbfa0d121efa9348946d067591</t>
  </si>
  <si>
    <t>2-s2.0-85043320993</t>
  </si>
  <si>
    <t>Levy, S., Weitzman, E.R.</t>
  </si>
  <si>
    <t>7402774563;26668107000;</t>
  </si>
  <si>
    <t>JAMA Pediatrics</t>
  </si>
  <si>
    <t>https://www.scopus.com/inward/record.uri?eid=2-s2.0-85021438583&amp;doi=10.1089%2fcan.2016.0007&amp;partnerID=40&amp;md5=d4689902bb3c95d55356d9e0dafa0038</t>
  </si>
  <si>
    <t>2-s2.0-85021438583</t>
  </si>
  <si>
    <t>Armour, M., Sinclair, J., Chalmers, K.J., Smith, C.A.</t>
  </si>
  <si>
    <t>7004078227;56849942400;57150546600;55555239900;</t>
  </si>
  <si>
    <t>BMC Complementary and Alternative Medicine</t>
  </si>
  <si>
    <t>10.1310/sci2201-3</t>
  </si>
  <si>
    <t>https://www.scopus.com/inward/record.uri?eid=2-s2.0-85020548419&amp;doi=10.1310%2fsci2201-3&amp;partnerID=40&amp;md5=ba5d305e9d4cb5c63df8a579eda362ac</t>
  </si>
  <si>
    <t>2-s2.0-85020548419</t>
  </si>
  <si>
    <t>Kursuncu, U., Gaur, M., Lokala, U., Illendula, A., Thirunarayan, K., Daniulaityte, R., Sheth, A., Arpinar, I.B.</t>
  </si>
  <si>
    <t>56319639500;57204944466;57204512965;57202981741;6602813166;6506075557;57200763252;6507184033;</t>
  </si>
  <si>
    <t>Proceedings - 2018 IEEE/WIC/ACM International Conference on Web Intelligence, WI 2018</t>
  </si>
  <si>
    <t>https://www.scopus.com/inward/record.uri?eid=2-s2.0-84948704707&amp;doi=10.2500%2faap.2015.36.3890&amp;partnerID=40&amp;md5=bcffdbbc452e8518887846e04d646ae5</t>
  </si>
  <si>
    <t>2-s2.0-84948704707</t>
  </si>
  <si>
    <t>van der Westhuizen, J., Roodt, F., Nejthardt, M., Esterhuizen, T., Flint, M., van Straaten, D., Magni, P.</t>
  </si>
  <si>
    <t>57211195334;57189030388;57199645997;6506241847;57189031621;57214798557;57214796060;</t>
  </si>
  <si>
    <t>Southern African Journal of Anaesthesia and Analgesia</t>
  </si>
  <si>
    <t>10.1542/peds.2015-1260</t>
  </si>
  <si>
    <t>https://www.scopus.com/inward/record.uri?eid=2-s2.0-84942870026&amp;doi=10.1542%2fpeds.2015-1260&amp;partnerID=40&amp;md5=7f576300ad6c58924466a16567d538e2</t>
  </si>
  <si>
    <t>2-s2.0-84942870026</t>
  </si>
  <si>
    <t>Moreno, M.A., Gower, A.D., Jenkins, M.C., Scheck, J., Sohal, J., Kerr, B., Young, H.N., Cox, E.</t>
  </si>
  <si>
    <t>15063097600;57202781386;57202784922;57211792026;57211046217;55841378600;7401639016;36786117200;</t>
  </si>
  <si>
    <t>JAMA network open</t>
  </si>
  <si>
    <t>https://www.scopus.com/inward/record.uri?eid=2-s2.0-84941937865&amp;doi=10.1016%2fj.drugalcdep.2015.08.020&amp;partnerID=40&amp;md5=7fc6febb2e5824c70999f6a991ba13a0</t>
  </si>
  <si>
    <t>2-s2.0-84941937865</t>
  </si>
  <si>
    <t>Shader, R.I.</t>
  </si>
  <si>
    <t>35601296700;</t>
  </si>
  <si>
    <t>Clinical Therapeutics</t>
  </si>
  <si>
    <t>https://www.scopus.com/inward/record.uri?eid=2-s2.0-84941933127&amp;doi=10.1016%2fj.drugalcdep.2015.07.1199&amp;partnerID=40&amp;md5=ad11b616c24b56a876c849eade022fb2</t>
  </si>
  <si>
    <t>2-s2.0-84941933127</t>
  </si>
  <si>
    <t>Ryan, S.A., Ammerman, S.D., O'Connor, M.E., Patrick, S.W., Plumb, J., Quigley, J., Walker-Harding, L.R.</t>
  </si>
  <si>
    <t>7202072852;6603328814;7402686457;57217676222;57210092448;18936617000;8399795200;</t>
  </si>
  <si>
    <t>Pediatrics</t>
  </si>
  <si>
    <t>e20181889</t>
  </si>
  <si>
    <t>10.1016/j.drugpo.2014.12.004</t>
  </si>
  <si>
    <t>https://www.scopus.com/inward/record.uri?eid=2-s2.0-84922507374&amp;doi=10.1016%2fj.drugpo.2014.12.004&amp;partnerID=40&amp;md5=e80c32e14fd030018ba1b0ef3565a922</t>
  </si>
  <si>
    <t>2-s2.0-84922507374</t>
  </si>
  <si>
    <t>Abraham, A., Zhang, A.J., Ahn, R., Woodbridge, A., Korenstein, D., Keyhani, S.</t>
  </si>
  <si>
    <t>57190975869;57202266594;57190975328;57190978000;9039488500;8705564500;</t>
  </si>
  <si>
    <t>https://www.scopus.com/inward/record.uri?eid=2-s2.0-84962476741&amp;partnerID=40&amp;md5=93873005b5f88a389925409707e59481</t>
  </si>
  <si>
    <t>2-s2.0-84962476741</t>
  </si>
  <si>
    <t>Throckmorton, D.C., Gottlieb, S., Woodcock, J.</t>
  </si>
  <si>
    <t>36794111300;57217661738;7102334306;</t>
  </si>
  <si>
    <t>New England Journal of Medicine</t>
  </si>
  <si>
    <t>10.1016/j.drugpo.2013.05.014</t>
  </si>
  <si>
    <t>https://www.scopus.com/inward/record.uri?eid=2-s2.0-84896099049&amp;doi=10.1016%2fj.drugpo.2013.05.014&amp;partnerID=40&amp;md5=b25d701f19d69f513c3548cbaf5edab9</t>
  </si>
  <si>
    <t>2-s2.0-84896099049</t>
  </si>
  <si>
    <t>Meacham, M.C., Paul, M.J., Ramo, D.E.</t>
  </si>
  <si>
    <t>36638135000;7402403521;8967648200;</t>
  </si>
  <si>
    <t>https://www.scopus.com/inward/record.uri?eid=2-s2.0-84887809109&amp;doi=10.1016%2fj.yebeh.2013.08.037&amp;partnerID=40&amp;md5=c83212ef7e3ca6362cf6032717cc0de4</t>
  </si>
  <si>
    <t>2-s2.0-84887809109</t>
  </si>
  <si>
    <t>Ouellette, L., Cearley, M., Judge, B., Riley, B., Jones, J.</t>
  </si>
  <si>
    <t>57195614994;57196718531;8607941300;12783974900;7406480126;</t>
  </si>
  <si>
    <t>American Journal of Emergency Medicine</t>
  </si>
  <si>
    <t>10.12923/J.2084-980X/26.2/a.25</t>
  </si>
  <si>
    <t>https://www.scopus.com/inward/record.uri?eid=2-s2.0-84886735210&amp;doi=10.12923%2fJ.2084-980X%2f26.2%2fa.25&amp;partnerID=40&amp;md5=e1832cc6dc235a85737fe8376ba2239c</t>
  </si>
  <si>
    <t>2-s2.0-84886735210</t>
  </si>
  <si>
    <t>Hazekamp, A.</t>
  </si>
  <si>
    <t>6603655908;</t>
  </si>
  <si>
    <t>The Trouble with CBD Oil</t>
  </si>
  <si>
    <t>Medical Cannabis and Cannabinoids</t>
  </si>
  <si>
    <t>10.1016/j.drugpo.2012.12.002</t>
  </si>
  <si>
    <t>https://www.scopus.com/inward/record.uri?eid=2-s2.0-84878105895&amp;doi=10.1016%2fj.drugpo.2012.12.002&amp;partnerID=40&amp;md5=7e40ae6429fc1f2f28e2e497a0fa165c</t>
  </si>
  <si>
    <t>2-s2.0-84878105895</t>
  </si>
  <si>
    <t>Sznitman, S.R., Lewis, N.</t>
  </si>
  <si>
    <t>23052848900;35215677800;</t>
  </si>
  <si>
    <t>10.1016/j.ogla.2020.11.004</t>
  </si>
  <si>
    <t>https://www.scopus.com/inward/record.uri?eid=2-s2.0-85112484563&amp;doi=10.1016%2fj.ogla.2020.11.004&amp;partnerID=40&amp;md5=21a865889e0700dbcab0aed45e83940f</t>
  </si>
  <si>
    <t>2-s2.0-85112484563</t>
  </si>
  <si>
    <t>Allen, J.A., Farrelly, M.C., Duke, J.C., Kamyab, K., Nonnemaker, J.M., Wylie, S., Dutra, L., Gourdet, C.</t>
  </si>
  <si>
    <t>8111438200;7003915187;13005169900;36339922700;6603260991;34880981700;55377343600;55184679500;</t>
  </si>
  <si>
    <t>10.1007/978-3-030-72805-2_10</t>
  </si>
  <si>
    <t>https://www.scopus.com/inward/record.uri?eid=2-s2.0-85107424581&amp;doi=10.1007%2f978-3-030-72805-2_10&amp;partnerID=40&amp;md5=9bc0515c2d778c53e76b10db891aea91</t>
  </si>
  <si>
    <t>2-s2.0-85107424581</t>
  </si>
  <si>
    <t>Griffin, O.H., Webb, M.E.</t>
  </si>
  <si>
    <t>35516667700;57069549300;</t>
  </si>
  <si>
    <t>10.1109/ICHI48887.2020.9374387</t>
  </si>
  <si>
    <t>https://www.scopus.com/inward/record.uri?eid=2-s2.0-85103215905&amp;doi=10.1109%2fICHI48887.2020.9374387&amp;partnerID=40&amp;md5=a608d76016d857a09691c9a0b4ed4439</t>
  </si>
  <si>
    <t>2-s2.0-85103215905</t>
  </si>
  <si>
    <t>Berg, C.J., Daniel, C.N., Vu, M., Li, J., Martin, K., Le, L.</t>
  </si>
  <si>
    <t>55433439400;57195299592;57189691271;57192992639;57195302070;57195301546;</t>
  </si>
  <si>
    <t>10.1109/ECTIDAMTNCON48261.2020.9090758</t>
  </si>
  <si>
    <t>https://www.scopus.com/inward/record.uri?eid=2-s2.0-85085600824&amp;doi=10.1109%2fECTIDAMTNCON48261.2020.9090758&amp;partnerID=40&amp;md5=de75f0d673ef2a5fe50c06f9a6b8bb76</t>
  </si>
  <si>
    <t>2-s2.0-85085600824</t>
  </si>
  <si>
    <t>Lamy, F.R., Daniulaityte, R., Zatreh, M., Nahhas, R.W., Sheth, A., Martins, S.S., Boyer, E.W., Carlson, R.G.</t>
  </si>
  <si>
    <t>56814549500;6506075557;57201333981;6505914523;57200763252;7007089354;35589263600;35511771300;</t>
  </si>
  <si>
    <t>10.3233/SHTI200479</t>
  </si>
  <si>
    <t>https://www.scopus.com/inward/record.uri?eid=2-s2.0-85087408440&amp;doi=10.3233%2fSHTI200479&amp;partnerID=40&amp;md5=eb892388e8235432ab41d3786221c0b9</t>
  </si>
  <si>
    <t>2-s2.0-85087408440</t>
  </si>
  <si>
    <t>Corroon, J., Phillips, J.A.</t>
  </si>
  <si>
    <t>57194194626;57550282800;</t>
  </si>
  <si>
    <t>Cannabis and cannabinoid research</t>
  </si>
  <si>
    <t>10.1109/ICCAKM46823.2020.9051527</t>
  </si>
  <si>
    <t>https://www.scopus.com/inward/record.uri?eid=2-s2.0-85083483756&amp;doi=10.1109%2fICCAKM46823.2020.9051527&amp;partnerID=40&amp;md5=4006d462f7ba3a9738b6ad04802c1bb7</t>
  </si>
  <si>
    <t>2-s2.0-85083483756</t>
  </si>
  <si>
    <t>Dakkak, H., Brown, R., Twynstra, J., Charbonneau, K., Seabrook, J.A.</t>
  </si>
  <si>
    <t>57493903100;57205176344;38062201700;57200176451;7003817315;</t>
  </si>
  <si>
    <t>Journal of Neonatal-Perinatal Medicine</t>
  </si>
  <si>
    <t>https://www.scopus.com/inward/record.uri?eid=2-s2.0-85076541106&amp;doi=10.1016%2fj.japh.2019.11.005&amp;partnerID=40&amp;md5=3ee3c287cfab21cbc6edf23d2a9dfe74</t>
  </si>
  <si>
    <t>2-s2.0-85076541106</t>
  </si>
  <si>
    <t>Griffiths, P., Quigley, E., Vandam, L., Mounteney, J.</t>
  </si>
  <si>
    <t>57204078432;56222116700;55892467300;6507485038;</t>
  </si>
  <si>
    <t>Dusunen Adam - The Journal of Psychiatry and Neurological Sciences</t>
  </si>
  <si>
    <t>https://www.scopus.com/inward/record.uri?eid=2-s2.0-85061938006&amp;doi=10.1109%2fWI.2018.00-50&amp;partnerID=40&amp;md5=be6b7b689c20c04ec0ce8280b0513357</t>
  </si>
  <si>
    <t>2-s2.0-85061938006</t>
  </si>
  <si>
    <t>Habib, G., Avisar, I.</t>
  </si>
  <si>
    <t>7101933254;57203338861;</t>
  </si>
  <si>
    <t>Pain Research and Treatment</t>
  </si>
  <si>
    <t>10.1109/ICHI.2016.97</t>
  </si>
  <si>
    <t>https://www.scopus.com/inward/record.uri?eid=2-s2.0-85010433828&amp;doi=10.1109%2fICHI.2016.97&amp;partnerID=40&amp;md5=af9a110d6cb81bbdcf2aea8f715045a6</t>
  </si>
  <si>
    <t>2-s2.0-85010433828</t>
  </si>
  <si>
    <t>Drossel, C., Forchheimer, M., Meade, M.A.</t>
  </si>
  <si>
    <t>26025590500;6701483270;35553228300;</t>
  </si>
  <si>
    <t>Topics in Spinal Cord Injury Rehabilitation</t>
  </si>
  <si>
    <t>10.1038/s41746-021-00407-6</t>
  </si>
  <si>
    <t>https://www.scopus.com/inward/record.uri?eid=2-s2.0-85102008609&amp;doi=10.1038%2fs41746-021-00407-6&amp;partnerID=40&amp;md5=991f18f23751ffaef8bb8406e209c771</t>
  </si>
  <si>
    <t>2-s2.0-85102008609</t>
  </si>
  <si>
    <t>Detyniecki, K., Hirsch, L.J.</t>
  </si>
  <si>
    <t>36056239700;35434156600;</t>
  </si>
  <si>
    <t>The Lancet Neurology</t>
  </si>
  <si>
    <t>https://www.scopus.com/inward/record.uri?eid=2-s2.0-85100532667&amp;doi=10.1016%2fj.pediatrneurol.2020.10.014&amp;partnerID=40&amp;md5=bf1f5ae03af927928df58727a0df8e04</t>
  </si>
  <si>
    <t>2-s2.0-85100532667</t>
  </si>
  <si>
    <t>Gonzalez-Estrada, A., Cuervo-Pardo, L., Ghosh, B., Smith, M., Pazheri, F., Zell, K., Wang, X.-F., Lang, D.M.</t>
  </si>
  <si>
    <t>36988534800;56578585100;57213274488;56982065400;37087700300;56478614500;53464267100;7202377389;</t>
  </si>
  <si>
    <t>Allergy and Asthma Proceedings</t>
  </si>
  <si>
    <t>e121</t>
  </si>
  <si>
    <t>e126</t>
  </si>
  <si>
    <t>https://www.scopus.com/inward/record.uri?eid=2-s2.0-85100400789&amp;doi=10.1016%2fj.pediatrneurol.2020.10.015&amp;partnerID=40&amp;md5=47305460ebc5c6fa2f1740ca407c81b5</t>
  </si>
  <si>
    <t>2-s2.0-85100400789</t>
  </si>
  <si>
    <t>Cunningham, R.M., Chermack, S.T., Ehrlich, P.F., Carter, P.M., Booth, B.M., Blow, F.C., Barry, K.L., Walton, M.A.</t>
  </si>
  <si>
    <t>35554203900;6701617687;7101963336;36469694600;7101911276;35492620700;7006260495;7101916855;</t>
  </si>
  <si>
    <t>e783</t>
  </si>
  <si>
    <t>e793</t>
  </si>
  <si>
    <t>https://www.scopus.com/inward/record.uri?eid=2-s2.0-85099979571&amp;doi=10.2196%2f17187&amp;partnerID=40&amp;md5=19f7598ad22ea8e942fe2437a92c6a9a</t>
  </si>
  <si>
    <t>2-s2.0-85099979571</t>
  </si>
  <si>
    <t>Krauss, M.J., Sowles, S.J., Mylvaganam, S., Zewdie, K., Bierut, L.J., Cavazos-Rehg, P.A.</t>
  </si>
  <si>
    <t>8942131700;56540029700;56818833600;56819131700;6701374894;14919273100;</t>
  </si>
  <si>
    <t>10.1159/000510822</t>
  </si>
  <si>
    <t>https://www.scopus.com/inward/record.uri?eid=2-s2.0-85091770515&amp;doi=10.1159%2f000510822&amp;partnerID=40&amp;md5=911e8eec4d10ef596401e74792579dd4</t>
  </si>
  <si>
    <t>2-s2.0-85091770515</t>
  </si>
  <si>
    <t>Daniulaityte, R., Nahhas, R.W., Wijeratne, S., Carlson, R.G., Lamy, F.R., Martins, S.S., Boyer, E.W., Smith, G.A., Sheth, A.</t>
  </si>
  <si>
    <t>6506075557;6505914523;55876479400;35511771300;56814549500;7007089354;35589263600;57198543815;57200763252;</t>
  </si>
  <si>
    <t>10.1136/postgradmedj-2020-137673</t>
  </si>
  <si>
    <t>https://www.scopus.com/inward/record.uri?eid=2-s2.0-85087755295&amp;doi=10.1136%2fpostgradmedj-2020-137673&amp;partnerID=40&amp;md5=36239659deb7bf1838cd60e23fad2d01</t>
  </si>
  <si>
    <t>2-s2.0-85087755295</t>
  </si>
  <si>
    <t>Isaacs, D., Kilham, H.</t>
  </si>
  <si>
    <t>7102241286;6603872605;</t>
  </si>
  <si>
    <t>Journal of Paediatrics and Child Health</t>
  </si>
  <si>
    <t>https://www.scopus.com/inward/record.uri?eid=2-s2.0-85079080012&amp;doi=10.2105%2fAJPH.2019.305461&amp;partnerID=40&amp;md5=c71811e7b0b46ae57d1785cc51b0b96b</t>
  </si>
  <si>
    <t>2-s2.0-85079080012</t>
  </si>
  <si>
    <t>Barratt, M.J., Potter, G.R., Wouters, M., Wilkins, C., Werse, B., Perälä, J., Pedersen, M.M., Nguyen, H., Malm, A., Lenton, S., Korf, D., Klein, A., Heyde, J., Hakkarainen, P., Frank, V.A., Decorte, T., Bouchard, M., Blok, T.</t>
  </si>
  <si>
    <t>9274157400;55504535100;16445195600;7101884302;36698442400;37461965600;57225765962;36470896100;15832275300;7004371071;6602758569;25952781000;56471788600;23483375300;26631548900;19033905700;35943405400;7801647919;</t>
  </si>
  <si>
    <t>https://www.scopus.com/inward/record.uri?eid=2-s2.0-85074932272&amp;doi=10.1002%2fptr.6517&amp;partnerID=40&amp;md5=71643aa849228327667eab698c99888c</t>
  </si>
  <si>
    <t>2-s2.0-85074932272</t>
  </si>
  <si>
    <t>Calimag, M.M.P.</t>
  </si>
  <si>
    <t>56566731000;</t>
  </si>
  <si>
    <t>Japan Medical Association Journal</t>
  </si>
  <si>
    <t>https://www.scopus.com/inward/record.uri?eid=2-s2.0-85064906463&amp;doi=10.1016%2fj.pediatrneurol.2019.03.014&amp;partnerID=40&amp;md5=5642e207b4874afc8434be28e58684d1</t>
  </si>
  <si>
    <t>2-s2.0-85064906463</t>
  </si>
  <si>
    <t>Sirven, J.I.</t>
  </si>
  <si>
    <t>35492505200;</t>
  </si>
  <si>
    <t>10.1001/jama.2019.4432</t>
  </si>
  <si>
    <t>https://www.scopus.com/inward/record.uri?eid=2-s2.0-85065824456&amp;doi=10.1001%2fjama.2019.4432&amp;partnerID=40&amp;md5=a0d9f49692ce435bfe29261ca7b1b9ac</t>
  </si>
  <si>
    <t>2-s2.0-85065824456</t>
  </si>
  <si>
    <t>Cairns, K.E., Yap, M.B.H., Pilkington, P.D., Jorm, A.F.</t>
  </si>
  <si>
    <t>56341150100;7006673740;56914964600;7102651196;</t>
  </si>
  <si>
    <t>Journal of Affective Disorders</t>
  </si>
  <si>
    <t>https://www.scopus.com/inward/record.uri?eid=2-s2.0-85059956912&amp;doi=10.1186%2fs12906-019-2431-x&amp;partnerID=40&amp;md5=0260abcbbb354ab0a497606e89b046db</t>
  </si>
  <si>
    <t>2-s2.0-85059956912</t>
  </si>
  <si>
    <t>Khoury, M.J., Ioannidis, J.P.A.</t>
  </si>
  <si>
    <t>26643049700;57226848754;</t>
  </si>
  <si>
    <t>Science</t>
  </si>
  <si>
    <t>10.1056/NEJMp1806486</t>
  </si>
  <si>
    <t>https://www.scopus.com/inward/record.uri?eid=2-s2.0-85050499940&amp;doi=10.1056%2fNEJMp1806486&amp;partnerID=40&amp;md5=c741a47bb9bcbf9ad3a0d8f216ca0247</t>
  </si>
  <si>
    <t>2-s2.0-85050499940</t>
  </si>
  <si>
    <t>Tieberghien, J.</t>
  </si>
  <si>
    <t>35520382400;</t>
  </si>
  <si>
    <t>10.1159/000489287</t>
  </si>
  <si>
    <t>https://www.scopus.com/inward/record.uri?eid=2-s2.0-85058520454&amp;doi=10.1159%2f000489287&amp;partnerID=40&amp;md5=9f77d679ffdfbce2e52198ba0d02ea7c</t>
  </si>
  <si>
    <t>2-s2.0-85058520454</t>
  </si>
  <si>
    <t>Nelson, M.E., Bryant, S.M., Aks, S.E.</t>
  </si>
  <si>
    <t>57198484724;7202782189;6701698844;</t>
  </si>
  <si>
    <t>Disease-a-Month</t>
  </si>
  <si>
    <t>10.1089/apc.2017.0082</t>
  </si>
  <si>
    <t>https://www.scopus.com/inward/record.uri?eid=2-s2.0-85038560299&amp;doi=10.1089%2fapc.2017.0082&amp;partnerID=40&amp;md5=3104b41894621fd48c68833aa239db33</t>
  </si>
  <si>
    <t>2-s2.0-85038560299</t>
  </si>
  <si>
    <t>Porter, B.E., Jacobson, C.</t>
  </si>
  <si>
    <t>57202448078;55930810000;</t>
  </si>
  <si>
    <t>10.1016/j.jad.2014.08.006</t>
  </si>
  <si>
    <t>https://www.scopus.com/inward/record.uri?eid=2-s2.0-84906660655&amp;doi=10.1016%2fj.jad.2014.08.006&amp;partnerID=40&amp;md5=c15848af16a58587535eec8a103bc197</t>
  </si>
  <si>
    <t>2-s2.0-84906660655</t>
  </si>
  <si>
    <t>Sobczyński, J., Drozd, M., Wośko, S., Wielgus, S., Ostapkiewicz, A., Kochaniec, M., Szymańska, J.</t>
  </si>
  <si>
    <t>35222446700;55908568900;55203142700;6602482941;55908473000;55908826100;7005915782;</t>
  </si>
  <si>
    <t>Current Issues in Pharmacy and Medical Sciences</t>
  </si>
  <si>
    <t>10.1016/j.disamonth.2014.01.001</t>
  </si>
  <si>
    <t>https://www.scopus.com/inward/record.uri?eid=2-s2.0-84895797441&amp;doi=10.1016%2fj.disamonth.2014.01.001&amp;partnerID=40&amp;md5=b14a51cd47532f2fd4a442e67adf1d82</t>
  </si>
  <si>
    <t>2-s2.0-84895797441</t>
  </si>
  <si>
    <t>Bright, S.J., Bishop, B., Kane, R., Marsh, A., Barratt, M.J.</t>
  </si>
  <si>
    <t>55204212900;7103386386;7402265347;7102492697;9274157400;</t>
  </si>
  <si>
    <t>10.1126/science.aaa2709</t>
  </si>
  <si>
    <t>https://www.scopus.com/inward/record.uri?eid=2-s2.0-84913582215&amp;doi=10.1126%2fscience.aaa2709&amp;partnerID=40&amp;md5=c241a44c8ef89d463b0c048ae7a5c808</t>
  </si>
  <si>
    <t>2-s2.0-84913582215</t>
  </si>
  <si>
    <t>Barratt, M.J., Lamy, F.R., Engel, L., Davies, E., Puljevic, C., Ferris, J.A., Winstock, A.R.</t>
  </si>
  <si>
    <t>9274157400;56814549500;57220585003;55794579400;56436849400;17343337300;6701635032;</t>
  </si>
  <si>
    <t>Exploring Televend, an innovative combination of cryptomarket and messaging app technologies for trading prohibited drugs</t>
  </si>
  <si>
    <t>Pinelo Camacho, K.E., Pavón-León, P., Salas-Garcia, B., De San Jorge-Cárdenas, X., Beverido Sustaeta, P., Mejorada-Fernandez, J.S.</t>
  </si>
  <si>
    <t>57842954700;57193424152;57199505240;57189071794;57199504652;57842954800;</t>
  </si>
  <si>
    <t>Consumption of legal and illegal drugs and depressive symptoms in older adults during the SARS-CoV-2 pandemic in Mexico [Consumo de drogas legales e ilegales y síntomas de depresión en adultos mayores usuarios de Facebook durante la pandemia por SARS-CoV-2 en México]</t>
  </si>
  <si>
    <t>Revista Espanola de Geriatria y Gerontologia</t>
  </si>
  <si>
    <t>Rakoff, J., Chavarria, J., Hamilton, H.A., Elton-Marshall, T.</t>
  </si>
  <si>
    <t>57806945100;56462637100;57206172016;6504400632;</t>
  </si>
  <si>
    <t>Cross-sectional Study of Factors Associated With Suicide Ideation in Ontario Adolescents [Étude transversale des facteurs associés à l’idéation suicidaire chez les adolescents de l’Ontario]</t>
  </si>
  <si>
    <t>Canadian Journal of Psychiatry</t>
  </si>
  <si>
    <t>Grundmann, O., Veltri, C.A., Morcos, D., Knightes, D., Smith, K.E., Singh, D., Corazza, O., Cinosi, E., Martinotti, G., Walsh, Z., Swogger, M.T.</t>
  </si>
  <si>
    <t>14055971900;57208723018;57460569000;57460524200;57191898214;55914560800;35195582600;55221790900;14060551000;6507503246;6506147851;</t>
  </si>
  <si>
    <t>Exploring the self-reported motivations of kratom (Mitragyna speciosa Korth.) use: a cross-sectional investigation</t>
  </si>
  <si>
    <t>Stevens, R., Bonett, S., Kenyatta, K., Chittamuru, D., Bleakley, A., Jingyi Xu, J., Wang, Y., Bush, N.</t>
  </si>
  <si>
    <t>57195304450;37055258900;57657075200;36141539700;6602156363;57656424300;57216494430;57657075300;</t>
  </si>
  <si>
    <t>On sex, drugs, and alcohol: a mixed-method analysis of youth posts on social media in the United States</t>
  </si>
  <si>
    <t>Journal of Children and Media</t>
  </si>
  <si>
    <t>Tran, D.D., Fitzke, R.E., Wang, J., Davis, J.P., Pedersen, E.R.</t>
  </si>
  <si>
    <t>57346306300;57226122842;57226837126;56324348900;57217527445;</t>
  </si>
  <si>
    <t>Substance Use, Financial Stress, Employment Disruptions, and Anxiety among Veterans during the COVID-19 Pandemic</t>
  </si>
  <si>
    <t>Psychological Reports</t>
  </si>
  <si>
    <t>Wang, Q.</t>
  </si>
  <si>
    <t>57221577280;</t>
  </si>
  <si>
    <t>Exposure to Secondhand Smoke at Home and Psychological Distress among College Students in China: The Role of Parental Attachment</t>
  </si>
  <si>
    <t>Wagoner, K.G., Lazard, A.J., Romero-Sandoval, E.A., Reboussin, B.A.</t>
  </si>
  <si>
    <t>26021605600;56072948400;8068830900;7004382075;</t>
  </si>
  <si>
    <t>Health claims about cannabidiol products: A retrospective analysis of u.s. food and drug administration warning letters from 2015 to 2019</t>
  </si>
  <si>
    <t>Gunge, D., Marganski, J., Advani, I., Boddu, S., Chen, Y.J.E., Mehta, S., Merz, W., Fuentes, A.L., Malhotra, A., Banks, S.J., Crotty Alexander, L.E.</t>
  </si>
  <si>
    <t>57218368794;57372512000;57212058202;57212056383;57372360000;57218375222;57371449200;57222072844;57212869031;25642357300;35866946600;</t>
  </si>
  <si>
    <t>Deleterious association of inhalant use on sleep quality during the COVID-19 pandemic</t>
  </si>
  <si>
    <t>Li, W., Le, N., Lee, D.J., Reuter, K.</t>
  </si>
  <si>
    <t>57296596400;57204043882;7406668192;7006349636;</t>
  </si>
  <si>
    <t>Analysis of psoriasis-related posts on Twitter: An abundance of patient-driven advocacy versus a scarcity of dermatologists</t>
  </si>
  <si>
    <t>Journal of the American Academy of Dermatology</t>
  </si>
  <si>
    <t>Ting, C.H., Essau, C.</t>
  </si>
  <si>
    <t>57286006800;7004864931;</t>
  </si>
  <si>
    <t>Addictive behaviours among university students in Malaysia during COVID-19 pandemic</t>
  </si>
  <si>
    <t>Jiang, J.A., Scheuerman, M.K., Fiesler, C., Brubaker, J.R.</t>
  </si>
  <si>
    <t>57213260713;57194287652;36194796400;37103441100;</t>
  </si>
  <si>
    <t>Understanding international perceptions of the severity of harmful content online</t>
  </si>
  <si>
    <t>e0256762</t>
  </si>
  <si>
    <t>Hanewinkel, R., Seidel, A.-K., Morgenstern, M.</t>
  </si>
  <si>
    <t>6701391249;57209684858;23051628000;</t>
  </si>
  <si>
    <t>Predictors and Effects of Cannabis-Related Legal Investigations [Prädiktoren und Auswirkungen von Ermittlungsverfahren wegen Cannabis]</t>
  </si>
  <si>
    <t>Gesundheitswesen</t>
  </si>
  <si>
    <t>Arillotta, D., Guirguis, A., Corkery, J.M., Scherbaum, N., Schifano, F.</t>
  </si>
  <si>
    <t>57208681950;55496109900;7003858061;7004109625;7003711214;</t>
  </si>
  <si>
    <t>Covid-19 pandemic impact on substance misuse: A social media listening, mixed method analysis</t>
  </si>
  <si>
    <t>Brain Sciences</t>
  </si>
  <si>
    <t>Mazel, S., Zisman-Ilani, Y., Hennig, S., Garnick, D., Nicholson, J.</t>
  </si>
  <si>
    <t>57210163935;36770020600;57225425272;7005221591;7402205413;</t>
  </si>
  <si>
    <t>Virtual engagement in a social media community of mothers with substance use disorders: Content analysis</t>
  </si>
  <si>
    <t>e24353</t>
  </si>
  <si>
    <t>Prowse, R., Sherratt, F., Abizaid, A., Gabrys, R.L., Hellemans, K.G.C., Patterson, Z.R., McQuaid, R.J.</t>
  </si>
  <si>
    <t>57223038640;6603007626;57226208209;56851690900;6603516223;57110224100;55158032700;</t>
  </si>
  <si>
    <t>Coping With the COVID-19 Pandemic: Examining Gender Differences in Stress and Mental Health Among University Students</t>
  </si>
  <si>
    <t>Knapp, A.A., Allan, N.P., Cloutier, R., Blumenthal, H., Moradi, S., Budney, A.J., Lord, S.E.</t>
  </si>
  <si>
    <t>55629894200;37066982900;56670967100;24480651200;57208188138;35561868000;7101831699;</t>
  </si>
  <si>
    <t>Journal of Behavioral Medicine</t>
  </si>
  <si>
    <t>Catalani, V., Arillotta, D., Corkery, J.M., Guirguis, A., Vento, A., Schifano, F.</t>
  </si>
  <si>
    <t>57190428198;57208681950;7003858061;55496109900;18042694600;7003711214;</t>
  </si>
  <si>
    <t>Flaudias, V., Zerhouni, O., Pereira, B., Cherpitel, C.J., Boudesseul, J., de Chazeron, I., Romo, L., Guillaume, S., Samalin, L., Cabe, J., Bègue, L., Gerbaud, L., Rolland, B., Llorca, P.-M., Naassila, M., Brousse, G.</t>
  </si>
  <si>
    <t>36760721800;55644350500;57223597223;7005582827;56433471800;16028004800;16317350000;7003700411;57194572901;57201641011;6701845502;56025584000;9239309600;7003468273;6602522567;6603693948;</t>
  </si>
  <si>
    <t>The Early Impact of the COVID-19 Lockdown on Stress and Addictive Behaviors in an Alcohol-Consuming Student Population in France</t>
  </si>
  <si>
    <t>Soleymanpour, M., Saderholm, S., Kavuluru, R.</t>
  </si>
  <si>
    <t>6504600348;57465780900;23467019200;</t>
  </si>
  <si>
    <t>Therapeutic Claims in Cannabidiol (CBD) Marketing Messages on Twitter</t>
  </si>
  <si>
    <t>Proceedings - 2021 IEEE International Conference on Bioinformatics and Biomedicine, BIBM 2021</t>
  </si>
  <si>
    <t>Roy, K., Lokala, U., Khandelwal, V., Sheth, A.</t>
  </si>
  <si>
    <t>57221320197;57204512965;57520317400;57200763252;</t>
  </si>
  <si>
    <t>“Is depression related to cannabis?”: A knowledge-infused model for entity and relation extraction with limited supervision</t>
  </si>
  <si>
    <t>CEUR Workshop Proceedings</t>
  </si>
  <si>
    <t>Fibert, P., Relton, C.</t>
  </si>
  <si>
    <t>56590100400;57044440500;</t>
  </si>
  <si>
    <t>BMJ Paediatrics Open</t>
  </si>
  <si>
    <t>e000771</t>
  </si>
  <si>
    <t>Sanchez, C., Grzenda, A., Varias, A., Widge, A.S., Carpenter, L.L., McDonald, W.M., Nemeroff, C.B., Kalin, N.H., Martin, G., Tohen, M., Filippou-Frye, M., Ramsey, D., Linos, E., Mangurian, C., Rodriguez, C.I.</t>
  </si>
  <si>
    <t>57204571421;24366718200;57188719508;6506634040;7102689168;7201671661;35355232200;7004276567;57199301846;7005960357;57205163865;55567372500;57206433174;6506961885;25639862200;</t>
  </si>
  <si>
    <t>Comprehensive Psychiatry</t>
  </si>
  <si>
    <t>Leas, E.C., Hendrickson, E.M., Nobles, A.L., Todd, R., Smith, D.M., Dredze, M., Ayers, J.W.</t>
  </si>
  <si>
    <t>56364358800;57202409110;57188839690;57219513196;57209827569;14041686400;26026782500;</t>
  </si>
  <si>
    <t>Self-reported Cannabidiol (CBD) Use for Conditions with Proven Therapies</t>
  </si>
  <si>
    <t>JAMA Network Open</t>
  </si>
  <si>
    <t>Merten, J.W., Gordon, B.T., King, J.L., Pappas, C.</t>
  </si>
  <si>
    <t>56000984200;57215200644;56020394800;57218281080;</t>
  </si>
  <si>
    <t>Leos-Toro, C., Fong, G.T., Meyer, S.B., Hammond, D.</t>
  </si>
  <si>
    <t>57195582094;7004978760;25641913600;7202006759;</t>
  </si>
  <si>
    <t>Cannabis health knowledge and risk perceptions among Canadian youth and young adults</t>
  </si>
  <si>
    <t>Song, S., Cohen, A.J., Lui, H., Mmonu, N.A., Brody, H., Patino, G., Liaw, A., Butler, C., Fergus, K.B., Mena, J., Lee, A., Weiser, J., Johnson, K., Breyer, B.N.</t>
  </si>
  <si>
    <t>57203765511;56379397800;57217371200;57211962038;57210970310;57207309739;55523260700;57189039592;56730669400;57207311742;57211917755;56647741000;57216254650;35290652000;</t>
  </si>
  <si>
    <t>Kotyuk, E., Magi, A., Eisinger, A., Király, O., Vereczkei, A., Barta, C., Griffiths, M.D., Székely, A., Kökönyei, G., Farkas, J., Kun, B., Badgaiyan, R.D., Urbán, R., Blum, K., Demetrovics, Z.</t>
  </si>
  <si>
    <t>40261701000;55308889100;55307739900;57000322900;34875927300;7003389296;7201549643;26638512000;57447981900;7103258164;35362222200;7004672811;14120384100;35433478500;55882733400;</t>
  </si>
  <si>
    <t>Co-occurrences of substance use and other potentially addictive behaviors: Epidemiological results from the Psychological and Genetic Factors of the Addictive Behaviors (PGA) Study</t>
  </si>
  <si>
    <t>Journal of Behavioral Addictions</t>
  </si>
  <si>
    <t>Szkodziak, F., Krzyżanowski, J., Szkodziak, P.</t>
  </si>
  <si>
    <t>57196356479;57217170003;6506702767;</t>
  </si>
  <si>
    <t>Psychological aspects of infertility. A systematic review</t>
  </si>
  <si>
    <t>Journal of International Medical Research</t>
  </si>
  <si>
    <t>Assi, S., Marshall, D., Bersani, F.S., Corazza, O.</t>
  </si>
  <si>
    <t>15018994200;57214895577;37064445400;35195582600;</t>
  </si>
  <si>
    <t>Uses, Effects and Toxicity of Synthetic Cannabinoids from the Perspective of People with Lived Experiences</t>
  </si>
  <si>
    <t>Gul, M., Towe, M., Yafi, F.A., Serefoglu, E.C.</t>
  </si>
  <si>
    <t>56353118100;57205288238;24339846700;15064559300;</t>
  </si>
  <si>
    <t>Hard flaccid syndrome: initial report of four cases</t>
  </si>
  <si>
    <t>International Journal of Impotence Research</t>
  </si>
  <si>
    <t>Chung, S., Baum, C.R., Nyquist, A.-C., Krug, S.E., Chung, S., Fagbuyi, D.B., Fisher, M.C., Needle, S., Schonfeld, D.J., Lowry, J.A., Ahdoot, S., Baum, C.R., Bernstein, A.S., Bole, A., Byron, L.G., Landrigan, P.J., Marcus, S.M., Pacheco, S.E., Spanier, A.J., Woolf, A.D., Maldonado, Y.A., Zaoutis, T.E., Banerjee, R., Barnett, E.D., Campbell, J.D., Gerber, J.S., Kourtis, A.P., Lynfield, R., Munoz, F.M., Nolt, D., Nyquist, A.-C., O'Leary, S.T., Sawyer, M.H., Steinbach, W.J., Tan, T.Q.</t>
  </si>
  <si>
    <t>9737139300;7201780992;6602383644;7006277374;57214819398;33867583900;56588320500;17735514800;7005508113;7103012339;56964406600;7201780992;7202110752;57209849002;57209857398;7102250584;7202768732;35593841600;14050974500;7102882183;36800838300;35375757600;7201905059;7102543324;7404877604;7201557904;7006735818;6603555307;7103206377;6602333401;6602383644;36982196600;7101736725;7004164877;7402022090;</t>
  </si>
  <si>
    <t>Lauckner, C., Desrosiers, A., Muilenburg, J., Killanin, A., Genter, E., Kershaw, T.</t>
  </si>
  <si>
    <t>54986351400;55637826400;16029211900;57202424202;57211634426;7006359829;</t>
  </si>
  <si>
    <t>Social media photos of substance use and their relationship to attitudes and behaviors among ethnic and racial minority emerging adult men living in low-income areas</t>
  </si>
  <si>
    <t>Journal of Adolescence</t>
  </si>
  <si>
    <t>Seidel, A.-K., Pedersen, A., Hanewinkel, R., Morgenstern, M.</t>
  </si>
  <si>
    <t>57209684858;7202802001;6701391249;23051628000;</t>
  </si>
  <si>
    <t>Psychiatry Research</t>
  </si>
  <si>
    <t>Conway, M., Hu, M., Chapman, W.W.</t>
  </si>
  <si>
    <t>7103044028;57210948080;7203062171;</t>
  </si>
  <si>
    <t>Yearbook of medical informatics</t>
  </si>
  <si>
    <t>Schwinn, T.M., Schinke, S.P., Keller, B., Hopkins, J.</t>
  </si>
  <si>
    <t>6603517156;7005737640;57007750800;56440923500;</t>
  </si>
  <si>
    <t>Two- and three-year follow-up from a gender-specific, web-based drug abuse prevention program for adolescent girls</t>
  </si>
  <si>
    <t>Galimov, A., El Shahawy, O., Unger, J.B., Masagutov, R., Sussman, S.</t>
  </si>
  <si>
    <t>57191624179;54414170600;7203019549;6602714038;7101758450;</t>
  </si>
  <si>
    <t>[No author name available]</t>
  </si>
  <si>
    <t>[No author id available]</t>
  </si>
  <si>
    <t>Sex, drugs, and alcohol in the digital neighborhood: A multi-method analysis of online discourse amongst Black and Hispanic youth</t>
  </si>
  <si>
    <t>Proceedings of the Annual Hawaii International Conference on System Sciences</t>
  </si>
  <si>
    <t>2019-January</t>
  </si>
  <si>
    <t>Neophytou, E., Manwell, L.A., Eikelboom, R.</t>
  </si>
  <si>
    <t>57212512716;6603360788;7006848549;</t>
  </si>
  <si>
    <t>Effects of Excessive Screen Time on Neurodevelopment, Learning, Memory, Mental Health, and Neurodegeneration: a Scoping Review</t>
  </si>
  <si>
    <t>International Journal of Mental Health and Addiction</t>
  </si>
  <si>
    <t>Moyle, L., Childs, A., Coomber, R., Barratt, M.J.</t>
  </si>
  <si>
    <t>55938344000;57204899565;6603056917;9274157400;</t>
  </si>
  <si>
    <t>#Drugsforsale: An exploration of the use of social media and encrypted messaging apps to supply and access drugs</t>
  </si>
  <si>
    <t>Oller-Perret, C., Walburg, V.</t>
  </si>
  <si>
    <t>57195352719;23013162500;</t>
  </si>
  <si>
    <t>Impact of school-related burnout on alcohol consumption behavior among adolescents [L'impact du burnout scolaire sur les comportements d'alcoolisation des adolescents]</t>
  </si>
  <si>
    <t>Psychologie Francaise</t>
  </si>
  <si>
    <t>Schwinn, T.M., Schinke, S.P., Hopkins, J., Keller, B., Liu, X.</t>
  </si>
  <si>
    <t>6603517156;7005737640;56440923500;57007750800;57191903375;</t>
  </si>
  <si>
    <t>Journal of Youth and Adolescence</t>
  </si>
  <si>
    <t>Cavazos-Rehg, P.A., Krauss, M.J., Sowles, S.J., Murphy, G.M., Bierut, L.J.</t>
  </si>
  <si>
    <t>14919273100;8942131700;56540029700;57194727622;6701374894;</t>
  </si>
  <si>
    <t>Prevention Science</t>
  </si>
  <si>
    <t>Sowles, S.J., Krauss, M.J., Gebremedhn, L., Cavazos-Rehg, P.A.</t>
  </si>
  <si>
    <t>56540029700;8942131700;57195299609;14919273100;</t>
  </si>
  <si>
    <t>“I feel like I've hit the bottom and have no idea what to do”: Supportive social networking on Reddit for individuals with a desire to quit cannabis use</t>
  </si>
  <si>
    <t>Greiner, C., Chatton, A., Khazaal, Y.</t>
  </si>
  <si>
    <t>57194200229;16021140000;6603147873;</t>
  </si>
  <si>
    <t>Andersson, M., Persson, M., Kjellgren, A.</t>
  </si>
  <si>
    <t>57195564249;57195563345;6507733076;</t>
  </si>
  <si>
    <t>Westmaas, J.L., McDonald, B.R., Portier, K.M.</t>
  </si>
  <si>
    <t>57202924544;57195243418;6701862950;</t>
  </si>
  <si>
    <t>Nicotine and Tobacco Research</t>
  </si>
  <si>
    <t>Corroon, J.M., Mischley, L.K., Sexton, M.</t>
  </si>
  <si>
    <t>57194194626;6506241928;13614098300;</t>
  </si>
  <si>
    <t>Journal of Pain Research</t>
  </si>
  <si>
    <t>Cairns, R., Brown, J.A., Gunja, N., Buckley, N.A.</t>
  </si>
  <si>
    <t>57159030900;35740026100;12787246900;7102676778;</t>
  </si>
  <si>
    <t>Dai, H., Hao, J.</t>
  </si>
  <si>
    <t>15829319000;57188687374;</t>
  </si>
  <si>
    <t>Bierut, T., Krauss, M.J., Sowles, S.J., Cavazos-Rehg, P.A.</t>
  </si>
  <si>
    <t>57190683313;8942131700;56540029700;14919273100;</t>
  </si>
  <si>
    <t>Skarupke, C., Schlack, R., Lange, K., Goerke, M., Dueck, A., Thome, J., Szagun, B., Cohrs, S.</t>
  </si>
  <si>
    <t>56835756800;16480776000;56835116600;40261431700;36086145100;7101726508;6506107660;6604017335;</t>
  </si>
  <si>
    <t>Journal of Neural Transmission</t>
  </si>
  <si>
    <t>Schwinn, T.M., Schinke, S.P., Hopkins, J., Thom, B.</t>
  </si>
  <si>
    <t>6603517156;7005737640;56440923500;56715374100;</t>
  </si>
  <si>
    <t>Risk and protective factors associated with adolescent girls' substance use: Data from a nationwide Facebook sample</t>
  </si>
  <si>
    <t>Cavazos-Rehg, P.A., Sowles, S.J., Krauss, M.J., Agbonavbare, V., Grucza, R., Bierut, L.</t>
  </si>
  <si>
    <t>14919273100;56540029700;8942131700;57191415207;7003283158;6701374894;</t>
  </si>
  <si>
    <t>Rodway, C., Tham, S.-G., Ibrahim, S., Turnbull, P., Windfuhr, K., Shaw, J., Kapur, N., Appleby, L.</t>
  </si>
  <si>
    <t>8253382200;57189372980;14719242600;9041700600;6507065641;7403898097;7006646038;35232443000;</t>
  </si>
  <si>
    <t>Thornton, L.K., Harris, K., Baker, A.L., Johnson, M., Kay-Lambkin, F.J.</t>
  </si>
  <si>
    <t>36497619200;34771484900;7403520490;7406609997;7801415936;</t>
  </si>
  <si>
    <t>Mitchell, J.T., Sweitzer, M.M., Tunno, A.M., Kollins, S.H., Joseph McClernon, F.</t>
  </si>
  <si>
    <t>11440227200;24777395600;55078189800;6603784387;6602803708;</t>
  </si>
  <si>
    <t>Haug, N.A., Kieschnick, D., Sottile, J.E., Babson, K.A., Vandrey, R., Bonn-Miller, M.O.</t>
  </si>
  <si>
    <t>7003375771;57219611577;57193685737;15134827500;7801620392;8747223000;</t>
  </si>
  <si>
    <t>Malouff, J.M., Johnson, C.E., Rooke, S.E.</t>
  </si>
  <si>
    <t>6602836151;57205188307;15823092500;</t>
  </si>
  <si>
    <t>Sexton, M., Cuttler, C., Finnell, J.S., Mischley, L.K.</t>
  </si>
  <si>
    <t>13614098300;6508153599;56658557600;6506241928;</t>
  </si>
  <si>
    <t>Correia, R.B., Li, L., Rocha, L.M.</t>
  </si>
  <si>
    <t>57193270438;35272883700;7102199516;</t>
  </si>
  <si>
    <t>Monitoring potential drug interactions and reactions via network analysis of instagram user timelines</t>
  </si>
  <si>
    <t>Pacific Symposium on Biocomputing</t>
  </si>
  <si>
    <t>Yang, W., Mu, L., Shen, Y.</t>
  </si>
  <si>
    <t>56434779100;24344683500;55791589300;</t>
  </si>
  <si>
    <t>Effect of climate and seasonality on depressed mood among twitter users</t>
  </si>
  <si>
    <t>Applied Geography</t>
  </si>
  <si>
    <t>Mendrek, A.</t>
  </si>
  <si>
    <t>6603214018;</t>
  </si>
  <si>
    <t>Is it important to consider sex and gender in neurocognitive studies?</t>
  </si>
  <si>
    <t>Soussan, C., Kjellgren, A.</t>
  </si>
  <si>
    <t>54938077800;6507733076;</t>
  </si>
  <si>
    <t>The flip side of "Spice": The adverse effects of synthetic cannabinoids as discussed on a Swedish Internet forum</t>
  </si>
  <si>
    <t>NAD Nordic Studies on Alcohol and Drugs</t>
  </si>
  <si>
    <t>Jain, A., Petty, E.M., Jaber, R.M., Tackett, S., Purkiss, J., Fitzgerald, J., White, C.</t>
  </si>
  <si>
    <t>17342708300;7005294822;36489283300;24068239500;12777331000;7402450733;7404153169;</t>
  </si>
  <si>
    <t>Medical Education</t>
  </si>
  <si>
    <t>Kjellgren, A., Henningsson, H., Soussan, C.</t>
  </si>
  <si>
    <t>6507733076;57194755913;54938077800;</t>
  </si>
  <si>
    <t>Fascination and social togetherness-Discussions about spice smoking on a Swedish internet forum</t>
  </si>
  <si>
    <t>Thornton, L.K., Baker, A.L., Johnson, M.P., Lewin, T.</t>
  </si>
  <si>
    <t>36497619200;7403520490;7406609997;7103248221;</t>
  </si>
  <si>
    <t>Clayton, R.B., Osborne, R.E., Miller, B.K., Oberle, C.D.</t>
  </si>
  <si>
    <t>55558587700;55952355200;20433937300;55940706500;</t>
  </si>
  <si>
    <t>Loneliness, anxiousness, and substance use as predictors of Facebook use</t>
  </si>
  <si>
    <t>Nyi, P.P., Lai, E.P., Lee, D.Y., Biglete, S.A., Torrecer, G.I., Anderson, I.B.</t>
  </si>
  <si>
    <t>35337639700;36997485800;56133648700;36996981300;36997727300;7201352677;</t>
  </si>
  <si>
    <t>Influence of age on salvia divinorum use: Results of an internet survey</t>
  </si>
  <si>
    <t>10.1016/j.drugalcdep.2021.109243</t>
  </si>
  <si>
    <t>https://www.scopus.com/inward/record.uri?eid=2-s2.0-85122271345&amp;doi=10.1016%2fj.drugalcdep.2021.109243&amp;partnerID=40&amp;md5=636a864de623d17cceebcfdb89fda647</t>
  </si>
  <si>
    <t>2-s2.0-85122271345</t>
  </si>
  <si>
    <t>10.1016/j.regg.2022.07.002</t>
  </si>
  <si>
    <t>https://www.scopus.com/inward/record.uri?eid=2-s2.0-85135849659&amp;doi=10.1016%2fj.regg.2022.07.002&amp;partnerID=40&amp;md5=dde9f52c707ed01ddb9be8307f8572ed</t>
  </si>
  <si>
    <t>Article in Press</t>
  </si>
  <si>
    <t>10.1177/07067437221111364</t>
  </si>
  <si>
    <t>https://www.scopus.com/inward/record.uri?eid=2-s2.0-85134294197&amp;doi=10.1177%2f07067437221111364&amp;partnerID=40&amp;md5=0d830a6b45c9b52cb8283c6df8ab2a7a</t>
  </si>
  <si>
    <t>2-s2.0-85135849659</t>
  </si>
  <si>
    <t>10.1080/00952990.2022.2041026</t>
  </si>
  <si>
    <t>https://www.scopus.com/inward/record.uri?eid=2-s2.0-85129216931&amp;doi=10.1080%2f00952990.2022.2041026&amp;partnerID=40&amp;md5=76dd515834931d85d67e12bdc8bc1936</t>
  </si>
  <si>
    <t>2-s2.0-85134294197</t>
  </si>
  <si>
    <t>10.1080/17482798.2022.2059537</t>
  </si>
  <si>
    <t>https://www.scopus.com/inward/record.uri?eid=2-s2.0-85129124540&amp;doi=10.1080%2f17482798.2022.2059537&amp;partnerID=40&amp;md5=ebfd6825fe433b62049c2252bf2c9282</t>
  </si>
  <si>
    <t>2-s2.0-85129216931</t>
  </si>
  <si>
    <t>10.1177/00332941221080413</t>
  </si>
  <si>
    <t>https://www.scopus.com/inward/record.uri?eid=2-s2.0-85127370396&amp;doi=10.1177%2f00332941221080413&amp;partnerID=40&amp;md5=f2ef9d654c5bf5b3d6c0ca3ef0b4258e</t>
  </si>
  <si>
    <t>2-s2.0-85129124540</t>
  </si>
  <si>
    <t>2-s2.0-85127370396</t>
  </si>
  <si>
    <t>10.1080/02791072.2021.1953641</t>
  </si>
  <si>
    <t>https://www.scopus.com/inward/record.uri?eid=2-s2.0-85111616421&amp;doi=10.1080%2f02791072.2021.1953641&amp;partnerID=40&amp;md5=b633fbbe7ab7c3b820c0fee992cca157</t>
  </si>
  <si>
    <t>2-s2.0-85111616421</t>
  </si>
  <si>
    <t>https://www.scopus.com/inward/record.uri?eid=2-s2.0-85121698429&amp;doi=10.1089%2fcan.2020.0166&amp;partnerID=40&amp;md5=5ee6fd9193ac545c8c1e90e2f9627d20</t>
  </si>
  <si>
    <t>10.3390/ijerph182413203</t>
  </si>
  <si>
    <t>https://www.scopus.com/inward/record.uri?eid=2-s2.0-85121114686&amp;doi=10.3390%2fijerph182413203&amp;partnerID=40&amp;md5=971c1543bd72277efed44c36973aa9d6</t>
  </si>
  <si>
    <t>2-s2.0-85121698429</t>
  </si>
  <si>
    <t>10.1016/j.jaad.2020.11.004</t>
  </si>
  <si>
    <t>https://www.scopus.com/inward/record.uri?eid=2-s2.0-85117134009&amp;doi=10.1016%2fj.jaad.2020.11.004&amp;partnerID=40&amp;md5=68f93325f285c0d77bcddac47f9e6f77</t>
  </si>
  <si>
    <t>2-s2.0-85121114686</t>
  </si>
  <si>
    <t>10.1016/j.abrep.2021.100375</t>
  </si>
  <si>
    <t>https://www.scopus.com/inward/record.uri?eid=2-s2.0-85116466439&amp;doi=10.1016%2fj.abrep.2021.100375&amp;partnerID=40&amp;md5=23849b6d1d5263bce26896fbf57b61cd</t>
  </si>
  <si>
    <t>2-s2.0-85117134009</t>
  </si>
  <si>
    <t>2-s2.0-85116466439</t>
  </si>
  <si>
    <t>10.1371/journal.pone.0256762</t>
  </si>
  <si>
    <t>https://www.scopus.com/inward/record.uri?eid=2-s2.0-85113882108&amp;doi=10.1371%2fjournal.pone.0256762&amp;partnerID=40&amp;md5=2926ebee7a3fc7824b0cdbc5adb167b2</t>
  </si>
  <si>
    <t>2-s2.0-85113882108</t>
  </si>
  <si>
    <t>10.1055/a-1160-5690</t>
  </si>
  <si>
    <t>https://www.scopus.com/inward/record.uri?eid=2-s2.0-85111103427&amp;doi=10.1055%2fa-1160-5690&amp;partnerID=40&amp;md5=6a357e33194b89054fd716c981c879cd</t>
  </si>
  <si>
    <t>10.3390/brainsci11070907</t>
  </si>
  <si>
    <t>https://www.scopus.com/inward/record.uri?eid=2-s2.0-85111057866&amp;doi=10.3390%2fbrainsci11070907&amp;partnerID=40&amp;md5=ad51db3738b7f54cc036a677bcc96407</t>
  </si>
  <si>
    <t>2-s2.0-85111103427</t>
  </si>
  <si>
    <t>2-s2.0-85111057866</t>
  </si>
  <si>
    <t>10.2196/24353</t>
  </si>
  <si>
    <t>https://www.scopus.com/inward/record.uri?eid=2-s2.0-85108805704&amp;doi=10.2196%2f24353&amp;partnerID=40&amp;md5=2f757843acd7d6150d088c649d31790f</t>
  </si>
  <si>
    <t>2-s2.0-85108805704</t>
  </si>
  <si>
    <t>10.3389/fpsyt.2021.650759</t>
  </si>
  <si>
    <t>https://www.scopus.com/inward/record.uri?eid=2-s2.0-85104653109&amp;doi=10.3389%2ffpsyt.2021.650759&amp;partnerID=40&amp;md5=7ea29478c571a2f9f51d3af828adb071</t>
  </si>
  <si>
    <t>10.1007/s10865-020-00182-x</t>
  </si>
  <si>
    <t>https://www.scopus.com/inward/record.uri?eid=2-s2.0-85091605083&amp;doi=10.1007%2fs10865-020-00182-x&amp;partnerID=40&amp;md5=98232552906f1c6072edc6e3c81080e6</t>
  </si>
  <si>
    <t>2-s2.0-85104653109</t>
  </si>
  <si>
    <t>2-s2.0-85091605083</t>
  </si>
  <si>
    <t>10.3389/fpsyt.2020.632405</t>
  </si>
  <si>
    <t>https://www.scopus.com/inward/record.uri?eid=2-s2.0-85101562696&amp;doi=10.3389%2ffpsyt.2020.632405&amp;partnerID=40&amp;md5=26d6a57dd59a081baaa4b542287161d5</t>
  </si>
  <si>
    <t>10.3389/fpsyt.2021.628631</t>
  </si>
  <si>
    <t>https://www.scopus.com/inward/record.uri?eid=2-s2.0-85101253272&amp;doi=10.3389%2ffpsyt.2021.628631&amp;partnerID=40&amp;md5=e3dc7afe1172f4078ac735eaaa050b16</t>
  </si>
  <si>
    <t>2-s2.0-85101562696</t>
  </si>
  <si>
    <t>2-s2.0-85101253272</t>
  </si>
  <si>
    <t>2-s2.0-85125170870</t>
  </si>
  <si>
    <t>10.1136/bmjpo-2020-000771</t>
  </si>
  <si>
    <t>https://www.scopus.com/inward/record.uri?eid=2-s2.0-85097213502&amp;doi=10.1136%2fbmjpo-2020-000771&amp;partnerID=40&amp;md5=42afebb6b11b4e84f09e60692495f0d0</t>
  </si>
  <si>
    <t>2-s2.0-85104571289</t>
  </si>
  <si>
    <t>10.1016/j.comppsych.2020.152197</t>
  </si>
  <si>
    <t>https://www.scopus.com/inward/record.uri?eid=2-s2.0-85091636414&amp;doi=10.1016%2fj.comppsych.2020.152197&amp;partnerID=40&amp;md5=0a4e9eb9b97c9f99eb746bbbdfdacc3f</t>
  </si>
  <si>
    <t>2-s2.0-85097213502</t>
  </si>
  <si>
    <t>https://www.scopus.com/inward/record.uri?eid=2-s2.0-85093479528&amp;doi=10.1001%2fjamanetworkopen.2020.20977&amp;partnerID=40&amp;md5=973a14374e24a18fe7bc66f07adc35bf</t>
  </si>
  <si>
    <t>https://www.scopus.com/inward/record.uri?eid=2-s2.0-85088577954&amp;doi=10.1080%2f10826084.2020.1797808&amp;partnerID=40&amp;md5=5556bab5febce4376ebdd27c1866feb0</t>
  </si>
  <si>
    <t>2-s2.0-85091636414</t>
  </si>
  <si>
    <t>10.1186/s12954-020-00397-w</t>
  </si>
  <si>
    <t>https://www.scopus.com/inward/record.uri?eid=2-s2.0-85089053995&amp;doi=10.1186%2fs12954-020-00397-w&amp;partnerID=40&amp;md5=f78dd4802c5fc04bb971fea844d3ec3d</t>
  </si>
  <si>
    <t>2-s2.0-85093479528</t>
  </si>
  <si>
    <t>10.1007/s00432-020-03191-0</t>
  </si>
  <si>
    <t>https://www.scopus.com/inward/record.uri?eid=2-s2.0-85082967743&amp;doi=10.1007%2fs00432-020-03191-0&amp;partnerID=40&amp;md5=fc8e1b5b8611004b7a7ac533568378db</t>
  </si>
  <si>
    <t>2-s2.0-85088577954</t>
  </si>
  <si>
    <t>10.1556/2006.2020.00033</t>
  </si>
  <si>
    <t>https://www.scopus.com/inward/record.uri?eid=2-s2.0-85088599770&amp;doi=10.1556%2f2006.2020.00033&amp;partnerID=40&amp;md5=ba59cbb3a257b5081fedb19286f44015</t>
  </si>
  <si>
    <t>10.1177/0300060520932403</t>
  </si>
  <si>
    <t>https://www.scopus.com/inward/record.uri?eid=2-s2.0-85087297269&amp;doi=10.1177%2f0300060520932403&amp;partnerID=40&amp;md5=9e1e135f415a18224b59a387e5e62bc1</t>
  </si>
  <si>
    <t>2-s2.0-85089053995</t>
  </si>
  <si>
    <t>2-s2.0-85082967743</t>
  </si>
  <si>
    <t>10.1080/02791072.2020.1723748</t>
  </si>
  <si>
    <t>https://www.scopus.com/inward/record.uri?eid=2-s2.0-85079444321&amp;doi=10.1080%2f02791072.2020.1723748&amp;partnerID=40&amp;md5=d7288b2322f62d697df557dea6b5759b</t>
  </si>
  <si>
    <t>2-s2.0-85088599770</t>
  </si>
  <si>
    <t>2-s2.0-85087297269</t>
  </si>
  <si>
    <t>2-s2.0-85079444321</t>
  </si>
  <si>
    <t>10.1038/s41443-019-0133-z</t>
  </si>
  <si>
    <t>https://www.scopus.com/inward/record.uri?eid=2-s2.0-85063205242&amp;doi=10.1038%2fs41443-019-0133-z&amp;partnerID=40&amp;md5=d865b946c3ccfbe8d494937ffe0d3a60</t>
  </si>
  <si>
    <t>10.1542/peds.2019-3750</t>
  </si>
  <si>
    <t>https://www.scopus.com/inward/record.uri?eid=2-s2.0-85079017615&amp;doi=10.1542%2fpeds.2019-3750&amp;partnerID=40&amp;md5=e6355da2968f9a22207a4a4c672a0ed3</t>
  </si>
  <si>
    <t>2-s2.0-85063205242</t>
  </si>
  <si>
    <t>10.1016/j.adolescence.2019.10.013</t>
  </si>
  <si>
    <t>https://www.scopus.com/inward/record.uri?eid=2-s2.0-85074728639&amp;doi=10.1016%2fj.adolescence.2019.10.013&amp;partnerID=40&amp;md5=beaf14eb4667de539ff6a2fc7e5147d1</t>
  </si>
  <si>
    <t>2-s2.0-85079017615</t>
  </si>
  <si>
    <t>10.1016/j.psychres.2019.07.003</t>
  </si>
  <si>
    <t>https://www.scopus.com/inward/record.uri?eid=2-s2.0-85068456943&amp;doi=10.1016%2fj.psychres.2019.07.003&amp;partnerID=40&amp;md5=e1461870ca375cf78d2240d79ab99e8f</t>
  </si>
  <si>
    <t>10.1055/s-0039-1677918</t>
  </si>
  <si>
    <t>https://www.scopus.com/inward/record.uri?eid=2-s2.0-85071973510&amp;doi=10.1055%2fs-0039-1677918&amp;partnerID=40&amp;md5=dd2599f7859f1af28dc8e6f758afeac8</t>
  </si>
  <si>
    <t>2-s2.0-85074728639</t>
  </si>
  <si>
    <t>10.1016/j.addbeh.2019.01.010</t>
  </si>
  <si>
    <t>https://www.scopus.com/inward/record.uri?eid=2-s2.0-85060540206&amp;doi=10.1016%2fj.addbeh.2019.01.010&amp;partnerID=40&amp;md5=c66e6df20f880f57a44a84285391951f</t>
  </si>
  <si>
    <t>10.1016/j.addbeh.2018.11.018</t>
  </si>
  <si>
    <t>https://www.scopus.com/inward/record.uri?eid=2-s2.0-85056770188&amp;doi=10.1016%2fj.addbeh.2018.11.018&amp;partnerID=40&amp;md5=824a229fd49cee0a8b48601f070b0023</t>
  </si>
  <si>
    <t>2-s2.0-85068456943</t>
  </si>
  <si>
    <t>10.1007/s11469-019-00182-2</t>
  </si>
  <si>
    <t>https://www.scopus.com/inward/record.uri?eid=2-s2.0-85076877197&amp;doi=10.1007%2fs11469-019-00182-2&amp;partnerID=40&amp;md5=48647a683bfb8ef8c1de62edad73f43d</t>
  </si>
  <si>
    <t>2-s2.0-85071973510</t>
  </si>
  <si>
    <t>10.1016/j.drugpo.2018.08.005</t>
  </si>
  <si>
    <t>https://www.scopus.com/inward/record.uri?eid=2-s2.0-85057770370&amp;doi=10.1016%2fj.drugpo.2018.08.005&amp;partnerID=40&amp;md5=e4e681548f752ae501dff03620339cbf</t>
  </si>
  <si>
    <t>https://www.scopus.com/inward/record.uri?eid=2-s2.0-85027414733&amp;doi=10.1016%2fj.psfr.2017.06.002&amp;partnerID=40&amp;md5=3ff7927bcd77b05feaaee5da214cf17d</t>
  </si>
  <si>
    <t>2-s2.0-85060540206</t>
  </si>
  <si>
    <t>10.1007/s10964-017-0714-4</t>
  </si>
  <si>
    <t>https://www.scopus.com/inward/record.uri?eid=2-s2.0-85026461312&amp;doi=10.1007%2fs10964-017-0714-4&amp;partnerID=40&amp;md5=97aafd94dc56a8e40ffff806e90eb20c</t>
  </si>
  <si>
    <t>2-s2.0-85056770188</t>
  </si>
  <si>
    <t>10.1007/s11121-017-0818-9</t>
  </si>
  <si>
    <t>https://www.scopus.com/inward/record.uri?eid=2-s2.0-85021827977&amp;doi=10.1007%2fs11121-017-0818-9&amp;partnerID=40&amp;md5=42541a3001d7ac4cd4c4ca5bed21afca</t>
  </si>
  <si>
    <t>2-s2.0-85108294576</t>
  </si>
  <si>
    <t>2-s2.0-85076877197</t>
  </si>
  <si>
    <t>2-s2.0-85057770370</t>
  </si>
  <si>
    <t>10.1080/08897077.2017.1354956</t>
  </si>
  <si>
    <t>https://www.scopus.com/inward/record.uri?eid=2-s2.0-85026885922&amp;doi=10.1080%2f08897077.2017.1354956&amp;partnerID=40&amp;md5=8dd52d4c341d54c20aea1ecb6e2b0a8e</t>
  </si>
  <si>
    <t>2-s2.0-85027414733</t>
  </si>
  <si>
    <t>https://www.scopus.com/inward/record.uri?eid=2-s2.0-85020438754&amp;doi=10.1016%2fj.pec.2017.06.001&amp;partnerID=40&amp;md5=3d5c9cc7971217e9b966324ebb95e19c</t>
  </si>
  <si>
    <t>2-s2.0-85026461312</t>
  </si>
  <si>
    <t>https://www.scopus.com/inward/record.uri?eid=2-s2.0-85028892534&amp;doi=10.1186%2fs12954-017-0186-6&amp;partnerID=40&amp;md5=3b2ff903182e082dc606b3f387b38cdd</t>
  </si>
  <si>
    <t>2-s2.0-85021827977</t>
  </si>
  <si>
    <t>10.1016/j.drugpo.2017.02.008</t>
  </si>
  <si>
    <t>https://www.scopus.com/inward/record.uri?eid=2-s2.0-85016007254&amp;doi=10.1016%2fj.drugpo.2017.02.008&amp;partnerID=40&amp;md5=e7c6fe55ced426c902f500d6de94358b</t>
  </si>
  <si>
    <t>2-s2.0-85026885922</t>
  </si>
  <si>
    <t>https://www.scopus.com/inward/record.uri?eid=2-s2.0-85009151420&amp;doi=10.1016%2fj.chb.2016.12.064&amp;partnerID=40&amp;md5=443eb5811847e17671a07efcc72e7954</t>
  </si>
  <si>
    <t>2-s2.0-85020438754</t>
  </si>
  <si>
    <t>https://www.scopus.com/inward/record.uri?eid=2-s2.0-84982306607&amp;doi=10.1007%2fs11121-016-0702-z&amp;partnerID=40&amp;md5=a7deb02700cdc022167fa98609b637bf</t>
  </si>
  <si>
    <t>2-s2.0-85028892534</t>
  </si>
  <si>
    <t>10.1080/08897077.2016.1154495</t>
  </si>
  <si>
    <t>https://www.scopus.com/inward/record.uri?eid=2-s2.0-84988311534&amp;doi=10.1080%2f08897077.2016.1154495&amp;partnerID=40&amp;md5=d0c9c62fcbca755ce6da4903d78858fd</t>
  </si>
  <si>
    <t>10.1016/j.drugalcdep.2016.06.034</t>
  </si>
  <si>
    <t>https://www.scopus.com/inward/record.uri?eid=2-s2.0-84989837424&amp;doi=10.1016%2fj.drugalcdep.2016.06.034&amp;partnerID=40&amp;md5=2cb2b9c8bd3dca2fb9d4010032e83d4a</t>
  </si>
  <si>
    <t>2-s2.0-85016007254</t>
  </si>
  <si>
    <t>2-s2.0-85009151420</t>
  </si>
  <si>
    <t>10.1111/dar.12305</t>
  </si>
  <si>
    <t>https://www.scopus.com/inward/record.uri?eid=2-s2.0-84977486652&amp;doi=10.1111%2fdar.12305&amp;partnerID=40&amp;md5=3d5009e8a93cc805dea6824cb5d1cd1c</t>
  </si>
  <si>
    <t>2-s2.0-84982306607</t>
  </si>
  <si>
    <t>https://www.scopus.com/inward/record.uri?eid=2-s2.0-84971222151&amp;doi=10.1371%2fjournal.pone.0156614&amp;partnerID=40&amp;md5=e52ec60a930ad586b4a807546e841ae1</t>
  </si>
  <si>
    <t>2-s2.0-84988311534</t>
  </si>
  <si>
    <t>2-s2.0-84989837424</t>
  </si>
  <si>
    <t>2-s2.0-84977486652</t>
  </si>
  <si>
    <t>10.1016/j.apgeog.2015.06.017</t>
  </si>
  <si>
    <t>https://www.scopus.com/inward/record.uri?eid=2-s2.0-84957546996&amp;doi=10.1016%2fj.apgeog.2015.06.017&amp;partnerID=40&amp;md5=d35d985418137a90ba4f7db3ebe94342</t>
  </si>
  <si>
    <t>2-s2.0-84971222151</t>
  </si>
  <si>
    <t>10.3389/fpsyt.2015.00083</t>
  </si>
  <si>
    <t>https://www.scopus.com/inward/record.uri?eid=2-s2.0-84940109650&amp;doi=10.3389%2ffpsyt.2015.00083&amp;partnerID=40&amp;md5=78ba0d67a1e088972ee6d2448572b40e</t>
  </si>
  <si>
    <t>10.2478/nsad-2014-0016</t>
  </si>
  <si>
    <t>https://www.scopus.com/inward/record.uri?eid=2-s2.0-84899967933&amp;doi=10.2478%2fnsad-2014-0016&amp;partnerID=40&amp;md5=93ea6e61f8edf55b59d72577ed99dd0e</t>
  </si>
  <si>
    <t>https://www.scopus.com/inward/record.uri?eid=2-s2.0-84892460130&amp;doi=10.1111%2fmedu.12282&amp;partnerID=40&amp;md5=9ebe8383b8382c4a8fa6b0d50421038c</t>
  </si>
  <si>
    <t>10.4137/SART.S13323</t>
  </si>
  <si>
    <t>https://www.scopus.com/inward/record.uri?eid=2-s2.0-84888422800&amp;doi=10.4137%2fSART.S13323&amp;partnerID=40&amp;md5=c7a072437313da66fab902f3f297b3a1</t>
  </si>
  <si>
    <t>2-s2.0-85012202904</t>
  </si>
  <si>
    <t>10.1016/j.addbeh.2013.02.003</t>
  </si>
  <si>
    <t>https://www.scopus.com/inward/record.uri?eid=2-s2.0-84875088205&amp;doi=10.1016%2fj.addbeh.2013.02.003&amp;partnerID=40&amp;md5=1d7c731df416df879d307cf091d1888d</t>
  </si>
  <si>
    <t>2-s2.0-84957546996</t>
  </si>
  <si>
    <t>10.1016/j.chb.2012.12.002</t>
  </si>
  <si>
    <t>https://www.scopus.com/inward/record.uri?eid=2-s2.0-84872474911&amp;doi=10.1016%2fj.chb.2012.12.002&amp;partnerID=40&amp;md5=f1000b03d9f48226249375dab8334495</t>
  </si>
  <si>
    <t>2-s2.0-84940109650</t>
  </si>
  <si>
    <t>10.1080/02791072.2010.10400701</t>
  </si>
  <si>
    <t>https://www.scopus.com/inward/record.uri?eid=2-s2.0-79952060518&amp;doi=10.1080%2f02791072.2010.10400701&amp;partnerID=40&amp;md5=7679802c1b09df1d1778f8bbb9ce3bf6</t>
  </si>
  <si>
    <t>2-s2.0-84899967933</t>
  </si>
  <si>
    <t>10.1109/BIBM52615.2021.9669404</t>
  </si>
  <si>
    <t>https://www.scopus.com/inward/record.uri?eid=2-s2.0-85125170870&amp;doi=10.1109%2fBIBM52615.2021.9669404&amp;partnerID=40&amp;md5=812598138b04d2e18f00687036408609</t>
  </si>
  <si>
    <t>2-s2.0-84892460130</t>
  </si>
  <si>
    <t>https://www.scopus.com/inward/record.uri?eid=2-s2.0-85104571289&amp;partnerID=40&amp;md5=a54c8cf23e0cfd90082e1de92ee9ecc9</t>
  </si>
  <si>
    <t>2-s2.0-84888422800</t>
  </si>
  <si>
    <t>https://www.scopus.com/inward/record.uri?eid=2-s2.0-85108294576&amp;partnerID=40&amp;md5=dcd3470dd5961e19474b308a5863331b</t>
  </si>
  <si>
    <t>2-s2.0-84875088205</t>
  </si>
  <si>
    <t>10.1142/9789814749411_0045</t>
  </si>
  <si>
    <t>https://www.scopus.com/inward/record.uri?eid=2-s2.0-85012202904&amp;doi=10.1142%2f9789814749411_0045&amp;partnerID=40&amp;md5=80bf03f41eeed157c2081e58cf4b679f</t>
  </si>
  <si>
    <t>2-s2.0-84872474911</t>
  </si>
  <si>
    <t>2-s2.0-79952060518</t>
  </si>
  <si>
    <t>10.1016/j.jhsg.2020.10.005</t>
  </si>
  <si>
    <t>https://www.scopus.com/inward/record.uri?eid=2-s2.0-85096860856&amp;doi=10.1016%2fj.jhsg.2020.10.005&amp;partnerID=40&amp;md5=1d7d9985adffc2202c47154df51983a2</t>
  </si>
  <si>
    <t>2-s2.0-85096860856</t>
  </si>
  <si>
    <t>57375962300;6603053052;8935830000;53979750000;</t>
  </si>
  <si>
    <t>Perceptions of opioid use and impact on quality of life in patients with musculoskeletal conditions within online health community forums</t>
  </si>
  <si>
    <t>Rheumatology Advances in Practice</t>
  </si>
  <si>
    <t>rkab078</t>
  </si>
  <si>
    <t>57210466390;57220090136;57220092441;16432839300;57220092302;54931885200;57189586316;</t>
  </si>
  <si>
    <t>7103131874;9334863700;57212192682;55990915000;</t>
  </si>
  <si>
    <t>Spine</t>
  </si>
  <si>
    <t>E1249</t>
  </si>
  <si>
    <t>E1255</t>
  </si>
  <si>
    <t>https://www.scopus.com/inward/record.uri?eid=2-s2.0-85069936336&amp;doi=10.1007%2fs10620-019-05756-7&amp;partnerID=40&amp;md5=7debd7d3968b59c789c1aaf32c7d0302</t>
  </si>
  <si>
    <t>2-s2.0-85069936336</t>
  </si>
  <si>
    <t>57204624905;57210208890;57210212406;57201964498;24448499500;</t>
  </si>
  <si>
    <t>Digestive Diseases and Sciences</t>
  </si>
  <si>
    <t>10.1097/BRS.0000000000003626</t>
  </si>
  <si>
    <t>https://www.scopus.com/inward/record.uri?eid=2-s2.0-85091126070&amp;doi=10.1097%2fBRS.0000000000003626&amp;partnerID=40&amp;md5=7c223ab45101b1025feda552668c0976</t>
  </si>
  <si>
    <t>2-s2.0-85091126070</t>
  </si>
  <si>
    <t>6603944224;56053232400;</t>
  </si>
  <si>
    <t>Ethnographies of youth drug use in Asia</t>
  </si>
  <si>
    <t>Rana, H., Nenadic, G., Dixon, W.G., Jani, M.</t>
  </si>
  <si>
    <t>Smolev, E.T., Rolf, L., Zhu, E., Buday, S.K., Brody, M., Brogan, D.M., Dy, C.J.</t>
  </si>
  <si>
    <t>Furlan, A.D., Chou, R., Harbin, S., Pardo, J.P.</t>
  </si>
  <si>
    <t>Mathur, K., Vuppalanchi, V., Gelow, K., Vuppalanchi, R., Lammert, C.</t>
  </si>
  <si>
    <t>Hardon, A., Hymans, T.D.</t>
  </si>
  <si>
    <t>Thornton, LK; Baker, AL; Johnson, MP; Lewin, T</t>
  </si>
  <si>
    <t>Baker, Amanda L/H-2966-2014; Lewin, Terry/D-4513-2012</t>
  </si>
  <si>
    <t>Baker, Amanda L/0000-0002-3328-7146; Lewin, Terry/0000-0002-4510-4001; Thornton, Louise/0000-0001-7705-833X</t>
  </si>
  <si>
    <t>WOS:000318325600007</t>
  </si>
  <si>
    <t>Sanchez, C; Grzenda, A; Varias, A; Widge, AS; Carpenter, LL; McDonald, WM; Nemeroff, CB; Kalin, NH; Martin, G; Tohen, M; Filippou-Frye, M; Ramsey, D; Linos, E; Mangurian, C; Rodriguez, CI</t>
  </si>
  <si>
    <t>COMPREHENSIVE PSYCHIATRY</t>
  </si>
  <si>
    <t>Widge, Alik/M-9064-2017; Grzenda, Adrienne/K-4421-2019</t>
  </si>
  <si>
    <t>Widge, Alik/0000-0001-8510-341X; Grzenda, Adrienne/0000-0001-5952-6953; Nemeroff, Charles/0000-0001-7867-1160; Filippou-Frye, Maria/0000-0001-5516-0384</t>
  </si>
  <si>
    <t>0010-440X</t>
  </si>
  <si>
    <t>1532-8384</t>
  </si>
  <si>
    <t>WOS:000594225900001</t>
  </si>
  <si>
    <t>Yang, W; Mu, L; Shen, Y</t>
  </si>
  <si>
    <t>APPLIED GEOGRAPHY</t>
  </si>
  <si>
    <t>0143-6228</t>
  </si>
  <si>
    <t>1873-7730</t>
  </si>
  <si>
    <t>WOS:000362059700017</t>
  </si>
  <si>
    <t>Prowse, R; Sherratt, F; Abizaid, A; Gabrys, RL; Hellemans, KGC; Patterson, ZR; McQuaid, RJ</t>
  </si>
  <si>
    <t>McQuaid, Robyn/ABB-4143-2021</t>
  </si>
  <si>
    <t>APR 7</t>
  </si>
  <si>
    <t>WOS:000641714200001</t>
  </si>
  <si>
    <t>Meacham, MC; Nobles, AL; Tompkins, DA; Thrul, J</t>
  </si>
  <si>
    <t>I got a bunch of weed to help me through the withdrawals: Naturalistic cannabis use reported in online opioid and opioid recovery community discussion forums</t>
  </si>
  <si>
    <t>Meacham, Meredith/0000-0001-5752-767X</t>
  </si>
  <si>
    <t>FEB 8</t>
  </si>
  <si>
    <t>WOS:000798968600020</t>
  </si>
  <si>
    <t>Thornton, LK; Harris, K; Baker, AL; Johnson, M; Kay-Lambkin, FJ</t>
  </si>
  <si>
    <t>DRUG AND ALCOHOL REVIEW</t>
  </si>
  <si>
    <t>Baker, Amanda L/H-2966-2014; Harris, Keith/K-9957-2013</t>
  </si>
  <si>
    <t>Baker, Amanda L/0000-0002-3328-7146; Harris, Keith/0000-0002-1199-2856; Thornton, Louise/0000-0001-7705-833X</t>
  </si>
  <si>
    <t>0959-5236</t>
  </si>
  <si>
    <t>1465-3362</t>
  </si>
  <si>
    <t>WOS:000379898400017</t>
  </si>
  <si>
    <t>Cavazos-Rehg, PA; Krauss, MJ; Sowles, SJ; Murphy, GM; Bierut, LJ</t>
  </si>
  <si>
    <t>WOS:000424262500003</t>
  </si>
  <si>
    <t>Cavazos-Rehg, PA; Sowles, SJ; Krauss, MJ; Agbonavbare, V; Grucza, R; Bierut, L</t>
  </si>
  <si>
    <t>WOS:000382339400015</t>
  </si>
  <si>
    <t>Neophytou, E; Manwell, LA; Eikelboom, R</t>
  </si>
  <si>
    <t>INTERNATIONAL JOURNAL OF MENTAL HEALTH AND ADDICTION</t>
  </si>
  <si>
    <t>1557-1874</t>
  </si>
  <si>
    <t>1557-1882</t>
  </si>
  <si>
    <t>DEC 2019</t>
  </si>
  <si>
    <t>WOS:000504884700001</t>
  </si>
  <si>
    <t>MAR 2022</t>
  </si>
  <si>
    <t>Schwinn, TM; Schinke, SP; Hopkins, J; Thom, B</t>
  </si>
  <si>
    <t>WOS:000388915600013</t>
  </si>
  <si>
    <t>Tran, DD; Fitzke, RE; Wang, J; Davis, JP; Pedersen, ER</t>
  </si>
  <si>
    <t>PSYCHOLOGICAL REPORTS</t>
  </si>
  <si>
    <t>Wang, Jennifer/0000-0002-5939-8362; Fitzke, Reagan/0000-0001-8815-7536</t>
  </si>
  <si>
    <t>0033-2941</t>
  </si>
  <si>
    <t>1558-691X</t>
  </si>
  <si>
    <t>WOS:000775991700001</t>
  </si>
  <si>
    <t>Dormanesh, Allison/0000-0001-9060-7356; Chu, Maya/0000-0001-8674-6740</t>
  </si>
  <si>
    <t>Sowles, SJ; Krauss, MJ; Gebremedhn, L; Cavazos-Rehg, PA</t>
  </si>
  <si>
    <t>WOS:000415738200018</t>
  </si>
  <si>
    <t>Knapp, AA; Allan, NP; Cloutier, R; Blumenthal, H; Moradi, S; Budney, AJ; Lord, SE</t>
  </si>
  <si>
    <t>JOURNAL OF BEHAVIORAL MEDICINE</t>
  </si>
  <si>
    <t>Knapp, Ashley/0000-0002-0073-1466</t>
  </si>
  <si>
    <t>0160-7715</t>
  </si>
  <si>
    <t>1573-3521</t>
  </si>
  <si>
    <t>WOS:000573202400001</t>
  </si>
  <si>
    <t>Soussan, C; Kjellgren, A</t>
  </si>
  <si>
    <t>The flip side of Spice: The adverse effects of synthetic cannabinoids as discussed on a Swedish Internet forum</t>
  </si>
  <si>
    <t>NORDIC STUDIES ON ALCOHOL AND DRUGS</t>
  </si>
  <si>
    <t>1455-0725</t>
  </si>
  <si>
    <t>1458-6126</t>
  </si>
  <si>
    <t>WOS:000335903700007</t>
  </si>
  <si>
    <t>LAMY, Francois/0000-0001-6542-1381; Daniulaityte, Raminta/0000-0001-6507-3866</t>
  </si>
  <si>
    <t>Doggett, A; Qian, W; Godin, K; De Groh, M; Leatherdale, ST</t>
  </si>
  <si>
    <t>Examining the association between exposure to various screen time sedentary behaviours and cannabis use among youth in the COMPASS study</t>
  </si>
  <si>
    <t>SSM-POPULATION HEALTH</t>
  </si>
  <si>
    <t>Doggett, Amanda/AAL-3784-2020; Leatherdale, Scott Thomas/AAE-4515-2022; Qian, Wei/B-8231-2013</t>
  </si>
  <si>
    <t xml:space="preserve">Doggett, Amanda/0000-0001-8538-432X; </t>
  </si>
  <si>
    <t>2352-8273</t>
  </si>
  <si>
    <t>10.1016/j.ssmph.2019.100487</t>
  </si>
  <si>
    <t>WOS:000498893900054</t>
  </si>
  <si>
    <t>Seidel, AK; Pedersen, A; Hanewinkel, R; Morgenstern, M</t>
  </si>
  <si>
    <t>PSYCHIATRY RESEARCH</t>
  </si>
  <si>
    <t>0165-1781</t>
  </si>
  <si>
    <t>WOS:000486091600006</t>
  </si>
  <si>
    <t>Arillotta, D; Guirguis, A; Corkery, JM; Scherbaum, N; Schifano, F</t>
  </si>
  <si>
    <t>Corkery, John Martin/0000-0002-3849-817X</t>
  </si>
  <si>
    <t>WOS:000678193700001</t>
  </si>
  <si>
    <t>Bui, TX</t>
  </si>
  <si>
    <t>Sex, Drugs, and Alcohol in the Digital Neighborhood: A multi-method analysis of online discourse amongst Black and Hispanic Youth</t>
  </si>
  <si>
    <t>PROCEEDINGS OF THE 52ND ANNUAL HAWAII INTERNATIONAL CONFERENCE ON SYSTEM SCIENCES</t>
  </si>
  <si>
    <t>978-0-9981331-2-6</t>
  </si>
  <si>
    <t>WOS:000625294902028</t>
  </si>
  <si>
    <t>Hanewinkel, R; Seidel, AK; Morgenstern, M</t>
  </si>
  <si>
    <t>Predictors and Effects of Cannabis-Related Legal Investigations</t>
  </si>
  <si>
    <t>GESUNDHEITSWESEN</t>
  </si>
  <si>
    <t>0941-3790</t>
  </si>
  <si>
    <t>1439-4421</t>
  </si>
  <si>
    <t>WOS:000675179400012</t>
  </si>
  <si>
    <t>Clayton, RB; Osborne, RE; Miller, BK; Oberle, CD</t>
  </si>
  <si>
    <t>Clayton, Russell/L-1718-2019; Oberle, Crystal/R-9825-2019</t>
  </si>
  <si>
    <t>Clayton, Russell/0000-0002-0471-1585; Oberle, Crystal/0000-0002-6442-8706</t>
  </si>
  <si>
    <t>WOS:000316769300024</t>
  </si>
  <si>
    <t>Gutman, LM; McMaster, NC</t>
  </si>
  <si>
    <t>Gendered Pathways of Internalizing Problems from Early Childhood to Adolescence and Associated Adolescent Outcomes</t>
  </si>
  <si>
    <t>JOURNAL OF ABNORMAL CHILD PSYCHOLOGY</t>
  </si>
  <si>
    <t>Codiroli Mcmaster, Natasha/0000-0003-4325-3369; Gutman, Leslie/0000-0003-0567-7347</t>
  </si>
  <si>
    <t>0091-0627</t>
  </si>
  <si>
    <t>1573-2835</t>
  </si>
  <si>
    <t>10.1007/s10802-020-00623-w</t>
  </si>
  <si>
    <t>WOS:000516053000001</t>
  </si>
  <si>
    <t>Lalani, Aly-Khan/AAR-1617-2021; Kapoor, Anil/AAQ-7184-2021</t>
  </si>
  <si>
    <t>Lalani, Aly-Khan/0000-0002-9907-9112; Kapoor, Anil/0000-0001-9180-8029</t>
  </si>
  <si>
    <t>Lourenço, Anália/Y-9447-2019; Fdez-Riverola, Florentino/G-1411-2011; Pérez, Martín Pérez/S-3080-2016; Pérez-Rodríguez, Gael/S-3079-2016</t>
  </si>
  <si>
    <t>Lourenço, Anália/0000-0001-8401-5362; Fdez-Riverola, Florentino/0000-0002-3943-8013; Pérez, Martín Pérez/0000-0003-1349-6562; Pérez-Rodríguez, Gael/0000-0001-6740-3742</t>
  </si>
  <si>
    <t>Pradhan, Apoorva/0000-0002-1066-4973; Finkelstein, Joseph/0000-0002-8084-7441; Shaya, Fadia/0000-0001-9424-8514</t>
  </si>
  <si>
    <t>Ramo, DE; Thrul, J; Vogel, EA; Delucchi, K; Prochaska, JJ</t>
  </si>
  <si>
    <t>ANNALS OF BEHAVIORAL MEDICINE</t>
  </si>
  <si>
    <t>Prochaska, Judith J/0000-0001-7925-326X; Vogel, Erin/0000-0002-7193-8720</t>
  </si>
  <si>
    <t>0883-6612</t>
  </si>
  <si>
    <t>1532-4796</t>
  </si>
  <si>
    <t>WOS:000546242900001</t>
  </si>
  <si>
    <t>Montagne, M</t>
  </si>
  <si>
    <t>Drugs and the Media: An Introduction</t>
  </si>
  <si>
    <t>10.3109/10826084.2011.570609</t>
  </si>
  <si>
    <t>WOS:000290855700001</t>
  </si>
  <si>
    <t>Gunge, D; Marganski, J; Advani, I; Boddu, S; Chen, YJE; Mehta, S; Merz, W; Fuentes, AL; Malhotra, A; Banks, SJ; Alexander, LEC</t>
  </si>
  <si>
    <t>Deleterious Association of Inhalant Use on Sleep Quality during the COVID-19 Pandemic</t>
  </si>
  <si>
    <t>Alexander, Laura Crotty/AIC-1001-2022</t>
  </si>
  <si>
    <t>Alexander, Laura Crotty/0000-0002-5091-2660</t>
  </si>
  <si>
    <t>WOS:000744727000001</t>
  </si>
  <si>
    <t>Galimov, A; El Shahawy, O; Unger, JB; Masagutov, R; Sussman, S</t>
  </si>
  <si>
    <t>Galimov, Artur/AFQ-3148-2022</t>
  </si>
  <si>
    <t>Galimov, Artur/0000-0002-9718-439X; Unger, Jennifer/0000-0001-9064-6603</t>
  </si>
  <si>
    <t>WOS:000456900000039</t>
  </si>
  <si>
    <t>Cairns, R; Brown, JA; Gunja, N; Buckley, NA</t>
  </si>
  <si>
    <t>Buckley, Nicholas A/D-4030-2012; Brown, Jared/P-3947-2019; Brown, Jared A/J-1521-2012; Gunja, Naren/P-5322-2019; Gunja, Naren/N-8291-2017</t>
  </si>
  <si>
    <t>Buckley, Nicholas A/0000-0002-6326-4711; Brown, Jared/0000-0001-6855-3865; Brown, Jared A/0000-0001-6855-3865; Gunja, Naren/0000-0002-8323-9388; Gunja, Naren/0000-0002-8323-9388; Cairns, Rose/0000-0002-8946-5079</t>
  </si>
  <si>
    <t>WOS:000402215200009</t>
  </si>
  <si>
    <t>Lamy, FR; Daniulaityte, R; Nahhas, RW; Barratt, MJ; Smith, AG; Sheth, A; Martins, SS; Boyer, EW; Carlson, RG</t>
  </si>
  <si>
    <t>Barratt, Monica J/AAX-8698-2020; Martins, Silvia Saboia/C-9405-2014; Nahhas, Ramzi W./AAT-4729-2021; Sheth, Amit/ABC-4600-2020; Boyer, Edward/AAF-3609-2020</t>
  </si>
  <si>
    <t>Barratt, Monica J/0000-0002-1015-9379; Martins, Silvia Saboia/0000-0003-3059-9993; Sheth, Amit/0000-0002-0021-5293; Daniulaityte, Raminta/0000-0001-6507-3866; LAMY, Francois/0000-0001-6542-1381</t>
  </si>
  <si>
    <t>10.1016/j.drugpo.2017.05.007</t>
  </si>
  <si>
    <t>WOS:000407870700014</t>
  </si>
  <si>
    <t>Schwinn, TM; Schinke, SP; Keller, B; Hopkins, J</t>
  </si>
  <si>
    <t>WOS:000469156600013</t>
  </si>
  <si>
    <t>Schwinn, TM; Schinke, SP; Hopkins, J; Keller, B; Liu, X</t>
  </si>
  <si>
    <t>JOURNAL OF YOUTH AND ADOLESCENCE</t>
  </si>
  <si>
    <t>0047-2891</t>
  </si>
  <si>
    <t>1573-6601</t>
  </si>
  <si>
    <t>WOS:000425616300003</t>
  </si>
  <si>
    <t>Kurti, AN; Tang, K; Bolivar, HA; Evemy, C; Medina, N; Skelly, J; Nighbor, T; Higgins, ST</t>
  </si>
  <si>
    <t>Smartphone-Based Financial Incentives to Promote Smoking Cessation During Pregnancy: A Pilot Study COMMENT</t>
  </si>
  <si>
    <t>OBSTETRICAL &amp; GYNECOLOGICAL SURVEY</t>
  </si>
  <si>
    <t>Evemy, Carolyn/AAE-9119-2022</t>
  </si>
  <si>
    <t>0029-7828</t>
  </si>
  <si>
    <t>1533-9866</t>
  </si>
  <si>
    <t>10.1097/OGX.0000000000000879</t>
  </si>
  <si>
    <t>WOS:000601919900001</t>
  </si>
  <si>
    <t>Lammert, Craig/AAI-3420-2020; Vuppalanchi, Raj/AAI-2481-2021</t>
  </si>
  <si>
    <t>Vuppalanchi, Raj/0000-0003-0637-1577</t>
  </si>
  <si>
    <t>Furlan, AD; Chou, R; Harbin, S; Pardo, JP</t>
  </si>
  <si>
    <t>SPINE</t>
  </si>
  <si>
    <t>Furlan, Andrea/0000-0001-6138-8510; Harbin, Shireen/0000-0002-5374-0112</t>
  </si>
  <si>
    <t>WoS</t>
  </si>
  <si>
    <t>kaleidoscope</t>
  </si>
  <si>
    <t>asystematicreviewofassessmentsandinterventionsforchronicpaininyoungchildrenwithorathighriskforcerebralpalsy</t>
  </si>
  <si>
    <t>acutementalhealthsymptomsinadolescentmarijuanausers</t>
  </si>
  <si>
    <t>anexploratorystudyonthepreventionofdrugabuseamongtheadolescentstudents</t>
  </si>
  <si>
    <t>arethelastgrademedicalstudentsawareofthedangerofsyntheticcannabinoids?</t>
  </si>
  <si>
    <t>associationofinternetusewiththeuseofaddictivesubstancesintheunitedstates</t>
  </si>
  <si>
    <t>attitudesaboutcannabismediatetherelationshipbetweencannabisknowledgeanduseinactiveadultathletes</t>
  </si>
  <si>
    <t>bigdatameetspublichealth</t>
  </si>
  <si>
    <t>broadreachandtargetedrecruitmentusingfacebookforanonlinesurveyofyoungadultsubstanceuse</t>
  </si>
  <si>
    <t>cannabisandimpaireddriving</t>
  </si>
  <si>
    <t>cannabishealthknowledgeandriskperceptionsamongcanadianyouthandyoungadults</t>
  </si>
  <si>
    <t>characteristicsofindividualswithspinalcordinjurywhousecannabisfortherapeuticpurposes</t>
  </si>
  <si>
    <t>classificationandanalysisofpersonalandcommercialcbdtweets</t>
  </si>
  <si>
    <t>consumptionofnewpsychoactivesubstancesinaspanishsampleofresearchchemicalusers</t>
  </si>
  <si>
    <t>contentanalysisofcannabisvapingvideosonyoutube</t>
  </si>
  <si>
    <t>correlatesofcontinuedcannabisuseduringpregnancy</t>
  </si>
  <si>
    <t>digitaladvertisingtochildren</t>
  </si>
  <si>
    <t>digitalmediaandrisksforadolescentsubstanceabuseandproblematicgambling</t>
  </si>
  <si>
    <t>digitalmediauseandsubsequentcannabisandtobaccoproductuseinitiationamongadolescents</t>
  </si>
  <si>
    <t>displaysofdabbingmarijuanaextractsonyoutube</t>
  </si>
  <si>
    <t>drivingaftercannabisuseamongyoungadultsinmichigan</t>
  </si>
  <si>
    <t>effectofclimateandseasonalityondepressedmoodamongtwitterusers</t>
  </si>
  <si>
    <t>emergingdrugsofabuse</t>
  </si>
  <si>
    <t>emergingtrendsincannabisadministrationamongadolescentcannabisusers</t>
  </si>
  <si>
    <t>epidemiologicalchallengestomeasuringprenatalcannabisuseanditspotentialharms</t>
  </si>
  <si>
    <t>ethnographiesofyouthdruguseinasia</t>
  </si>
  <si>
    <t>evaluatingalcoholandmarijuanauseamongemergingadultmalesviaanalysisoftextmessages</t>
  </si>
  <si>
    <t>examiningtheassociationbetweenexposuretovariousscreentimesedentarybehavioursandcannabisuseamongyouthinthecompassstudy</t>
  </si>
  <si>
    <t>exploringmarijuanaadvertisingonweedmaps,apopularonlinedirectory</t>
  </si>
  <si>
    <t>exploringmedicinaluseofcannabisinatimeofpolicychangeinnewzealand</t>
  </si>
  <si>
    <t>exploringtelevend,aninnovativecombinationofcryptomarketandmessagingapptechnologiesfortradingprohibiteddrugs</t>
  </si>
  <si>
    <t>exploringtheuseofcannabisasasubstituteforprescriptiondrugsinaconveniencesample</t>
  </si>
  <si>
    <t>exposuretoandcontentofmarijuanaproductreviews</t>
  </si>
  <si>
    <t>frequentlyaskedquestionsaboutdabbingconcentratesinonlinecannabiscommunitydiscussionforums</t>
  </si>
  <si>
    <t>genderedpathwaysofinternalizingproblemsfromearlychildhoodtoadolescenceandassociatedadolescentoutcomes</t>
  </si>
  <si>
    <t>impactoftheukpsychoactivesubstancesactonawareness,use,experiencesandknowledgeofpotentialassociatedhealthrisksofnovelpsychoactivesubstances</t>
  </si>
  <si>
    <t>internationalonlinesurveyof1048individualswithfunctionalneurologicaldisorder</t>
  </si>
  <si>
    <t>internetclaimsonthehealthbenefitsofcannabisuse</t>
  </si>
  <si>
    <t>isitimportanttoconsidersexandgenderinneurocognitivestudies?</t>
  </si>
  <si>
    <t>knowledgeaboutandattitudestowardsmedicalcannabisamongaustrianuniversitystudents</t>
  </si>
  <si>
    <t>loneliness,anxiousness,andsubstanceuseaspredictorsoffacebookuse</t>
  </si>
  <si>
    <t>marijuanaadvertisingexposureamongcurrentmarijuanausersintheus</t>
  </si>
  <si>
    <t>mediacontentanalysisofmarijuana’shealtheffectsinnewscoverage</t>
  </si>
  <si>
    <t>medicalmarijuana</t>
  </si>
  <si>
    <t>miningsocialmediadataonmarijuanauseforposttraumaticstressdisorder</t>
  </si>
  <si>
    <t>mixedmethodsstudyofthepotentialtherapeuticbenefitsfrommedicalcannabisforpatientsinflorida</t>
  </si>
  <si>
    <t>monitoringpotentialdruginteractionsandreactionsvianetworkanalysisofinstagramusertimelines</t>
  </si>
  <si>
    <t>newsandsocialmediacoverageisassociatedwithmoredownloadsandcitationsofmanuscriptsthatfocusonsubstanceuse</t>
  </si>
  <si>
    <t>onlinesurveycharacterizingvaporizeruseamongcannabisusers</t>
  </si>
  <si>
    <t>orthorexianervosaandsubstanceuseforthepurposesofweightcontrol,conformity,andemotionalcoping</t>
  </si>
  <si>
    <t>patternsoftwitterbehavioramongnetworksofcannabisdispensariesincalifornia</t>
  </si>
  <si>
    <t>perceivedriskassociatedwithtobacco,alcoholandcannabisuseamongpeoplewithandwithoutpsychoticdisorders</t>
  </si>
  <si>
    <t>perceptionsofopioiduseandimpactonqualityoflifeinpatientswithmusculoskeletalconditionswithinonlinehealthcommunityforums</t>
  </si>
  <si>
    <t>perceptionsoftherelativeharmfulnessofmarijuanaandalcoholamongadultsinoregon</t>
  </si>
  <si>
    <t>philippinemedicalassociation</t>
  </si>
  <si>
    <t>predictorsofexcessiveuseofsocialmediaandexcessiveonlinegaminginczechteenagers</t>
  </si>
  <si>
    <t>profileandcorrelatesofcolorimetricreagentkituseamongpeoplewhouseecstasy/mdmaandotherillegalstimulantsinaustralia</t>
  </si>
  <si>
    <t>psychologicalaspectsofinfertilityasystematicreview</t>
  </si>
  <si>
    <t>quantifyingqualitativedataforunderstandingcontroversialissues</t>
  </si>
  <si>
    <t>recentadvancesinusingnaturallanguageprocessingtoaddresspublichealthresearchquestionsusingsocialmediaandconsumergenerateddata</t>
  </si>
  <si>
    <t>recommendationsonarrestingglobalhealthchallengesfacingadolescentsandyoungadults</t>
  </si>
  <si>
    <t>recruitingforaddictionresearchviafacebook</t>
  </si>
  <si>
    <t>sellingcbdinthepharmacy</t>
  </si>
  <si>
    <t>sleepdisturbances,psychosocialdifficulties,andhealthriskbehaviorin16,781dutchadolescents</t>
  </si>
  <si>
    <t>socialmediapostsbyrecreationalmarijuanacompaniesandadministrativecoderegulationsinwashingtonstate</t>
  </si>
  <si>
    <t>socialmediationofpersuasivemediainadolescentsubstanceprevention</t>
  </si>
  <si>
    <t>sourcesofinformationandbeliefsaboutthehealtheffectsofmarijuana</t>
  </si>
  <si>
    <t>spiritualbenefitfromcannabis</t>
  </si>
  <si>
    <t>stigma,socialsupport,andsubstanceuseindiversemenwhohavesexwithmenandtransgenderwomenlivingwithhivintheussoutheast</t>
  </si>
  <si>
    <t>the22ndanniversaryofthecochranebackandneckgroup</t>
  </si>
  <si>
    <t>theconsumptionofcannabisbyfibromyalgiapatientsinisrael</t>
  </si>
  <si>
    <t>thehivriskprofilesoflatinosexualminoritiesandtransgenderpersonswhousewebsitesorappsdesignedforsocialandsexualnetworking</t>
  </si>
  <si>
    <t>theimpactofaustralianlegislativechangesonsyntheticcannabinoidexposuresreportedtothenewsouthwalespoisonsinformationcentre</t>
  </si>
  <si>
    <t>theneedforfederalregulationofmarijuanamarketing</t>
  </si>
  <si>
    <t>theperceptionsandbeliefsofcannabisuseamongcanadiangenitourinarycancerpatients</t>
  </si>
  <si>
    <t>theprevalenceofsubstanceuseinanaesthesiapractitionersinsouthafrica</t>
  </si>
  <si>
    <t>theschedulingofkratomandselectiveuseofdata</t>
  </si>
  <si>
    <t>thesocialmediaresponsetotherolloutoflegalizedcannabisretailinontario,canada</t>
  </si>
  <si>
    <t>thestruggleagainstcancermisinformation</t>
  </si>
  <si>
    <t>thetroublewithcbdoil</t>
  </si>
  <si>
    <t>topicsanalysisofredditandtwitterpostsdiscussinginflammatoryboweldiseaseanddistressfrom2017to2019</t>
  </si>
  <si>
    <t>trackinghealthrelateddiscussionsonredditforpublichealthapplications</t>
  </si>
  <si>
    <t>trainingandpracticesofcannabisdispensarystaff</t>
  </si>
  <si>
    <t>troublesomenews,fakenews,biasedorincompletenews</t>
  </si>
  <si>
    <t>twitterchatteraboutmarijuana</t>
  </si>
  <si>
    <t>twittersurveillanceattheintersectionofthetriangulum</t>
  </si>
  <si>
    <t>understandinginternationalperceptionsoftheseverityofharmfulcontentonline</t>
  </si>
  <si>
    <t>updatesinchildandadolescentmentalhealth</t>
  </si>
  <si>
    <t>uscannabislegalizationanduseofvapingandedibleproductsamongyouth</t>
  </si>
  <si>
    <t>useandperceptionsofopioidsversusmarijuanaamongcancersurvivors</t>
  </si>
  <si>
    <t>useofdietarysupplementsinpediatricliverdiseaseandtransplantation</t>
  </si>
  <si>
    <t>uses,effectsandtoxicityofsyntheticcannabinoidsfromtheperspectiveofpeoplewithlivedexperiences</t>
  </si>
  <si>
    <t>usingamixedmethodsapproachtoidentifypublicperceptionofvapingrisksandoverallhealthoutcomesontwitterduringthe2019evalioutbreak</t>
  </si>
  <si>
    <t>usingdigitalandsocialmediametricstodevelopmentalhealthapproachesforyouth</t>
  </si>
  <si>
    <t>usingfacebookadswithtraditionalpapermailingstorecruitadolescentgirlsforaclinicaltrial</t>
  </si>
  <si>
    <t>usingfacebooktorecruitparentstoparticipateinafamilyprogramtopreventteendruguse</t>
  </si>
  <si>
    <t>usingtiktokinrecoveryfromsubstanceusedisorder</t>
  </si>
  <si>
    <t>utilizingbigdataandtwittertodiscoveremergentonlinecommunitiesofcannabisusers</t>
  </si>
  <si>
    <t>whatcansocialmediatellusabouttheopioidcrisisincanada?</t>
  </si>
  <si>
    <t>whatisappropriatetopostonsocialmedia?ratingsfromstudents,facultymembersandthepublic</t>
  </si>
  <si>
    <t>withneuroimaging,largenihstudycouldshinealightontheadolescentbrain</t>
  </si>
  <si>
    <t>youtubeasasourceofinformationoncervicalcancer</t>
  </si>
  <si>
    <t>Pathak, N., Radford, Z.J., Kahan, J.B., Grauer, J.N., Rubin, L.E.</t>
  </si>
  <si>
    <t>57201581314;57240405600;57203720055;7003705921;15037067600;</t>
  </si>
  <si>
    <t>Publication Frequency and Google Trends Analysis of Popular Alternative Treatments to Arthritis</t>
  </si>
  <si>
    <t>Arthroplasty Today</t>
  </si>
  <si>
    <t>10.1016/j.artd.2021.12.009</t>
  </si>
  <si>
    <t>https://www.scopus.com/inward/record.uri?eid=2-s2.0-85125353077&amp;doi=10.1016%2fj.artd.2021.12.009&amp;partnerID=40&amp;md5=1635d10bfc50d90d81c9a720056951b1</t>
  </si>
  <si>
    <t>2-s2.0-85125353077</t>
  </si>
  <si>
    <t>Grover, S., Gupta, B.M., Mueen Ahmed, K.K.</t>
  </si>
  <si>
    <t>57202540040;7402195460;6506011289;</t>
  </si>
  <si>
    <t>COVID-19 and Substance Use: A Scientometric Assessment of Global Publications During 2020 and 2021</t>
  </si>
  <si>
    <t>Journal of Pharmacology and Pharmacotherapeutics</t>
  </si>
  <si>
    <t>10.1177/0976500X221080393</t>
  </si>
  <si>
    <t>https://www.scopus.com/inward/record.uri?eid=2-s2.0-85133174887&amp;doi=10.1177%2f0976500X221080393&amp;partnerID=40&amp;md5=a7f7c4abd4f3b330cdf76c4f054664fe</t>
  </si>
  <si>
    <t>2-s2.0-85133174887</t>
  </si>
  <si>
    <t>Azam, C., Buscail, L., Culetto, A., Lapeyre-Mestre, M.</t>
  </si>
  <si>
    <t>57213828263;7005859539;56584723800;7006617557;</t>
  </si>
  <si>
    <t>Cannabinoid-Related Acute Pancreatitis: An Update from International Literature and Individual Case Safety Reports</t>
  </si>
  <si>
    <t>Drug Safety</t>
  </si>
  <si>
    <t>10.1007/s40264-022-01146-7</t>
  </si>
  <si>
    <t>https://www.scopus.com/inward/record.uri?eid=2-s2.0-85124715887&amp;doi=10.1007%2fs40264-022-01146-7&amp;partnerID=40&amp;md5=e773c3cf62daf35fd47337e35b5316fa</t>
  </si>
  <si>
    <t>2-s2.0-85124715887</t>
  </si>
  <si>
    <t>Senderovich, H., Patel, P., Jimenez Lopez, B., Waicus, S.</t>
  </si>
  <si>
    <t>57189868081;57388312800;57226525873;57226336008;</t>
  </si>
  <si>
    <t>A Systematic Review on Cannabis Hyperemesis Syndrome and Its Management Options</t>
  </si>
  <si>
    <t>Medical Principles and Practice</t>
  </si>
  <si>
    <t>10.1159/000520417</t>
  </si>
  <si>
    <t>https://www.scopus.com/inward/record.uri?eid=2-s2.0-85121921755&amp;doi=10.1159%2f000520417&amp;partnerID=40&amp;md5=f5b2bf82436f0aba3188a8b58ccc6295</t>
  </si>
  <si>
    <t>2-s2.0-85121921755</t>
  </si>
  <si>
    <t>Leas, E.C., Nobles, A.L., Shi, Y., Hendrickson, E.</t>
  </si>
  <si>
    <t>56364358800;57188839690;55812406600;57202409110;</t>
  </si>
  <si>
    <t>Public interest in ∆8-Tetrahydrocannabinol (delta-8-THC) increased in US states that restricted ∆9-Tetrahydrocannabinol (delta-9-THC) use</t>
  </si>
  <si>
    <t>10.1016/j.drugpo.2021.103557</t>
  </si>
  <si>
    <t>https://www.scopus.com/inward/record.uri?eid=2-s2.0-85121571174&amp;doi=10.1016%2fj.drugpo.2021.103557&amp;partnerID=40&amp;md5=d8af4c63c8abb457d8197af5520584e0</t>
  </si>
  <si>
    <t>2-s2.0-85121571174</t>
  </si>
  <si>
    <t>McGaw, L.J., Omokhua-Uyi, A.G., Finnie, J.F., Van Staden, J.</t>
  </si>
  <si>
    <t>55952645400;57216963939;16434768200;7201832631;</t>
  </si>
  <si>
    <t>Invasive alien plants and weeds in South Africa: A review of their applications in traditional medicine and potential pharmaceutical properties</t>
  </si>
  <si>
    <t>Journal of Ethnopharmacology</t>
  </si>
  <si>
    <t>10.1016/j.jep.2021.114564</t>
  </si>
  <si>
    <t>https://www.scopus.com/inward/record.uri?eid=2-s2.0-85117702064&amp;doi=10.1016%2fj.jep.2021.114564&amp;partnerID=40&amp;md5=4e4b20e81714eeba52ab3137da74682c</t>
  </si>
  <si>
    <t>2-s2.0-85117702064</t>
  </si>
  <si>
    <t>Offor, S.J., Amadi, C.N., Chijioke-Nwauche, I., Manautou, J.E., Orisakwe, O.E.</t>
  </si>
  <si>
    <t>57193312245;14057527400;55826999200;6603782125;7003998930;</t>
  </si>
  <si>
    <t>Potential deleterious effects of paracetamol dose regime used in Nigeria versus that of the United States of America</t>
  </si>
  <si>
    <t>Toxicology Reports</t>
  </si>
  <si>
    <t>10.1016/j.toxrep.2022.04.025</t>
  </si>
  <si>
    <t>https://www.scopus.com/inward/record.uri?eid=2-s2.0-85129665691&amp;doi=10.1016%2fj.toxrep.2022.04.025&amp;partnerID=40&amp;md5=4d1cf0c5bf6f6dbbb12653d933677c00</t>
  </si>
  <si>
    <t>2-s2.0-85129665691</t>
  </si>
  <si>
    <t>5th International Workshop on Health Intelligence, W3PHAI 2021 held in conjection with 35th AAAI Conference on Artificial Intelligence, AAAI 2021</t>
  </si>
  <si>
    <t>Studies in Computational Intelligence</t>
  </si>
  <si>
    <t>https://www.scopus.com/inward/record.uri?eid=2-s2.0-85127049344&amp;partnerID=40&amp;md5=38bb98f8abdd18c1408f96d865839224</t>
  </si>
  <si>
    <t>2-s2.0-85127049344</t>
  </si>
  <si>
    <t>Sánchez-Flórez, J.C., Seija-Butnaru, D., Valero, E.G., Acosta, C.D.P.A., Amaya, S.</t>
  </si>
  <si>
    <t>57288575900;57222406681;57289599700;57205417344;57224348554;</t>
  </si>
  <si>
    <t>Pain Management Strategies in Rheumatoid Arthritis: A Narrative Review</t>
  </si>
  <si>
    <t>Journal of Pain and Palliative Care Pharmacotherapy</t>
  </si>
  <si>
    <t>10.1080/15360288.2021.1973647</t>
  </si>
  <si>
    <t>https://www.scopus.com/inward/record.uri?eid=2-s2.0-85116676983&amp;doi=10.1080%2f15360288.2021.1973647&amp;partnerID=40&amp;md5=2ef467de156d548f07cc1656534ea6f1</t>
  </si>
  <si>
    <t>2-s2.0-85116676983</t>
  </si>
  <si>
    <t>Alexander, C., Vasefi, M.</t>
  </si>
  <si>
    <t>57408305200;54950152100;</t>
  </si>
  <si>
    <t>Cannabidiol and the corticoraphe circuit in post-traumatic stress disorder</t>
  </si>
  <si>
    <t>IBRO Neuroscience Reports</t>
  </si>
  <si>
    <t>10.1016/j.ibneur.2021.08.001</t>
  </si>
  <si>
    <t>https://www.scopus.com/inward/record.uri?eid=2-s2.0-85122658216&amp;doi=10.1016%2fj.ibneur.2021.08.001&amp;partnerID=40&amp;md5=002fcf3b4900018e20243fcb5de07065</t>
  </si>
  <si>
    <t>2-s2.0-85122658216</t>
  </si>
  <si>
    <t>Miller, J.M., Miller, H.V.</t>
  </si>
  <si>
    <t>57221997707;18536658500;</t>
  </si>
  <si>
    <t>Beating the House: Ethnographic Insights into a Web-Based Marijuana Grey Market</t>
  </si>
  <si>
    <t>American Journal of Criminal Justice</t>
  </si>
  <si>
    <t>10.1007/s12103-021-09661-6</t>
  </si>
  <si>
    <t>https://www.scopus.com/inward/record.uri?eid=2-s2.0-85120878145&amp;doi=10.1007%2fs12103-021-09661-6&amp;partnerID=40&amp;md5=58fc6810bef072f16a2e2cda61b872b3</t>
  </si>
  <si>
    <t>2-s2.0-85120878145</t>
  </si>
  <si>
    <t>Beaury, E.M., Patrick, M., Bradley, B.A.</t>
  </si>
  <si>
    <t>57210978064;57226609029;7201659232;</t>
  </si>
  <si>
    <t>Invaders for sale: the ongoing spread of invasive species by the plant trade industry</t>
  </si>
  <si>
    <t>Frontiers in Ecology and the Environment</t>
  </si>
  <si>
    <t>10.1002/fee.2392</t>
  </si>
  <si>
    <t>https://www.scopus.com/inward/record.uri?eid=2-s2.0-85108370929&amp;doi=10.1002%2ffee.2392&amp;partnerID=40&amp;md5=a6527d3a7092bdcc8a412846103d84ae</t>
  </si>
  <si>
    <t>2-s2.0-85108370929</t>
  </si>
  <si>
    <t>Wang, J.V., Shah, S., Albornoz, C.A., Saedi, N.</t>
  </si>
  <si>
    <t>57186735700;57217694740;57201334177;12807890600;</t>
  </si>
  <si>
    <t>Consumer interest in topical cannabidiol: An examination of online search trends from 2015 to 2019</t>
  </si>
  <si>
    <t>10.1016/j.clindermatol.2020.11.007</t>
  </si>
  <si>
    <t>https://www.scopus.com/inward/record.uri?eid=2-s2.0-85103946865&amp;doi=10.1016%2fj.clindermatol.2020.11.007&amp;partnerID=40&amp;md5=10f3d024b2ee5c6bc351de50edc3271a</t>
  </si>
  <si>
    <t>2-s2.0-85103946865</t>
  </si>
  <si>
    <t>Batistic, F.-K., Rhumorbarbe, D., Lefrancois, E., Tettey, J., Raithelhuber, M., Rossy, Q., Morelato, M.</t>
  </si>
  <si>
    <t>57203591868;57163757800;57190742984;6603287795;57192654568;35763314200;36144095700;</t>
  </si>
  <si>
    <t>Analysis of Google Trends to monitor new psychoactive substance. Is there an added value?</t>
  </si>
  <si>
    <t>Forensic Science International</t>
  </si>
  <si>
    <t>10.1016/j.forsciint.2021.110918</t>
  </si>
  <si>
    <t>https://www.scopus.com/inward/record.uri?eid=2-s2.0-85111216654&amp;doi=10.1016%2fj.forsciint.2021.110918&amp;partnerID=40&amp;md5=ebbe2af50d9d77023836c1c33e11916b</t>
  </si>
  <si>
    <t>2-s2.0-85111216654</t>
  </si>
  <si>
    <t>Leas, E.C., Nobles, A.L., Caputi, T.L., Dredze, M., Zhu, S.-H., Cohen, J.E., Ayers, J.W.</t>
  </si>
  <si>
    <t>56364358800;57188839690;57190020614;14041686400;7404391294;57221278976;26026782500;</t>
  </si>
  <si>
    <t>News coverage of the E-cigarette, or Vaping, product use Associated Lung Injury (EVALI) outbreak and internet searches for vaping cessation</t>
  </si>
  <si>
    <t>Tobacco Control</t>
  </si>
  <si>
    <t>10.1136/tobaccocontrol-2020-055755</t>
  </si>
  <si>
    <t>https://www.scopus.com/inward/record.uri?eid=2-s2.0-85094665851&amp;doi=10.1136%2ftobaccocontrol-2020-055755&amp;partnerID=40&amp;md5=083bb6488c742c776cb83e7baf72b917</t>
  </si>
  <si>
    <t>2-s2.0-85094665851</t>
  </si>
  <si>
    <t>Esposito, M., Cocimano, G., Ministrieri, F., Li Rosi, G., Di Nunno, N., Messina, G., Sessa, F., Salerno, M.</t>
  </si>
  <si>
    <t>56825185800;57219855600;57288558300;57219849661;7003672836;14622778700;57190022644;57040628700;</t>
  </si>
  <si>
    <t>Smart drugs and neuroenhancement: what do we know?</t>
  </si>
  <si>
    <t>Frontiers in Bioscience - Landmark</t>
  </si>
  <si>
    <t>10.52586/4948</t>
  </si>
  <si>
    <t>https://www.scopus.com/inward/record.uri?eid=2-s2.0-85116696355&amp;doi=10.52586%2f4948&amp;partnerID=40&amp;md5=5b02d7dafc047776fafe4bef7c0bd519</t>
  </si>
  <si>
    <t>2-s2.0-85116696355</t>
  </si>
  <si>
    <t>Pawliuk, C., Chau, B., Rassekh, S.R., McKellar, T., Siden, H.</t>
  </si>
  <si>
    <t>57205405846;57547209000;6503856044;57547590300;6506014103;</t>
  </si>
  <si>
    <t>Efficacy and safety of paediatric medicinal cannabis use: A scoping review</t>
  </si>
  <si>
    <t>Paediatrics and Child Health (Canada)</t>
  </si>
  <si>
    <t>10.1093/pch/pxaa031</t>
  </si>
  <si>
    <t>https://www.scopus.com/inward/record.uri?eid=2-s2.0-85126943807&amp;doi=10.1093%2fpch%2fpxaa031&amp;partnerID=40&amp;md5=7de5e515ebbea70fcede44d79b69fce3</t>
  </si>
  <si>
    <t>2-s2.0-85126943807</t>
  </si>
  <si>
    <t>Singh, S., Bhatia, G., Sharma, P., Parmar, A.</t>
  </si>
  <si>
    <t>57189598041;57216864113;57191441451;36458940000;</t>
  </si>
  <si>
    <t>Celebrity drug use reporting in Indian media and its impact on drug-related online search behavior: An infodemiology study</t>
  </si>
  <si>
    <t>Indian Journal of Psychiatry</t>
  </si>
  <si>
    <t>10.4103/indianjpsychiatry.indianjpsychiatry_1329_20</t>
  </si>
  <si>
    <t>https://www.scopus.com/inward/record.uri?eid=2-s2.0-85113239384&amp;doi=10.4103%2findianjpsychiatry.indianjpsychiatry_1329_20&amp;partnerID=40&amp;md5=b445e47bd04aa9f1304b6721b29f9499</t>
  </si>
  <si>
    <t>2-s2.0-85113239384</t>
  </si>
  <si>
    <t>Basto, J.P.M., Castro, E.D.B., Sánchez, D.A.F., Galindo, L.F.P., Munevar, D.S.R., Cañas, S.A., Espinosa, E.P.</t>
  </si>
  <si>
    <t>57196192183;57226325909;57226327537;57226343064;57226331956;57226341965;57196193141;</t>
  </si>
  <si>
    <t>The bond between the endocannabinoid system and food addiction: A scoping review [La relación entre el sistema endocannabinoide y la adicción a la comida: Una revisión exploratoria]</t>
  </si>
  <si>
    <t>Revista Espanola de Nutricion Humana y Dietetica</t>
  </si>
  <si>
    <t>10.14306/RENHYD.25.2.1153</t>
  </si>
  <si>
    <t>https://www.scopus.com/inward/record.uri?eid=2-s2.0-85111182988&amp;doi=10.14306%2fRENHYD.25.2.1153&amp;partnerID=40&amp;md5=daf7eeac529e6c925688246a226032c8</t>
  </si>
  <si>
    <t>2-s2.0-85111182988</t>
  </si>
  <si>
    <t>Savilaakso, S., Lausberg, N., Garcia, C.A., Grenacher, R., Kleinschroth, F., Waeber, P.O.</t>
  </si>
  <si>
    <t>26029575000;57225946918;21742496800;57225957451;36696457000;36545529400;</t>
  </si>
  <si>
    <t>Definitions of and perspectives on forests of high value: A systematic map protocol</t>
  </si>
  <si>
    <t>Forests</t>
  </si>
  <si>
    <t>10.3390/f12070876</t>
  </si>
  <si>
    <t>https://www.scopus.com/inward/record.uri?eid=2-s2.0-85109826504&amp;doi=10.3390%2ff12070876&amp;partnerID=40&amp;md5=0f1159b0e976f0fbde41ec002cd81914</t>
  </si>
  <si>
    <t>2-s2.0-85109826504</t>
  </si>
  <si>
    <t>Vilchis-Valentín, D., Morales-Rabanales, A.M., Molina-Romero, M.A., Medina-Castro, J.M., Cuellar-Garduño, N., Camacho-Ramos, C.E.</t>
  </si>
  <si>
    <t>57195222487;57224468126;57224472716;8906121400;55985164200;57224471541;</t>
  </si>
  <si>
    <t>Dronabinol in appetite management and weight loss in patients with terminal cancer, hiv, palliative care and old age. Literature review [Dronabinol en manejo de apetito y pérdida de peso en pacientes con cáncer terminal, vih, cuidados paliativos y vejez. Revisión de la literatura]</t>
  </si>
  <si>
    <t>Revista Mexicana de Anestesiologia</t>
  </si>
  <si>
    <t>10.35366/99668</t>
  </si>
  <si>
    <t>https://www.scopus.com/inward/record.uri?eid=2-s2.0-85107662589&amp;doi=10.35366%2f99668&amp;partnerID=40&amp;md5=0053c2028fa729e9ddc354e1b88891be</t>
  </si>
  <si>
    <t>2-s2.0-85107662589</t>
  </si>
  <si>
    <t>Shiffler, K., Mancini, K., Wilson, M., Huang, A., Mejia, E., Yip, F.K.</t>
  </si>
  <si>
    <t>56593236600;57219484011;24598391200;57219482629;57219483259;57219482417;</t>
  </si>
  <si>
    <t>Intoxication is a Significant Risk Factor for Severe Craniomaxillofacial Injuries in Standing Electric Scooter Accidents</t>
  </si>
  <si>
    <t>Journal of Oral and Maxillofacial Surgery</t>
  </si>
  <si>
    <t>10.1016/j.joms.2020.09.026</t>
  </si>
  <si>
    <t>https://www.scopus.com/inward/record.uri?eid=2-s2.0-85093094071&amp;doi=10.1016%2fj.joms.2020.09.026&amp;partnerID=40&amp;md5=fc19f6fb000a4cacaac09e8b269c5b08</t>
  </si>
  <si>
    <t>2-s2.0-85093094071</t>
  </si>
  <si>
    <t>Gezici, G., Lipani, A., Saygin, Y., Yilmaz, E.</t>
  </si>
  <si>
    <t>36166866400;56342379600;6603336081;57203056765;</t>
  </si>
  <si>
    <t>Evaluation metrics for measuring bias in search engine results</t>
  </si>
  <si>
    <t>Information Retrieval Journal</t>
  </si>
  <si>
    <t>10.1007/s10791-020-09386-w</t>
  </si>
  <si>
    <t>https://www.scopus.com/inward/record.uri?eid=2-s2.0-85099851035&amp;doi=10.1007%2fs10791-020-09386-w&amp;partnerID=40&amp;md5=deeb7bd35180754aa25c292063af0563</t>
  </si>
  <si>
    <t>2-s2.0-85099851035</t>
  </si>
  <si>
    <t>Raubenheimer, J.E., Riordan, B.C., Merrill, J.E., Winter, T., Ward, R.M., Scarf, D., Buckley, N.A.</t>
  </si>
  <si>
    <t>55235715100;56580128000;35234631900;56536158300;7404582194;24179436100;7102676778;</t>
  </si>
  <si>
    <t>Hey Google! will New Zealand vote to legalise cannabis? Using Google Trends data to predict the outcome of the 2020 New Zealand cannabis referendum</t>
  </si>
  <si>
    <t>10.1016/j.drugpo.2020.103083</t>
  </si>
  <si>
    <t>https://www.scopus.com/inward/record.uri?eid=2-s2.0-85098531605&amp;doi=10.1016%2fj.drugpo.2020.103083&amp;partnerID=40&amp;md5=37760bed786e8558697ccbb9c4259350</t>
  </si>
  <si>
    <t>2-s2.0-85098531605</t>
  </si>
  <si>
    <t>Webb, M., Mansfield, K.</t>
  </si>
  <si>
    <t>57219865297;7007101097;</t>
  </si>
  <si>
    <t>Public perception of medicinal and recreational cannabis and its effect on mental health: a survey of a regional Australian town</t>
  </si>
  <si>
    <t>Australasian Psychiatry</t>
  </si>
  <si>
    <t>10.1177/1039856220970047</t>
  </si>
  <si>
    <t>https://www.scopus.com/inward/record.uri?eid=2-s2.0-85095841994&amp;doi=10.1177%2f1039856220970047&amp;partnerID=40&amp;md5=309c0221f2f50a964f22aa53f1df43f2</t>
  </si>
  <si>
    <t>2-s2.0-85095841994</t>
  </si>
  <si>
    <t>Kolongowski, B., Tjiattas-Saleski, L.</t>
  </si>
  <si>
    <t>57562906200;57192189895;</t>
  </si>
  <si>
    <t>CANNABIDIOL: BACKGROUND AND LITERATURE REVIEW OF POTENTIAL TREATMENTS</t>
  </si>
  <si>
    <t>Osteopathic Family Physician</t>
  </si>
  <si>
    <t>10.33181/13022</t>
  </si>
  <si>
    <t>https://www.scopus.com/inward/record.uri?eid=2-s2.0-85127641548&amp;doi=10.33181%2f13022&amp;partnerID=40&amp;md5=70342d0eb302208af1fde4c81b9002a2</t>
  </si>
  <si>
    <t>2-s2.0-85127641548</t>
  </si>
  <si>
    <t>Mirpoor, S.F., Giosafatto, C.V.L., Porta, R.</t>
  </si>
  <si>
    <t>57003615500;8258189800;8378384300;</t>
  </si>
  <si>
    <t>Biorefining of seed oil cakes as industrial co-streams for production of innovative bioplastics. A review</t>
  </si>
  <si>
    <t>Trends in Food Science and Technology</t>
  </si>
  <si>
    <t>10.1016/j.tifs.2021.01.014</t>
  </si>
  <si>
    <t>https://www.scopus.com/inward/record.uri?eid=2-s2.0-85099662989&amp;doi=10.1016%2fj.tifs.2021.01.014&amp;partnerID=40&amp;md5=9dd75addb60b5b3aa1953dc54bbd414d</t>
  </si>
  <si>
    <t>2-s2.0-85099662989</t>
  </si>
  <si>
    <t>Anand Ganapathy, A., Hari Priya, V.M., Kumaran, A.</t>
  </si>
  <si>
    <t>57219927551;57219924711;12786239900;</t>
  </si>
  <si>
    <t>Medicinal plants as a potential source of Phosphodiesterase-5 inhibitors: A review</t>
  </si>
  <si>
    <t>10.1016/j.jep.2020.113536</t>
  </si>
  <si>
    <t>https://www.scopus.com/inward/record.uri?eid=2-s2.0-85096137368&amp;doi=10.1016%2fj.jep.2020.113536&amp;partnerID=40&amp;md5=6d0004afbbb23a533de9a70c6c7e285f</t>
  </si>
  <si>
    <t>2-s2.0-85096137368</t>
  </si>
  <si>
    <t>Pat, V., Kosisky, S.E., Keswani, A.</t>
  </si>
  <si>
    <t>57190065018;6507507639;24780930600;</t>
  </si>
  <si>
    <t>Paging Dr Google: What do patients search for when pollen counts are high?</t>
  </si>
  <si>
    <t>Annals of Allergy, Asthma and Immunology</t>
  </si>
  <si>
    <t>10.1016/j.anai.2020.10.020</t>
  </si>
  <si>
    <t>https://www.scopus.com/inward/record.uri?eid=2-s2.0-85097660321&amp;doi=10.1016%2fj.anai.2020.10.020&amp;partnerID=40&amp;md5=3d9c037ea4c8d343155faa8c14e3d65a</t>
  </si>
  <si>
    <t>2-s2.0-85097660321</t>
  </si>
  <si>
    <t>Premkumar, A., Almeida, B.A., Lopez, J., Pean, C.A., Nwachukwu, B.U., Sculco, P.K.</t>
  </si>
  <si>
    <t>55485853500;57212590481;57225706957;55941238100;35847555000;14526079300;</t>
  </si>
  <si>
    <t>The Quality of Online Resources Available to Patients Regarding Cannabidiol for Symptomatic Relief of Hip or Knee Arthritis is Poor</t>
  </si>
  <si>
    <t>Journal of the American Academy of Orthopaedic Surgeons Global Research and Reviews</t>
  </si>
  <si>
    <t>e20.00241</t>
  </si>
  <si>
    <t>10.5435/JAAOSGlobal-D-20-00241</t>
  </si>
  <si>
    <t>https://www.scopus.com/inward/record.uri?eid=2-s2.0-85100546948&amp;doi=10.5435%2fJAAOSGlobal-D-20-00241&amp;partnerID=40&amp;md5=d0f1001f578c6879b96423a99221019f</t>
  </si>
  <si>
    <t>2-s2.0-85100546948</t>
  </si>
  <si>
    <t>Elvir-Lazo, O.L., White, P.F., Cruz Eng, H., Yumul, F., Chua, R., Yumul, R.</t>
  </si>
  <si>
    <t>36023577400;35493571900;56458815300;57192183585;57283539100;29567694200;</t>
  </si>
  <si>
    <t>Impact of chronic medications in the perioperative period –anesthetic implications (Part II)</t>
  </si>
  <si>
    <t>Postgraduate Medicine</t>
  </si>
  <si>
    <t>10.1080/00325481.2021.1982298</t>
  </si>
  <si>
    <t>https://www.scopus.com/inward/record.uri?eid=2-s2.0-85116316888&amp;doi=10.1080%2f00325481.2021.1982298&amp;partnerID=40&amp;md5=8ce91e08f0f1adecccedfb3c65611e65</t>
  </si>
  <si>
    <t>2-s2.0-85116316888</t>
  </si>
  <si>
    <t>Kozak, K., H. Smith, P., Lowe, D.J.E., Weinberger, A.H., Cooper, Z.D., Rabin, R.A., George, T.P.</t>
  </si>
  <si>
    <t>57193544084;57226167260;57204112210;13006298000;15065011300;35103168200;26643186100;</t>
  </si>
  <si>
    <t>A systematic review and meta-analysis of sex differences in cannabis use disorder amongst people with comorbid mental illness</t>
  </si>
  <si>
    <t>10.1080/00952990.2021.1946071</t>
  </si>
  <si>
    <t>https://www.scopus.com/inward/record.uri?eid=2-s2.0-85110772391&amp;doi=10.1080%2f00952990.2021.1946071&amp;partnerID=40&amp;md5=618d056daf7e98079a1c993e571ebf34</t>
  </si>
  <si>
    <t>2-s2.0-85110772391</t>
  </si>
  <si>
    <t>Miceli, L., Bednarova, R., Bednarova, I., Rizzardo, A., Cobianchi, L., Dal Mas, F., Biancuzzi, H., Bove, T., Dal Moro, F., Zattoni, F.</t>
  </si>
  <si>
    <t>15726182200;55645287100;57195512634;55644290200;8985994900;57216833852;57218366674;7003369211;55933647600;57208535757;</t>
  </si>
  <si>
    <t>What People Search for When Browsing “Doctor Google.” An Analysis of Search Trends in Italy after the Law on Pain</t>
  </si>
  <si>
    <t>10.1080/15360288.2021.1882640</t>
  </si>
  <si>
    <t>https://www.scopus.com/inward/record.uri?eid=2-s2.0-85100866518&amp;doi=10.1080%2f15360288.2021.1882640&amp;partnerID=40&amp;md5=361da9389ee28827f1008071efd7108d</t>
  </si>
  <si>
    <t>2-s2.0-85100866518</t>
  </si>
  <si>
    <t>Malhi, G.S., Bell, E., Bassett, D., Boyce, P., Bryant, R., Hazell, P., Hopwood, M., Lyndon, B., Mulder, R., Porter, R., Singh, A.B., Murray, G.</t>
  </si>
  <si>
    <t>35461730100;57208488173;7102602880;57203904646;7402594156;57204528364;7005646394;6602216791;55800861000;7401896969;55516987000;7202037064;</t>
  </si>
  <si>
    <t>The 2020 Royal Australian and New Zealand College of Psychiatrists clinical practice guidelines for mood disorders</t>
  </si>
  <si>
    <t>Australian and New Zealand Journal of Psychiatry</t>
  </si>
  <si>
    <t>10.1177/0004867420979353</t>
  </si>
  <si>
    <t>https://www.scopus.com/inward/record.uri?eid=2-s2.0-85097973227&amp;doi=10.1177%2f0004867420979353&amp;partnerID=40&amp;md5=9345a77564a2c30fc4d901eeb592e05b</t>
  </si>
  <si>
    <t>2-s2.0-85097973227</t>
  </si>
  <si>
    <t>Adamowicz, P.</t>
  </si>
  <si>
    <t>8227154100;</t>
  </si>
  <si>
    <t>Blood concentrations of synthetic cannabinoids</t>
  </si>
  <si>
    <t>Clinical Toxicology</t>
  </si>
  <si>
    <t>10.1080/15563650.2020.1787429</t>
  </si>
  <si>
    <t>https://www.scopus.com/inward/record.uri?eid=2-s2.0-85087626314&amp;doi=10.1080%2f15563650.2020.1787429&amp;partnerID=40&amp;md5=39e09b80d89931ffe6fe8a084848644f</t>
  </si>
  <si>
    <t>2-s2.0-85087626314</t>
  </si>
  <si>
    <t>Bedair, A., Mansour, F.R.</t>
  </si>
  <si>
    <t>57221563874;54988261900;</t>
  </si>
  <si>
    <t>Insights into the fda 2018 new drug approvals</t>
  </si>
  <si>
    <t>Current Drug Discovery Technologies</t>
  </si>
  <si>
    <t>10.2174/1570163816666191202104315</t>
  </si>
  <si>
    <t>https://www.scopus.com/inward/record.uri?eid=2-s2.0-85078421267&amp;doi=10.2174%2f1570163816666191202104315&amp;partnerID=40&amp;md5=b127e0e99e01cb558c06c933d7dca240</t>
  </si>
  <si>
    <t>2-s2.0-85078421267</t>
  </si>
  <si>
    <t>Chung, M., Kim, H.K., Abdi, S.</t>
  </si>
  <si>
    <t>57212273138;55766538400;7005323737;</t>
  </si>
  <si>
    <t>Update on cannabis and cannabinoids for cancer pain</t>
  </si>
  <si>
    <t>Current Opinion in Anaesthesiology</t>
  </si>
  <si>
    <t>10.1097/ACO.0000000000000934</t>
  </si>
  <si>
    <t>https://www.scopus.com/inward/record.uri?eid=2-s2.0-85094820347&amp;doi=10.1097%2fACO.0000000000000934&amp;partnerID=40&amp;md5=7901729191df8d5b1658a11f28c334e1</t>
  </si>
  <si>
    <t>2-s2.0-85094820347</t>
  </si>
  <si>
    <t>Meacham, M.C., Vogel, E.A., Thrul, J.</t>
  </si>
  <si>
    <t>36638135000;56697903800;55037302200;</t>
  </si>
  <si>
    <t>Vaping-Related Mobile Apps Available in the Google Play Store after the Apple Ban: Content Review</t>
  </si>
  <si>
    <t>e20009</t>
  </si>
  <si>
    <t>10.2196/20009</t>
  </si>
  <si>
    <t>https://www.scopus.com/inward/record.uri?eid=2-s2.0-85096202580&amp;doi=10.2196%2f20009&amp;partnerID=40&amp;md5=9981ee083eeff1a0ce9e5aa49bf21e90</t>
  </si>
  <si>
    <t>2-s2.0-85096202580</t>
  </si>
  <si>
    <t>Rezaee, A.A., Abravan, N.</t>
  </si>
  <si>
    <t>57204512204;57222106632;</t>
  </si>
  <si>
    <t>A hybrid friend-based recommendation system using the combination of Meta-heuristic Invasive weed and genetic algorithms</t>
  </si>
  <si>
    <t>2020 10h International Conference on Computer and Knowledge Engineering, ICCKE 2020</t>
  </si>
  <si>
    <t>10.1109/ICCKE50421.2020.9303619</t>
  </si>
  <si>
    <t>https://www.scopus.com/inward/record.uri?eid=2-s2.0-85101462438&amp;doi=10.1109%2fICCKE50421.2020.9303619&amp;partnerID=40&amp;md5=8a471db0f504bdf2a35feb70d6f3a12f</t>
  </si>
  <si>
    <t>2-s2.0-85101462438</t>
  </si>
  <si>
    <t>Izuogu, N.B., Bello, O.E., Bello, O.M.</t>
  </si>
  <si>
    <t>56033822100;57208596145;57196723849;</t>
  </si>
  <si>
    <t>A review on Borreria verticillata: A potential bionematicide, channeling its significant antimicrobial activity against root-knot nematodes</t>
  </si>
  <si>
    <t>Heliyon</t>
  </si>
  <si>
    <t>e05322</t>
  </si>
  <si>
    <t>10.1016/j.heliyon.2020.e05322</t>
  </si>
  <si>
    <t>https://www.scopus.com/inward/record.uri?eid=2-s2.0-85095425618&amp;doi=10.1016%2fj.heliyon.2020.e05322&amp;partnerID=40&amp;md5=199eac9c0f8114c235670362888be9ed</t>
  </si>
  <si>
    <t>2-s2.0-85095425618</t>
  </si>
  <si>
    <t>Yeung, M., Wroot, H., Charnock, C., Forbes, C., Lafay-Cousin, L., Schulte, F.</t>
  </si>
  <si>
    <t>57212390614;57211575696;57214118062;57211575413;8578430900;8374487800;</t>
  </si>
  <si>
    <t>Cannabis use in pediatric cancer patients: what are they reading? A review of the online literature</t>
  </si>
  <si>
    <t>Supportive Care in Cancer</t>
  </si>
  <si>
    <t>10.1007/s00520-020-05306-2</t>
  </si>
  <si>
    <t>https://www.scopus.com/inward/record.uri?eid=2-s2.0-85078286148&amp;doi=10.1007%2fs00520-020-05306-2&amp;partnerID=40&amp;md5=b0c26527ee06b07c9f15c6a8ba01ad87</t>
  </si>
  <si>
    <t>2-s2.0-85078286148</t>
  </si>
  <si>
    <t>Saposnik, F.E., Huber, J.F.</t>
  </si>
  <si>
    <t>57195727758;12243055300;</t>
  </si>
  <si>
    <t>Trends in web searches about the causes and treatments of autism over the past 15 years: Exploratory infodemiology study</t>
  </si>
  <si>
    <t>JMIR Pediatrics and Parenting</t>
  </si>
  <si>
    <t>e20913</t>
  </si>
  <si>
    <t>10.2196/20913</t>
  </si>
  <si>
    <t>https://www.scopus.com/inward/record.uri?eid=2-s2.0-85097630862&amp;doi=10.2196%2f20913&amp;partnerID=40&amp;md5=40ca07f8ad1dcb6ca504c50cf8a12ac6</t>
  </si>
  <si>
    <t>2-s2.0-85097630862</t>
  </si>
  <si>
    <t>Valentino, W.L., McKinnon, B.J.</t>
  </si>
  <si>
    <t>57209097697;55757783020;</t>
  </si>
  <si>
    <t>Cannabis &amp;amp; ENT: State certification—An expanding yet unregulated system</t>
  </si>
  <si>
    <t>American Journal of Otolaryngology - Head and Neck Medicine and Surgery</t>
  </si>
  <si>
    <t>10.1016/j.amjoto.2020.102459</t>
  </si>
  <si>
    <t>https://www.scopus.com/inward/record.uri?eid=2-s2.0-85083221735&amp;doi=10.1016%2fj.amjoto.2020.102459&amp;partnerID=40&amp;md5=83470a4e08e024fbc8132864f22b1cd7</t>
  </si>
  <si>
    <t>2-s2.0-85083221735</t>
  </si>
  <si>
    <t>Tagne, A.M., Pacchetti, B., Sodergren, M., Sodergren, M., Cosentino, M., Marino, F.</t>
  </si>
  <si>
    <t>57203545671;28267928900;25929707800;25929707800;7006415997;7101879625;</t>
  </si>
  <si>
    <t>Cannabidiol for Viral Diseases: Hype or Hope?</t>
  </si>
  <si>
    <t>10.1089/can.2019.0060</t>
  </si>
  <si>
    <t>https://www.scopus.com/inward/record.uri?eid=2-s2.0-85087619179&amp;doi=10.1089%2fcan.2019.0060&amp;partnerID=40&amp;md5=3beff8c3c005cd787d4691be8ef14042</t>
  </si>
  <si>
    <t>2-s2.0-85087619179</t>
  </si>
  <si>
    <t>Vincent, D., Savin, K., Rochfort, S., Spangenberg, G.</t>
  </si>
  <si>
    <t>13409758500;6603774329;6603353411;7004492217;</t>
  </si>
  <si>
    <t>The power of three in Cannabis shotgun proteomics: Proteases, databases and search engines</t>
  </si>
  <si>
    <t>Proteomes</t>
  </si>
  <si>
    <t>10.3390/PROTEOMES8020013</t>
  </si>
  <si>
    <t>https://www.scopus.com/inward/record.uri?eid=2-s2.0-85087474929&amp;doi=10.3390%2fPROTEOMES8020013&amp;partnerID=40&amp;md5=3892eaeec11b04ca4ba80bfb41d54877</t>
  </si>
  <si>
    <t>2-s2.0-85087474929</t>
  </si>
  <si>
    <t>Usai-Satta, P., Bellini, M., Morelli, O., Geri, F., Lai, M., Bassotti, G.</t>
  </si>
  <si>
    <t>23471061600;57221128355;6603798810;57217027417;7401807873;7007139173;</t>
  </si>
  <si>
    <t>Gastroparesis: New insights into an old disease</t>
  </si>
  <si>
    <t>World Journal of Gastroenterology</t>
  </si>
  <si>
    <t>10.3748/WJG.V26.I19.2333</t>
  </si>
  <si>
    <t>https://www.scopus.com/inward/record.uri?eid=2-s2.0-85085855165&amp;doi=10.3748%2fWJG.V26.I19.2333&amp;partnerID=40&amp;md5=3a7df1469872200821e27cbf77d75d7e</t>
  </si>
  <si>
    <t>2-s2.0-85085855165</t>
  </si>
  <si>
    <t>Narayanan, S., Lazar Neto, F., Tanco, K., Lopez, G., Liu, W., Bruera, E., Subbiah, V.</t>
  </si>
  <si>
    <t>57205585781;57195247071;55503191900;57202477803;8703269900;35516117800;24367826900;</t>
  </si>
  <si>
    <t>Cannabidiol (CBD) Oil, Cancer, and Symptom Management: A Google Trends Analysis of Public Interest</t>
  </si>
  <si>
    <t>Journal of Alternative and Complementary Medicine</t>
  </si>
  <si>
    <t>10.1089/acm.2019.0428</t>
  </si>
  <si>
    <t>https://www.scopus.com/inward/record.uri?eid=2-s2.0-85083052215&amp;doi=10.1089%2facm.2019.0428&amp;partnerID=40&amp;md5=a17e586effba76b7336cfd3e6248f319</t>
  </si>
  <si>
    <t>2-s2.0-85083052215</t>
  </si>
  <si>
    <t>Pedersen, E.R., Firth, C., Parker, J., Shih, R.A., Davenport, S., Rodriguez, A., Dunbar, M.S., Kraus, L., Tucker, J.S., D'Amico, E.J.</t>
  </si>
  <si>
    <t>57217527445;56268935100;57215522979;57364345300;55575678200;57200070210;8278118200;57200845857;7401465760;7006485919;</t>
  </si>
  <si>
    <t>Locating medical and recreational cannabis outlets for research purposes: Online methods and observational study</t>
  </si>
  <si>
    <t>e16853</t>
  </si>
  <si>
    <t>10.2196/16853</t>
  </si>
  <si>
    <t>https://www.scopus.com/inward/record.uri?eid=2-s2.0-85081043297&amp;doi=10.2196%2f16853&amp;partnerID=40&amp;md5=bea7eae9d41253c903c457273ae02e0c</t>
  </si>
  <si>
    <t>2-s2.0-85081043297</t>
  </si>
  <si>
    <t>Jardine, E., Lindner, A.M.</t>
  </si>
  <si>
    <t>36337814200;56524045200;</t>
  </si>
  <si>
    <t>The Dark Web and cannabis use in the United States: Evidence from a big data research design</t>
  </si>
  <si>
    <t>10.1016/j.drugpo.2019.102627</t>
  </si>
  <si>
    <t>https://www.scopus.com/inward/record.uri?eid=2-s2.0-85076245827&amp;doi=10.1016%2fj.drugpo.2019.102627&amp;partnerID=40&amp;md5=c56058c91ee23708cc83558750bd10a4</t>
  </si>
  <si>
    <t>2-s2.0-85076245827</t>
  </si>
  <si>
    <t>Hassan, S., Zheng, Q., Rizzolo, E., Tezcanli, E., Bhardwaj, S., Cooley, K.</t>
  </si>
  <si>
    <t>56514600300;57216275260;57216275194;35325763200;57205103494;23018079800;</t>
  </si>
  <si>
    <t>Does integrative medicine reduce prescribed opioid use for chronic pain? a systematic literature review</t>
  </si>
  <si>
    <t>Pain Medicine (United States)</t>
  </si>
  <si>
    <t>10.1093/PM/PNZ291</t>
  </si>
  <si>
    <t>https://www.scopus.com/inward/record.uri?eid=2-s2.0-85083002876&amp;doi=10.1093%2fPM%2fPNZ291&amp;partnerID=40&amp;md5=b227eb77aa3b9617be82b1bd2c7fa939</t>
  </si>
  <si>
    <t>2-s2.0-85083002876</t>
  </si>
  <si>
    <t>Cash, M.C., Cunnane, K., Fan, C., Alfonso Romero-Sandoval, E.</t>
  </si>
  <si>
    <t>57215969855;57211919237;57215971558;14219044200;</t>
  </si>
  <si>
    <t>Mapping cannabis potency in medical and recreational programs in the United States</t>
  </si>
  <si>
    <t>e0230167</t>
  </si>
  <si>
    <t>10.1371/journal.pone.0230167</t>
  </si>
  <si>
    <t>https://www.scopus.com/inward/record.uri?eid=2-s2.0-85082458264&amp;doi=10.1371%2fjournal.pone.0230167&amp;partnerID=40&amp;md5=46f75cd20e5f5df764c1501f1204c39b</t>
  </si>
  <si>
    <t>2-s2.0-85082458264</t>
  </si>
  <si>
    <t>Lancione, S., Wade, K., Windle, S.B., Filion, K.B., Thombs, B.D., Eisenberg, M.J.</t>
  </si>
  <si>
    <t>57252614800;57203729035;54954455100;6505967301;8209639200;7202430822;</t>
  </si>
  <si>
    <t>Non-medical cannabis in North America: an overview of regulatory approaches</t>
  </si>
  <si>
    <t>10.1016/j.puhe.2019.08.018</t>
  </si>
  <si>
    <t>https://www.scopus.com/inward/record.uri?eid=2-s2.0-85072865774&amp;doi=10.1016%2fj.puhe.2019.08.018&amp;partnerID=40&amp;md5=44fc443c8b72e2d810c8cf3da02ff0ab</t>
  </si>
  <si>
    <t>2-s2.0-85072865774</t>
  </si>
  <si>
    <t>Gosling, D.S., Shaw, W.B., Beadel, S.M.</t>
  </si>
  <si>
    <t>6603152553;24463756900;6505926773;</t>
  </si>
  <si>
    <t>Review of control methods for pampas grasses in new zealand</t>
  </si>
  <si>
    <t>Science for Conservation</t>
  </si>
  <si>
    <t>2019-December</t>
  </si>
  <si>
    <t>https://www.scopus.com/inward/record.uri?eid=2-s2.0-85118865734&amp;partnerID=40&amp;md5=c1f7f204057351fb1b6086b391044089</t>
  </si>
  <si>
    <t>2-s2.0-85118865734</t>
  </si>
  <si>
    <t>Ramamurthi, D., Chau, C., Jackler, R.K.</t>
  </si>
  <si>
    <t>57188711365;57203909435;7005247400;</t>
  </si>
  <si>
    <t>JUUL and other stealth vaporisers: Hiding the habit from parents and teachers</t>
  </si>
  <si>
    <t>10.1136/tobaccocontrol-2018-054455</t>
  </si>
  <si>
    <t>https://www.scopus.com/inward/record.uri?eid=2-s2.0-85053530927&amp;doi=10.1136%2ftobaccocontrol-2018-054455&amp;partnerID=40&amp;md5=287ca24679aa3e9eb9026064a590266e</t>
  </si>
  <si>
    <t>2-s2.0-85053530927</t>
  </si>
  <si>
    <t>Leas, E.C., Nobles, A.L., Caputi, T.L., Dredze, M., Smith, D.M., Ayers, J.W.</t>
  </si>
  <si>
    <t>56364358800;57188839690;57190020614;14041686400;57209827569;26026782500;</t>
  </si>
  <si>
    <t>e1913853</t>
  </si>
  <si>
    <t>10.1001/jamanetworkopen.2019.13853</t>
  </si>
  <si>
    <t>https://www.scopus.com/inward/record.uri?eid=2-s2.0-85073721383&amp;doi=10.1001%2fjamanetworkopen.2019.13853&amp;partnerID=40&amp;md5=dd2f2938d7669d390d8d6ff167b2ccfc</t>
  </si>
  <si>
    <t>2-s2.0-85073721383</t>
  </si>
  <si>
    <t>Qian, Y., Gurley, B.J., Markowitz, J.S.</t>
  </si>
  <si>
    <t>56783445700;7003479764;7102165645;</t>
  </si>
  <si>
    <t>The Potential for Pharmacokinetic Interactions between Cannabis Products and Conventional Medications</t>
  </si>
  <si>
    <t>Journal of Clinical Psychopharmacology</t>
  </si>
  <si>
    <t>10.1097/JCP.0000000000001089</t>
  </si>
  <si>
    <t>https://www.scopus.com/inward/record.uri?eid=2-s2.0-85071712338&amp;doi=10.1097%2fJCP.0000000000001089&amp;partnerID=40&amp;md5=cc1edcff2ace08dc0f28a1debe8a6c06</t>
  </si>
  <si>
    <t>2-s2.0-85071712338</t>
  </si>
  <si>
    <t>Mahamad, S., Hammond, D.</t>
  </si>
  <si>
    <t>57204544735;7202006759;</t>
  </si>
  <si>
    <t>Retail price and availability of illicit cannabis in Canada</t>
  </si>
  <si>
    <t>10.1016/j.addbeh.2018.12.001</t>
  </si>
  <si>
    <t>https://www.scopus.com/inward/record.uri?eid=2-s2.0-85057725842&amp;doi=10.1016%2fj.addbeh.2018.12.001&amp;partnerID=40&amp;md5=46959462edb089c76e089ee162d369c6</t>
  </si>
  <si>
    <t>2-s2.0-85057725842</t>
  </si>
  <si>
    <t>Cooper, M.W., Di Minin, E., Hausmann, A., Qin, S., Schwartz, A.J., Correia, R.A.</t>
  </si>
  <si>
    <t>57206620346;25929833700;56735962800;57200962760;57201090988;39561046000;</t>
  </si>
  <si>
    <t>Biological Conservation</t>
  </si>
  <si>
    <t>10.1016/j.biocon.2018.12.004</t>
  </si>
  <si>
    <t>https://www.scopus.com/inward/record.uri?eid=2-s2.0-85058157343&amp;doi=10.1016%2fj.biocon.2018.12.004&amp;partnerID=40&amp;md5=2b90fe1cc2197663e9b93091d2db4a89</t>
  </si>
  <si>
    <t>2-s2.0-85058157343</t>
  </si>
  <si>
    <t>Okoh, M.P., Alli, L.A., Tolvanen, M.E.E., Nwegbu, M.M.</t>
  </si>
  <si>
    <t>6506281939;57024016400;6701610777;15127724100;</t>
  </si>
  <si>
    <t>Herbal drug use in sickle cell disease management; trends and perspectives in sub-saharan Africa - A systematic review</t>
  </si>
  <si>
    <t>10.2174/1570163815666181002101611</t>
  </si>
  <si>
    <t>https://www.scopus.com/inward/record.uri?eid=2-s2.0-85076844278&amp;doi=10.2174%2f1570163815666181002101611&amp;partnerID=40&amp;md5=ae6618b5db5dd96ec8f295cbfe8b7b4d</t>
  </si>
  <si>
    <t>2-s2.0-85076844278</t>
  </si>
  <si>
    <t>Khan, A.W., Khan, A.-U., Shah, S.M.M., Ullah, A., Faheem, M., Saleem, M.</t>
  </si>
  <si>
    <t>57192931750;8983797400;37007004600;57203070001;57223054660;57214795464;</t>
  </si>
  <si>
    <t>An Updated List of Neuromedicinal Plants of Pakistan, Their Uses, and Phytochemistry</t>
  </si>
  <si>
    <t>Evidence-based Complementary and Alternative Medicine</t>
  </si>
  <si>
    <t>10.1155/2019/6191505</t>
  </si>
  <si>
    <t>https://www.scopus.com/inward/record.uri?eid=2-s2.0-85063186624&amp;doi=10.1155%2f2019%2f6191505&amp;partnerID=40&amp;md5=2c6c25acf20516ab888d2ebf40164deb</t>
  </si>
  <si>
    <t>2-s2.0-85063186624</t>
  </si>
  <si>
    <t>Chen, X., Yan, X.-R., Zhang, L.-P.</t>
  </si>
  <si>
    <t>57204624215;57204615265;57204626880;</t>
  </si>
  <si>
    <t>Ursodeoxycholic acid after common bile duct stones removal for prevention of recurrence A systematic review and meta-analysis of randomized controlled trials</t>
  </si>
  <si>
    <t>Medicine (United States)</t>
  </si>
  <si>
    <t>e13086</t>
  </si>
  <si>
    <t>10.1097/MD.0000000000013086</t>
  </si>
  <si>
    <t>https://www.scopus.com/inward/record.uri?eid=2-s2.0-85056394679&amp;doi=10.1097%2fMD.0000000000013086&amp;partnerID=40&amp;md5=cabfaca5e570a28d8a9920c115504a47</t>
  </si>
  <si>
    <t>2-s2.0-85056394679</t>
  </si>
  <si>
    <t>Godillot, C., Laprie, A., Eid, C., Fricain, J.-C., Boulinguez, S., Casassa, E., Vigarios, E., Sibaud, V.</t>
  </si>
  <si>
    <t>57199166605;6506992291;57194185805;35554618300;7003307132;57192379498;6507381457;6603380136;</t>
  </si>
  <si>
    <t>Green tongue phenomenon, or diagnosis via Google [Le phénomène de la langue verte, ou le diagnostic par Google]</t>
  </si>
  <si>
    <t>Annales de Dermatologie et de Venereologie</t>
  </si>
  <si>
    <t>10.1016/j.annder.2018.02.007</t>
  </si>
  <si>
    <t>https://www.scopus.com/inward/record.uri?eid=2-s2.0-85045955369&amp;doi=10.1016%2fj.annder.2018.02.007&amp;partnerID=40&amp;md5=fd3fb49a645dcbc1227dfb9c129be1c6</t>
  </si>
  <si>
    <t>2-s2.0-85045955369</t>
  </si>
  <si>
    <t>He, M.-Y., Zhou, X.-D., Chen, H., Zheng, P., Zhang, F.-Z., Ren, W.-W.</t>
  </si>
  <si>
    <t>57201452412;57201448945;57094354000;57201450505;57201450521;57201874016;</t>
  </si>
  <si>
    <t>Various approaches of laparoscopic common bile duct exploration plus primary duct closure for choledocholithiasis: A systematic review and meta-analysis</t>
  </si>
  <si>
    <t>Hepatobiliary and Pancreatic Diseases International</t>
  </si>
  <si>
    <t>10.1016/j.hbpd.2018.03.009</t>
  </si>
  <si>
    <t>https://www.scopus.com/inward/record.uri?eid=2-s2.0-85044846544&amp;doi=10.1016%2fj.hbpd.2018.03.009&amp;partnerID=40&amp;md5=ab2c62c2831ce5c1e91b1e5abcd26c22</t>
  </si>
  <si>
    <t>2-s2.0-85044846544</t>
  </si>
  <si>
    <t>Thaikla, K., Pinyopornpanish, K., Jiraporncharoen, W., Angkurawaranon, C.</t>
  </si>
  <si>
    <t>12645997500;57194725729;55879800100;55537994400;</t>
  </si>
  <si>
    <t>10.1186/s13011-018-0155-4</t>
  </si>
  <si>
    <t>https://www.scopus.com/inward/record.uri?eid=2-s2.0-85046654048&amp;doi=10.1186%2fs13011-018-0155-4&amp;partnerID=40&amp;md5=918a2f273842c50cfad1ce8fcc492dee</t>
  </si>
  <si>
    <t>2-s2.0-85046654048</t>
  </si>
  <si>
    <t>Belackova, V., Wilkins, C.</t>
  </si>
  <si>
    <t>37060435300;7101884302;</t>
  </si>
  <si>
    <t>Consumer agency in cannabis supply – Exploring auto-regulatory documents of the cannabis social clubs in Spain</t>
  </si>
  <si>
    <t>10.1016/j.drugpo.2017.12.018</t>
  </si>
  <si>
    <t>https://www.scopus.com/inward/record.uri?eid=2-s2.0-85041477693&amp;doi=10.1016%2fj.drugpo.2017.12.018&amp;partnerID=40&amp;md5=8265f6687e7caf5e96bf2a56a3bf46a0</t>
  </si>
  <si>
    <t>2-s2.0-85041477693</t>
  </si>
  <si>
    <t>Keyhani, S., Vali, M., Cohen, B., Woodbridge, A., Arenson, M., Eilkhani, E., Aivadyan, C., Hasin, D.</t>
  </si>
  <si>
    <t>8705564500;57195806306;35271425000;57190978000;57191970487;57190978828;36056122700;7004592487;</t>
  </si>
  <si>
    <t>A search algorithm for identifying likely users and non-users of marijuana from the free text of the electronic medical record</t>
  </si>
  <si>
    <t>e0193706</t>
  </si>
  <si>
    <t>10.1371/journal.pone.0193706</t>
  </si>
  <si>
    <t>https://www.scopus.com/inward/record.uri?eid=2-s2.0-85042924998&amp;doi=10.1371%2fjournal.pone.0193706&amp;partnerID=40&amp;md5=363b0f1cb7c19d24cf44a9247c677662</t>
  </si>
  <si>
    <t>2-s2.0-85042924998</t>
  </si>
  <si>
    <t>Allem, J.-P., Ferrara, E., Uppu, S.P., Cruz, T.B., Unger, J.B.</t>
  </si>
  <si>
    <t>54976260600;42661257200;57210823801;7005361892;7203019549;</t>
  </si>
  <si>
    <t>E-cigarette surveillance with social media data: Social bots, emerging topics, and trends</t>
  </si>
  <si>
    <t>e98</t>
  </si>
  <si>
    <t>10.2196/publichealth.8641</t>
  </si>
  <si>
    <t>https://www.scopus.com/inward/record.uri?eid=2-s2.0-85047742333&amp;doi=10.2196%2fpublichealth.8641&amp;partnerID=40&amp;md5=c3eb7d621ba557aed59e5d99f076034c</t>
  </si>
  <si>
    <t>2-s2.0-85047742333</t>
  </si>
  <si>
    <t>Yom-Tov, E., Lev-Ran, S.</t>
  </si>
  <si>
    <t>6602557629;23019092700;</t>
  </si>
  <si>
    <t>Adverse reactions associated with cannabis consumption as evident from search engine queries</t>
  </si>
  <si>
    <t>e77</t>
  </si>
  <si>
    <t>10.2196/publichealth.8391</t>
  </si>
  <si>
    <t>https://www.scopus.com/inward/record.uri?eid=2-s2.0-85047531174&amp;doi=10.2196%2fpublichealth.8391&amp;partnerID=40&amp;md5=372e14c4537935d4b77dcaa4365c928d</t>
  </si>
  <si>
    <t>2-s2.0-85047531174</t>
  </si>
  <si>
    <t>Burns, S.M., Turner, D.P., Sexton, K.E., Deng, H., Houle, T.T.</t>
  </si>
  <si>
    <t>57194504848;54884641900;57194649904;57193227175;57202227869;</t>
  </si>
  <si>
    <t>Using Search Engines to Investigate Shared Migraine Experiences</t>
  </si>
  <si>
    <t>Headache</t>
  </si>
  <si>
    <t>10.1111/head.13130</t>
  </si>
  <si>
    <t>https://www.scopus.com/inward/record.uri?eid=2-s2.0-85021424470&amp;doi=10.1111%2fhead.13130&amp;partnerID=40&amp;md5=355023090f459668ee21c45ae72099d8</t>
  </si>
  <si>
    <t>2-s2.0-85021424470</t>
  </si>
  <si>
    <t>Zahidin, N.S., Saidin, S., Zulkifli, R.M., Muhamad, I.I., Ya'akob, H., Nur, H.</t>
  </si>
  <si>
    <t>55582297500;36968653900;36612692200;16043440200;57194241789;6602169746;</t>
  </si>
  <si>
    <t>A review of Acalypha indica L. (Euphorbiaceae) as traditional medicinal plant and its therapeutic potential</t>
  </si>
  <si>
    <t>10.1016/j.jep.2017.06.019</t>
  </si>
  <si>
    <t>https://www.scopus.com/inward/record.uri?eid=2-s2.0-85021250542&amp;doi=10.1016%2fj.jep.2017.06.019&amp;partnerID=40&amp;md5=7dc5d0192a5e6a9f4a680b1ce418c6e3</t>
  </si>
  <si>
    <t>2-s2.0-85021250542</t>
  </si>
  <si>
    <t>Mahvan, T.D., Hilaire, M.L., Mann, A., Brown, A., Linn, B., Gardner, T., Lai, B.</t>
  </si>
  <si>
    <t>49661921500;24536832100;57194495686;57194501922;56278302000;57194499688;57194493096;</t>
  </si>
  <si>
    <t>Marijuana use in the elderly: Implications and considerations</t>
  </si>
  <si>
    <t>Consultant Pharmacist</t>
  </si>
  <si>
    <t>10.4140/TCP.n.2017.341</t>
  </si>
  <si>
    <t>https://www.scopus.com/inward/record.uri?eid=2-s2.0-85020395050&amp;doi=10.4140%2fTCP.n.2017.341&amp;partnerID=40&amp;md5=bf327ab434dfacf437401473e501fbcd</t>
  </si>
  <si>
    <t>2-s2.0-85020395050</t>
  </si>
  <si>
    <t>Krauss, M.J., Sowles, S.J., Sehi, A., Spitznagel, E.L., Berg, C.J., Bierut, L.J., Cavazos-Rehg, P.A.</t>
  </si>
  <si>
    <t>8942131700;56540029700;57193920818;7006900659;55433439400;6701374894;14919273100;</t>
  </si>
  <si>
    <t>Parmar, A., Sarkar, S.</t>
  </si>
  <si>
    <t>36458940000;7403239204;</t>
  </si>
  <si>
    <t>Brief Interventions for Cannabis Use Disorders: A Review</t>
  </si>
  <si>
    <t>Addictive Disorders and their Treatment</t>
  </si>
  <si>
    <t>10.1097/ADT.0000000000000100</t>
  </si>
  <si>
    <t>https://www.scopus.com/inward/record.uri?eid=2-s2.0-85013789258&amp;doi=10.1097%2fADT.0000000000000100&amp;partnerID=40&amp;md5=89481942f46b73e245ebea1d51f3ba8f</t>
  </si>
  <si>
    <t>2-s2.0-85013789258</t>
  </si>
  <si>
    <t>The Psychoneuroimmunological Influences of Recreational Marijuana</t>
  </si>
  <si>
    <t>Book Chapter</t>
  </si>
  <si>
    <t>Nguyen, A., Nguyen, L., Nguyen, D., Le, U., Tran, T.</t>
  </si>
  <si>
    <t>57191411749;57212419576;57202773009;12785835800;55695136400;</t>
  </si>
  <si>
    <t>"420 Friendly": Revealing marijuana use via craigslist rental ads</t>
  </si>
  <si>
    <t>AAAI Workshop - Technical Report</t>
  </si>
  <si>
    <t>WS-17-01 - WS-17-15</t>
  </si>
  <si>
    <t>https://www.scopus.com/inward/record.uri?eid=2-s2.0-85046082253&amp;partnerID=40&amp;md5=8224f70ec960f675cd7783dd99100426</t>
  </si>
  <si>
    <t>2-s2.0-85046082253</t>
  </si>
  <si>
    <t>Allem, J.-P., Escobedo, P., Chu, K.-H., Cruz, T.B., Unger, J.B.</t>
  </si>
  <si>
    <t>54976260600;57170590300;26031290500;7005361892;7203019549;</t>
  </si>
  <si>
    <t>Images of little cigars and cigarillos on instagram identified by the Hashtag #Swisher: Thematic analysis</t>
  </si>
  <si>
    <t>e255</t>
  </si>
  <si>
    <t>10.2196/jmir.7634</t>
  </si>
  <si>
    <t>https://www.scopus.com/inward/record.uri?eid=2-s2.0-85026462202&amp;doi=10.2196%2fjmir.7634&amp;partnerID=40&amp;md5=e5c33cd7d4528e6308eb755056c93ccd</t>
  </si>
  <si>
    <t>2-s2.0-85026462202</t>
  </si>
  <si>
    <t>Watson, T.M., Mann, R.E.</t>
  </si>
  <si>
    <t>48061671000;7401908224;</t>
  </si>
  <si>
    <t>International approaches to driving under the influence of cannabis: A review of evidence on impact</t>
  </si>
  <si>
    <t>10.1016/j.drugalcdep.2016.10.023</t>
  </si>
  <si>
    <t>https://www.scopus.com/inward/record.uri?eid=2-s2.0-84994309184&amp;doi=10.1016%2fj.drugalcdep.2016.10.023&amp;partnerID=40&amp;md5=c1d9c3deb9e3fd9159c3c8b3b3318e72</t>
  </si>
  <si>
    <t>2-s2.0-84994309184</t>
  </si>
  <si>
    <t>Khaled, S.M., Hughes, E., Bressington, D., Zolezzi, M., Radwan, A., Badnapurkar, A., Gray, R.</t>
  </si>
  <si>
    <t>15842201500;57208306621;6505597174;8415610300;57217129876;57191853236;7403690154;</t>
  </si>
  <si>
    <t>The prevalence of novel psychoactive substances (NPS) use in non-clinical populations: A systematic review protocol</t>
  </si>
  <si>
    <t>Systematic Reviews</t>
  </si>
  <si>
    <t>10.1186/s13643-016-0375-5</t>
  </si>
  <si>
    <t>https://www.scopus.com/inward/record.uri?eid=2-s2.0-84998880952&amp;doi=10.1186%2fs13643-016-0375-5&amp;partnerID=40&amp;md5=341b467e98ad0d6b82ce75669f9e65b0</t>
  </si>
  <si>
    <t>2-s2.0-84998880952</t>
  </si>
  <si>
    <t>Najafipour, H., Beik, A.</t>
  </si>
  <si>
    <t>6601990756;57192010473;</t>
  </si>
  <si>
    <t>The impact of opium consumption on blood glucose, serum lipids and blood pressure, and related mechanisms</t>
  </si>
  <si>
    <t>Frontiers in Physiology</t>
  </si>
  <si>
    <t>10.3389/fphys.2016.00436</t>
  </si>
  <si>
    <t>https://www.scopus.com/inward/record.uri?eid=2-s2.0-84995975875&amp;doi=10.3389%2ffphys.2016.00436&amp;partnerID=40&amp;md5=b1dd2ce17af6613d153fc226a240af4a</t>
  </si>
  <si>
    <t>2-s2.0-84995975875</t>
  </si>
  <si>
    <t>Li, J.-P., Jiang, T., Xiao, D., Wang, J.-C.</t>
  </si>
  <si>
    <t>57189030768;37012746900;57190284235;57190290370;</t>
  </si>
  <si>
    <t>On diagram-based three-dimensional reconstruction of UAV image</t>
  </si>
  <si>
    <t>Guangxue Jingmi Gongcheng/Optics and Precision Engineering</t>
  </si>
  <si>
    <t>10.3788/OPE.20162406.1501</t>
  </si>
  <si>
    <t>https://www.scopus.com/inward/record.uri?eid=2-s2.0-84978881306&amp;doi=10.3788%2fOPE.20162406.1501&amp;partnerID=40&amp;md5=92edbd6d8942f4d3dd453259b4643739</t>
  </si>
  <si>
    <t>2-s2.0-84978881306</t>
  </si>
  <si>
    <t>Copeland, J., Gates, P., Pokorski, I.</t>
  </si>
  <si>
    <t>7201873283;9278702400;57191364932;</t>
  </si>
  <si>
    <t>A narrative review of psychological cannabis use treatments with and without pharmaceutical adjunct</t>
  </si>
  <si>
    <t>Current Pharmaceutical Design</t>
  </si>
  <si>
    <t>10.2174/1381612822666160831094811</t>
  </si>
  <si>
    <t>https://www.scopus.com/inward/record.uri?eid=2-s2.0-85010669792&amp;doi=10.2174%2f1381612822666160831094811&amp;partnerID=40&amp;md5=fdc68f734aedc16158c10350d3c8c2bc</t>
  </si>
  <si>
    <t>2-s2.0-85010669792</t>
  </si>
  <si>
    <t>Zhang, Z., Zheng, X., Zeng, D.D., Leischow, S.J.</t>
  </si>
  <si>
    <t>55814552400;57192908413;7102694556;7003797791;</t>
  </si>
  <si>
    <t>Tracking dabbing using search query surveillance: A case study in the United States</t>
  </si>
  <si>
    <t>e252</t>
  </si>
  <si>
    <t>10.2196/jmir.5802</t>
  </si>
  <si>
    <t>https://www.scopus.com/inward/record.uri?eid=2-s2.0-84989966226&amp;doi=10.2196%2fjmir.5802&amp;partnerID=40&amp;md5=fe1d70def18f4f3e804d05e635df74d7</t>
  </si>
  <si>
    <t>2-s2.0-84989966226</t>
  </si>
  <si>
    <t>Ranganathan, L.N., Chinnadurai, S.A., Chellathurai, A., Govindarajulu, S.</t>
  </si>
  <si>
    <t>14012493700;57189520299;9133132600;57189524820;</t>
  </si>
  <si>
    <t>Atypical parkinsonism: Disentangling the clinical conundrum</t>
  </si>
  <si>
    <t>Journal International Medical Sciences Academy</t>
  </si>
  <si>
    <t>https://www.scopus.com/inward/record.uri?eid=2-s2.0-84971673549&amp;partnerID=40&amp;md5=040ba7833a30e06fa590bd475ac3b9c3</t>
  </si>
  <si>
    <t>2-s2.0-84971673549</t>
  </si>
  <si>
    <t>Guttmannova, K., Lee, C.M., Kilmer, J.R., Fleming, C.B., Rhew, I.C., Kosterman, R., Larimer, M.E.</t>
  </si>
  <si>
    <t>6507986513;35233744600;7004583680;35740172200;16310478200;6701746890;35587316600;</t>
  </si>
  <si>
    <t>Impacts of Changing Marijuana Policies on Alcohol Use in the United States</t>
  </si>
  <si>
    <t>Alcoholism: Clinical and Experimental Research</t>
  </si>
  <si>
    <t>10.1111/acer.12942</t>
  </si>
  <si>
    <t>https://www.scopus.com/inward/record.uri?eid=2-s2.0-84952989196&amp;doi=10.1111%2facer.12942&amp;partnerID=40&amp;md5=0faa14e7056b029a0222846ea026a259</t>
  </si>
  <si>
    <t>2-s2.0-84952989196</t>
  </si>
  <si>
    <t>Piguet, C., Berchtold, A., Akre, C., Suris, J.-C.</t>
  </si>
  <si>
    <t>56539506600;6602797567;22957372600;7003723550;</t>
  </si>
  <si>
    <t>What keeps female problematic internet users busy online?</t>
  </si>
  <si>
    <t>European Journal of Pediatrics</t>
  </si>
  <si>
    <t>10.1007/s00431-015-2503-y</t>
  </si>
  <si>
    <t>https://www.scopus.com/inward/record.uri?eid=2-s2.0-84938293772&amp;doi=10.1007%2fs00431-015-2503-y&amp;partnerID=40&amp;md5=60f4475fa9012ebffbd264bf6d44c8f7</t>
  </si>
  <si>
    <t>2-s2.0-84938293772</t>
  </si>
  <si>
    <t>Santacroce, R., Corazza, O., Martinotti, G., Bersani, F.S., Valeriani, G., Di Giannantonio, M.</t>
  </si>
  <si>
    <t>55932622700;35195582600;14060551000;37064445400;56004769000;6603554568;</t>
  </si>
  <si>
    <t>Psyclones: A roller coaster of life? Hidden synthetic cannabinoids and stimulants in apparently harmless products</t>
  </si>
  <si>
    <t>Human Psychopharmacology</t>
  </si>
  <si>
    <t>10.1002/hup.2410</t>
  </si>
  <si>
    <t>https://www.scopus.com/inward/record.uri?eid=2-s2.0-84938076118&amp;doi=10.1002%2fhup.2410&amp;partnerID=40&amp;md5=fe37ee3e8cde96a94198893310393dee</t>
  </si>
  <si>
    <t>2-s2.0-84938076118</t>
  </si>
  <si>
    <t>Fowler, C.J.</t>
  </si>
  <si>
    <t>7203059995;</t>
  </si>
  <si>
    <t>Delta9-tetrahydrocannabinol and cannabidiol as potential curative agents for cancer: A critical examination of the preclinical literature</t>
  </si>
  <si>
    <t>Clinical Pharmacology and Therapeutics</t>
  </si>
  <si>
    <t>10.1002/cpt.84</t>
  </si>
  <si>
    <t>https://www.scopus.com/inward/record.uri?eid=2-s2.0-84938932680&amp;doi=10.1002%2fcpt.84&amp;partnerID=40&amp;md5=2191aa995b1706db3a7c638a51f77509</t>
  </si>
  <si>
    <t>2-s2.0-84938932680</t>
  </si>
  <si>
    <t>Martinez, M., Poirrier, P., Chamy, R., Prüfer, D., Schulze-Gronover, C., Jorquera, L., Ruiz, G.</t>
  </si>
  <si>
    <t>57213207712;56236142500;6603874955;6701662129;7801362663;8211542000;55523801500;</t>
  </si>
  <si>
    <t>Taraxacum officinale and related species - An ethnopharmacological review and its potential as a commercial medicinal plant</t>
  </si>
  <si>
    <t>10.1016/j.jep.2015.03.067</t>
  </si>
  <si>
    <t>https://www.scopus.com/inward/record.uri?eid=2-s2.0-84929159794&amp;doi=10.1016%2fj.jep.2015.03.067&amp;partnerID=40&amp;md5=cf7dcdbf87b9788daed99be0ea06c2ea</t>
  </si>
  <si>
    <t>2-s2.0-84929159794</t>
  </si>
  <si>
    <t>Dey, A., De, J.N.</t>
  </si>
  <si>
    <t>36898179400;36898350300;</t>
  </si>
  <si>
    <t>Neuroprotective therapeutics from botanicals and phytochemicals against Huntington's disease and related neurodegenerative disorders</t>
  </si>
  <si>
    <t>Journal of Herbal Medicine</t>
  </si>
  <si>
    <t>10.1016/j.hermed.2015.01.002</t>
  </si>
  <si>
    <t>https://www.scopus.com/inward/record.uri?eid=2-s2.0-84925381655&amp;doi=10.1016%2fj.hermed.2015.01.002&amp;partnerID=40&amp;md5=96f17dd022ae49cd3c72aa3b4ebc6df4</t>
  </si>
  <si>
    <t>2-s2.0-84925381655</t>
  </si>
  <si>
    <t>Curtis, B., Alanis-Hirsch, K., Kaynak, O., Cacciola, J., Meyers, K., Mclellan, A.T.</t>
  </si>
  <si>
    <t>7103163771;56486158700;55447364700;35554258100;7101765996;22734793900;</t>
  </si>
  <si>
    <t>Using Web searches to track interest in synthetic cannabinoids (aka 'herbal incense')</t>
  </si>
  <si>
    <t>10.1111/dar.12189</t>
  </si>
  <si>
    <t>https://www.scopus.com/inward/record.uri?eid=2-s2.0-84921272096&amp;doi=10.1111%2fdar.12189&amp;partnerID=40&amp;md5=e34f8f427b23a57a82b740ba2edbbd8c</t>
  </si>
  <si>
    <t>2-s2.0-84921272096</t>
  </si>
  <si>
    <t>Kaczmarek, A.L.</t>
  </si>
  <si>
    <t>24824335800;</t>
  </si>
  <si>
    <t>Information retrieval with the use of music clustering by directions algorithm</t>
  </si>
  <si>
    <t>Lecture Notes in Electrical Engineering</t>
  </si>
  <si>
    <t>10.1007/978-3-319-06764-3_22</t>
  </si>
  <si>
    <t>https://www.scopus.com/inward/record.uri?eid=2-s2.0-84919359588&amp;doi=10.1007%2f978-3-319-06764-3_22&amp;partnerID=40&amp;md5=460184c2be62179d1124481336e19d09</t>
  </si>
  <si>
    <t>2-s2.0-84919359588</t>
  </si>
  <si>
    <t>Use of psychoactive substances in persons with spinal cord injury: A literature review</t>
  </si>
  <si>
    <t>Cocuzza, M., Esteves, S.C.</t>
  </si>
  <si>
    <t>55385929400;57208580149;</t>
  </si>
  <si>
    <t>Shedding light on the controversy surrounding the temporal decline in human sperm counts: A systematic review</t>
  </si>
  <si>
    <t>The Scientific World Journal</t>
  </si>
  <si>
    <t>10.1155/2014/365691</t>
  </si>
  <si>
    <t>https://www.scopus.com/inward/record.uri?eid=2-s2.0-84896879223&amp;doi=10.1155%2f2014%2f365691&amp;partnerID=40&amp;md5=54ece3435ba822324a6abc1e7b44c3e2</t>
  </si>
  <si>
    <t>2-s2.0-84896879223</t>
  </si>
  <si>
    <t>Xia, Y., Xie, Z., Zhang, Q., Wang, H., Zhao, H.</t>
  </si>
  <si>
    <t>8868919200;56440626400;56440411100;56441227800;57212617554;</t>
  </si>
  <si>
    <t>Cannabis_TREATS_cancer: Incorporating fine-grained ontological relations in medical document ranking</t>
  </si>
  <si>
    <t>10.1007/978-3-662-45924-9_25</t>
  </si>
  <si>
    <t>https://www.scopus.com/inward/record.uri?eid=2-s2.0-84916212605&amp;doi=10.1007%2f978-3-662-45924-9_25&amp;partnerID=40&amp;md5=222656cda02f7f6bfbdf1b28719442ca</t>
  </si>
  <si>
    <t>2-s2.0-84916212605</t>
  </si>
  <si>
    <t>Choy, M., Lee, J.-G., Gweon, G., Kim, D.</t>
  </si>
  <si>
    <t>56411745200;36485021800;13005227000;56109749000;</t>
  </si>
  <si>
    <t>Glaucus: Exploiting the wisdom of crowds for location-based queries in mobile environments</t>
  </si>
  <si>
    <t>Proceedings of the 8th International Conference on Weblogs and Social Media, ICWSM 2014</t>
  </si>
  <si>
    <t>https://www.scopus.com/inward/record.uri?eid=2-s2.0-84909951932&amp;partnerID=40&amp;md5=430474578338dcf2d633a1b34d375069</t>
  </si>
  <si>
    <t>2-s2.0-84909951932</t>
  </si>
  <si>
    <t>Sundström, M., Pelander, A., Angerer, V., Hutter, M., Kneisel, S., Ojanperä, I.</t>
  </si>
  <si>
    <t>55880513100;6601971796;55819635600;38461096100;37014570000;7003908608;</t>
  </si>
  <si>
    <t>A high-sensitivity ultra-high performance liquid chromatography/high- resolution time-of-flight mass spectrometry (UHPLC-HR-TOFMS) method for screening synthetic cannabinoids and other drugs of abuse in urine</t>
  </si>
  <si>
    <t>Analytical and Bioanalytical Chemistry</t>
  </si>
  <si>
    <t>10.1007/s00216-013-7272-8</t>
  </si>
  <si>
    <t>https://www.scopus.com/inward/record.uri?eid=2-s2.0-84885429472&amp;doi=10.1007%2fs00216-013-7272-8&amp;partnerID=40&amp;md5=e8b6a2e149e9cf1ae73d4e0c9d7f7b42</t>
  </si>
  <si>
    <t>2-s2.0-84885429472</t>
  </si>
  <si>
    <t>Bersani, F.S., Corazza, O., Simonato, P., Mylokosta, A., Levari, E., Lovaste, R., Schifano, F.</t>
  </si>
  <si>
    <t>37064445400;35195582600;14014179300;55855116900;55855184200;6507675860;7003711214;</t>
  </si>
  <si>
    <t>Drops of madness? Recreational misuse of tropicamide collyrium; early warning alerts from Russia and Italy</t>
  </si>
  <si>
    <t>General Hospital Psychiatry</t>
  </si>
  <si>
    <t>10.1016/j.genhosppsych.2013.04.013</t>
  </si>
  <si>
    <t>https://www.scopus.com/inward/record.uri?eid=2-s2.0-84884127339&amp;doi=10.1016%2fj.genhosppsych.2013.04.013&amp;partnerID=40&amp;md5=16d8a11e371c02394fad807dc30e1cc2</t>
  </si>
  <si>
    <t>2-s2.0-84884127339</t>
  </si>
  <si>
    <t>Thoma, P., Daum, I.</t>
  </si>
  <si>
    <t>23098941100;7004525077;</t>
  </si>
  <si>
    <t>Comorbid substance use disorder in schizophrenia: A selective overview of neurobiological and cognitive underpinnings</t>
  </si>
  <si>
    <t>Psychiatry and Clinical Neurosciences</t>
  </si>
  <si>
    <t>10.1111/pcn.12072</t>
  </si>
  <si>
    <t>https://www.scopus.com/inward/record.uri?eid=2-s2.0-84883453687&amp;doi=10.1111%2fpcn.12072&amp;partnerID=40&amp;md5=dd887481ee577c60d63df85658d5ce56</t>
  </si>
  <si>
    <t>2-s2.0-84883453687</t>
  </si>
  <si>
    <t>Fagorala, A.</t>
  </si>
  <si>
    <t>56381548800;</t>
  </si>
  <si>
    <t>Illegal drugs in Grenada: Arrests and drug treatment from 2001-2009</t>
  </si>
  <si>
    <t>West Indian Medical Journal</t>
  </si>
  <si>
    <t>https://www.scopus.com/inward/record.uri?eid=2-s2.0-84907875411&amp;partnerID=40&amp;md5=bfacbd399f098f2d401a57270f4185cf</t>
  </si>
  <si>
    <t>2-s2.0-84907875411</t>
  </si>
  <si>
    <t>Vilain, J., Galliot, A.-M., Durand-Roger, J., Leboyer, M., Llorca, P.-M., Schürhoff, F., Szöke, A.</t>
  </si>
  <si>
    <t>35093392000;54389067500;55485726200;7005287140;7003468273;57207726175;7007174299;</t>
  </si>
  <si>
    <t>Environmental risk factors for schizophrenia: A review [Les facteurs de risque environnementaux de la schizophrénie]</t>
  </si>
  <si>
    <t>Encephale</t>
  </si>
  <si>
    <t>10.1016/j.encep.2011.12.007</t>
  </si>
  <si>
    <t>https://www.scopus.com/inward/record.uri?eid=2-s2.0-84873730886&amp;doi=10.1016%2fj.encep.2011.12.007&amp;partnerID=40&amp;md5=99ed94685e73a64c1d0bfdf6aa4f7997</t>
  </si>
  <si>
    <t>2-s2.0-84873730886</t>
  </si>
  <si>
    <t>Steppan, M., Kraus, L., Piontek, D., Siciliano, V.</t>
  </si>
  <si>
    <t>57200048189;7101936473;16481165900;23111459600;</t>
  </si>
  <si>
    <t>Are cannabis prevalence estimates comparable across countries and regions? A cross-cultural validation using search engine query data</t>
  </si>
  <si>
    <t>10.1016/j.drugpo.2012.05.002</t>
  </si>
  <si>
    <t>https://www.scopus.com/inward/record.uri?eid=2-s2.0-84872493765&amp;doi=10.1016%2fj.drugpo.2012.05.002&amp;partnerID=40&amp;md5=ce96b0feee62b7e1a86421d85774efce</t>
  </si>
  <si>
    <t>2-s2.0-84872493765</t>
  </si>
  <si>
    <t>Proceedings of the 2012 International Conference on Artificial Intelligence, ICAI 2012</t>
  </si>
  <si>
    <t>https://www.scopus.com/inward/record.uri?eid=2-s2.0-84875202670&amp;partnerID=40&amp;md5=5f0d2cf5657db70c92e6b448322a4f9c</t>
  </si>
  <si>
    <t>2-s2.0-84875202670</t>
  </si>
  <si>
    <t>https://www.scopus.com/inward/record.uri?eid=2-s2.0-84875155874&amp;partnerID=40&amp;md5=27d0a0c431d7ec4931d6fcf885f345b4</t>
  </si>
  <si>
    <t>2-s2.0-84875155874</t>
  </si>
  <si>
    <t>Chaigneau, S., Canessa, E.</t>
  </si>
  <si>
    <t>7801625549;57215456556;</t>
  </si>
  <si>
    <t>The power of collective action: How agents get rid of useless concepts without even noticing their futility</t>
  </si>
  <si>
    <t>Proceedings - International Conference of the Chilean Computer Science Society, SCCC</t>
  </si>
  <si>
    <t>10.1109/SCCC.2011.35</t>
  </si>
  <si>
    <t>https://www.scopus.com/inward/record.uri?eid=2-s2.0-84874146982&amp;doi=10.1109%2fSCCC.2011.35&amp;partnerID=40&amp;md5=f15377fbe91a230d81a8a5acbbf3dc21</t>
  </si>
  <si>
    <t>2-s2.0-84874146982</t>
  </si>
  <si>
    <t>Bouvet, R., Hugbart, C., Baert, A., Lopez, I., Le Gueut, M.</t>
  </si>
  <si>
    <t>54977334700;55521711500;7102648786;55521660700;6603006018;</t>
  </si>
  <si>
    <t>Does khat's toxicity require a change in the control of its use in Europe? [La toxicité du khat impose-t-elle une modification de la réglementation de son usage en Europe?]</t>
  </si>
  <si>
    <t>Annales de Toxicologie Analytique</t>
  </si>
  <si>
    <t>10.1051/ata/2012020</t>
  </si>
  <si>
    <t>https://www.scopus.com/inward/record.uri?eid=2-s2.0-84870985683&amp;doi=10.1051%2fata%2f2012020&amp;partnerID=40&amp;md5=572748ff0bf4c2d50a49bd2a0f3597f7</t>
  </si>
  <si>
    <t>2-s2.0-84870985683</t>
  </si>
  <si>
    <t>Sharma, A., Dahiya, P., Khullar, R., Soni, V., Baijal, M., Chowbey, P.K.</t>
  </si>
  <si>
    <t>57202966210;55940743800;6603778761;7006864119;6602195597;7004358786;</t>
  </si>
  <si>
    <t>Management of Common Bile Duct Stones in the Laparoscopic Era</t>
  </si>
  <si>
    <t>Indian Journal of Surgery</t>
  </si>
  <si>
    <t>10.1007/s12262-012-0593-6</t>
  </si>
  <si>
    <t>https://www.scopus.com/inward/record.uri?eid=2-s2.0-84864069498&amp;doi=10.1007%2fs12262-012-0593-6&amp;partnerID=40&amp;md5=4b3a4641f70352b879f98876ab14823c</t>
  </si>
  <si>
    <t>2-s2.0-84864069498</t>
  </si>
  <si>
    <t>Khazaal, Y., Chatton, A., Zullino, D., Khan, R.</t>
  </si>
  <si>
    <t>6603147873;16021140000;7004740113;55555295100;</t>
  </si>
  <si>
    <t>HON Label and DISCERN as content quality indicators of health-related websites</t>
  </si>
  <si>
    <t>Psychiatric Quarterly</t>
  </si>
  <si>
    <t>10.1007/s11126-011-9179-x</t>
  </si>
  <si>
    <t>https://www.scopus.com/inward/record.uri?eid=2-s2.0-84857899586&amp;doi=10.1007%2fs11126-011-9179-x&amp;partnerID=40&amp;md5=936dfe7802a5004c40c7505f153c8118</t>
  </si>
  <si>
    <t>2-s2.0-84857899586</t>
  </si>
  <si>
    <t>Introduction to drugs of abuse</t>
  </si>
  <si>
    <t>Norberg, M.M., Turner, M.W., Rooke, S.E., Langton, J.M., Gates, P.J.</t>
  </si>
  <si>
    <t>35300597400;55559593100;15823092500;22941245200;9278702400;</t>
  </si>
  <si>
    <t>An evaluation of web-based clinical practice guidelines for managing problems associated with cannabis use</t>
  </si>
  <si>
    <t>e169</t>
  </si>
  <si>
    <t>10.2196/jmir.2319</t>
  </si>
  <si>
    <t>https://www.scopus.com/inward/record.uri?eid=2-s2.0-84872478658&amp;doi=10.2196%2fjmir.2319&amp;partnerID=40&amp;md5=e269c26319c9456c22ed24e6b656fe4e</t>
  </si>
  <si>
    <t>2-s2.0-84872478658</t>
  </si>
  <si>
    <t>Van Der Velde, M., See, L., Fritz, S., Verheijen, F.G.A., Khabarov, N., Obersteiner, M.</t>
  </si>
  <si>
    <t>12759687800;7006538249;7102365239;8632508600;25124493200;6603640566;</t>
  </si>
  <si>
    <t>Generating crop calendars with Web search data</t>
  </si>
  <si>
    <t>Environmental Research Letters</t>
  </si>
  <si>
    <t>10.1088/1748-9326/7/2/024022</t>
  </si>
  <si>
    <t>https://www.scopus.com/inward/record.uri?eid=2-s2.0-84863515228&amp;doi=10.1088%2f1748-9326%2f7%2f2%2f024022&amp;partnerID=40&amp;md5=0b935798ad3c3454a697b14651f993b2</t>
  </si>
  <si>
    <t>2-s2.0-84863515228</t>
  </si>
  <si>
    <t>Degenhardt, L., Bucello, C., Calabria, B., Nelson, P., Roberts, A., Hall, W., Lynskey, M., Wiessing, L.</t>
  </si>
  <si>
    <t>7004040033;57202571872;57205464614;57207907735;55464793700;7402629359;7004900664;6701793046;</t>
  </si>
  <si>
    <t>What data are available on the extent of illicit drug use and dependence globally? Results of four systematic reviews</t>
  </si>
  <si>
    <t>10.1016/j.drugalcdep.2010.11.032</t>
  </si>
  <si>
    <t>https://www.scopus.com/inward/record.uri?eid=2-s2.0-79960840152&amp;doi=10.1016%2fj.drugalcdep.2010.11.032&amp;partnerID=40&amp;md5=1d55991ff2751aff9996b4bee0b88391</t>
  </si>
  <si>
    <t>2-s2.0-79960840152</t>
  </si>
  <si>
    <t>Bonnet, U.</t>
  </si>
  <si>
    <t>6701701047;</t>
  </si>
  <si>
    <t>Assessment of the addictive risk of propofol [Einschätzung des Abhängigkeitsrisikos von Propofol]</t>
  </si>
  <si>
    <t>Fortschritte der Neurologie Psychiatrie</t>
  </si>
  <si>
    <t>10.1055/s-0031-1273411</t>
  </si>
  <si>
    <t>https://www.scopus.com/inward/record.uri?eid=2-s2.0-79960852093&amp;doi=10.1055%2fs-0031-1273411&amp;partnerID=40&amp;md5=8d6fb17545ebad0adee00be71a110b68</t>
  </si>
  <si>
    <t>2-s2.0-79960852093</t>
  </si>
  <si>
    <t>Mezghebe, H.M.</t>
  </si>
  <si>
    <t>6602443413;</t>
  </si>
  <si>
    <t>Does timing of laparoscopic bile duct injury repair affect long-term outcome?</t>
  </si>
  <si>
    <t>World Journal of Laparoscopic Surgery</t>
  </si>
  <si>
    <t>10.5005/jp-journals-10007-1121</t>
  </si>
  <si>
    <t>https://www.scopus.com/inward/record.uri?eid=2-s2.0-83755225258&amp;doi=10.5005%2fjp-journals-10007-1121&amp;partnerID=40&amp;md5=4fafeac19a4902d1d86778584c4c2556</t>
  </si>
  <si>
    <t>2-s2.0-83755225258</t>
  </si>
  <si>
    <t>Jena, A.B., Goldman, D.P., Foster, S.E., Califano Jr., J.A.</t>
  </si>
  <si>
    <t>15061520000;7202137891;7202176489;56744361200;</t>
  </si>
  <si>
    <t>Prescription medication abuse and illegitimate internet-based pharmacies</t>
  </si>
  <si>
    <t>Annals of Internal Medicine</t>
  </si>
  <si>
    <t>10.7326/0003-4819-155-12-201112200-00008</t>
  </si>
  <si>
    <t>https://www.scopus.com/inward/record.uri?eid=2-s2.0-83755178569&amp;doi=10.7326%2f0003-4819-155-12-201112200-00008&amp;partnerID=40&amp;md5=69b972968162679d34f1e2744e7c6f1c</t>
  </si>
  <si>
    <t>2-s2.0-83755178569</t>
  </si>
  <si>
    <t>Lowe, G., Costabile, R.</t>
  </si>
  <si>
    <t>20734660600;7003729904;</t>
  </si>
  <si>
    <t>Phosphodiesterase type 5 Inhibitor Abuse: A critical Review</t>
  </si>
  <si>
    <t>Current Drug Abuse Reviews</t>
  </si>
  <si>
    <t>10.2174/1874473711104020087</t>
  </si>
  <si>
    <t>https://www.scopus.com/inward/record.uri?eid=2-s2.0-79960610163&amp;doi=10.2174%2f1874473711104020087&amp;partnerID=40&amp;md5=f5e27830d6496bb3ef828fa2f4adbd0d</t>
  </si>
  <si>
    <t>2-s2.0-79960610163</t>
  </si>
  <si>
    <t>Yang, N., Ding, H., Liu, Y.</t>
  </si>
  <si>
    <t>57198711524;57199827068;57192562342;</t>
  </si>
  <si>
    <t>Extracting and clustering method of web bipartite cores</t>
  </si>
  <si>
    <t>Proc. - 7th Web Information Systems and Applications Conference, WISA 2010, Workshop on Semantic Web and Ontology, SWON 2010, Workshop on Electronic Government Technology and Application, EGTA 2010</t>
  </si>
  <si>
    <t>10.1109/WISA.2010.40</t>
  </si>
  <si>
    <t>https://www.scopus.com/inward/record.uri?eid=2-s2.0-78049506142&amp;doi=10.1109%2fWISA.2010.40&amp;partnerID=40&amp;md5=72fc123b1315b01cd421239de61a6b58</t>
  </si>
  <si>
    <t>2-s2.0-78049506142</t>
  </si>
  <si>
    <t>Vearrier, D., Greenberg, M.I.</t>
  </si>
  <si>
    <t>14013613800;7402792351;</t>
  </si>
  <si>
    <t>Anticholinergic delirium following Datura stramonium ingestion: Implications for the Internet age</t>
  </si>
  <si>
    <t>Journal of Emergencies, Trauma and Shock</t>
  </si>
  <si>
    <t>10.4103/0974-2700.66565</t>
  </si>
  <si>
    <t>https://www.scopus.com/inward/record.uri?eid=2-s2.0-78650438782&amp;doi=10.4103%2f0974-2700.66565&amp;partnerID=40&amp;md5=a8d8d02abd994a0cae39d3b82af74d18</t>
  </si>
  <si>
    <t>2-s2.0-78650438782</t>
  </si>
  <si>
    <t>Vardakou, I., Pistos, C., Spiliopoulou, C.</t>
  </si>
  <si>
    <t>36187502800;6602765889;6602307763;</t>
  </si>
  <si>
    <t>Spice drugs as a new trend: Mode of action, identification and legislation</t>
  </si>
  <si>
    <t>Toxicology Letters</t>
  </si>
  <si>
    <t>10.1016/j.toxlet.2010.06.002</t>
  </si>
  <si>
    <t>https://www.scopus.com/inward/record.uri?eid=2-s2.0-77954954841&amp;doi=10.1016%2fj.toxlet.2010.06.002&amp;partnerID=40&amp;md5=0d8c5f944fe8cd878581402502795970</t>
  </si>
  <si>
    <t>2-s2.0-77954954841</t>
  </si>
  <si>
    <t>Ronsley, R., Elbe, D., Smith, D.H., Garland, E.J.</t>
  </si>
  <si>
    <t>35272975600;55964324500;15127711600;7006561478;</t>
  </si>
  <si>
    <t>Do hospital and community ssri usage patterns in children and adolescents match the evidence?</t>
  </si>
  <si>
    <t>Journal of the Canadian Academy of Child and Adolescent Psychiatry</t>
  </si>
  <si>
    <t>https://www.scopus.com/inward/record.uri?eid=2-s2.0-77955545304&amp;partnerID=40&amp;md5=3e41d2080def5b23d93eb7a4f4fa2994</t>
  </si>
  <si>
    <t>2-s2.0-77955545304</t>
  </si>
  <si>
    <t>Matthys, N., Van Hal, G., Beutels, P.</t>
  </si>
  <si>
    <t>36087643600;6603575366;7004335473;</t>
  </si>
  <si>
    <t>Evidence-based prevention of cannabis use in Flanders is there a role for health economic evaluation?</t>
  </si>
  <si>
    <t>Archives of Public Health</t>
  </si>
  <si>
    <t>https://www.scopus.com/inward/record.uri?eid=2-s2.0-77952262186&amp;partnerID=40&amp;md5=a78bd0821da4dbf750e9c88dbc7c05f2</t>
  </si>
  <si>
    <t>2-s2.0-77952262186</t>
  </si>
  <si>
    <t>Elhadi, M., Al-Tobi, A.</t>
  </si>
  <si>
    <t>23004252000;26422025600;</t>
  </si>
  <si>
    <t>Webpage duplicate detection using combined POS and sequence alignment algorithm</t>
  </si>
  <si>
    <t>2009 WRI World Congress on Computer Science and Information Engineering, CSIE 2009</t>
  </si>
  <si>
    <t>10.1109/CSIE.2009.771</t>
  </si>
  <si>
    <t>https://www.scopus.com/inward/record.uri?eid=2-s2.0-70449127700&amp;doi=10.1109%2fCSIE.2009.771&amp;partnerID=40&amp;md5=eb0258e36fc093fc863cbc135c54869c</t>
  </si>
  <si>
    <t>2-s2.0-70449127700</t>
  </si>
  <si>
    <t>Rozas, I.</t>
  </si>
  <si>
    <t>7004096240;</t>
  </si>
  <si>
    <t>Improving antidepressant drugs: Update on recently patented compounds</t>
  </si>
  <si>
    <t>Expert Opinion on Therapeutic Patents</t>
  </si>
  <si>
    <t>10.1517/13543770902932934</t>
  </si>
  <si>
    <t>https://www.scopus.com/inward/record.uri?eid=2-s2.0-67649337310&amp;doi=10.1517%2f13543770902932934&amp;partnerID=40&amp;md5=958c3cb99dbdbfe72f6ac82f7656bd67</t>
  </si>
  <si>
    <t>2-s2.0-67649337310</t>
  </si>
  <si>
    <t>Cleary, M., Hunt, G.E., Matheson, S., Walter, G.</t>
  </si>
  <si>
    <t>35301919100;7202673851;23668031000;7201500639;</t>
  </si>
  <si>
    <t>Views of Australian mental health stakeholders on clients' problematic drug and alcohol use</t>
  </si>
  <si>
    <t>10.1111/j.1465-3362.2008.00041.x</t>
  </si>
  <si>
    <t>https://www.scopus.com/inward/record.uri?eid=2-s2.0-67650681124&amp;doi=10.1111%2fj.1465-3362.2008.00041.x&amp;partnerID=40&amp;md5=faab768acc411a88a1597c5fde09b106</t>
  </si>
  <si>
    <t>2-s2.0-67650681124</t>
  </si>
  <si>
    <t>Khazaal, Y., Chatton, A., Cochand, S., Zullino, D.</t>
  </si>
  <si>
    <t>6603147873;16021140000;23491462900;7004740113;</t>
  </si>
  <si>
    <t>Quality of web-based information on cannabis addiction</t>
  </si>
  <si>
    <t>Journal of Drug Education</t>
  </si>
  <si>
    <t>10.2190/DE.38.2.a</t>
  </si>
  <si>
    <t>https://www.scopus.com/inward/record.uri?eid=2-s2.0-53049084552&amp;doi=10.2190%2fDE.38.2.a&amp;partnerID=40&amp;md5=7899a69a7aee5c7234ceef7c39cb101e</t>
  </si>
  <si>
    <t>2-s2.0-53049084552</t>
  </si>
  <si>
    <t>McPartland, J.M., Hillig, K.W.</t>
  </si>
  <si>
    <t>7005050671;6602362132;</t>
  </si>
  <si>
    <t>Early iconography of cannabis sativa and cannabis indica</t>
  </si>
  <si>
    <t>Journal of Industrial Hemp</t>
  </si>
  <si>
    <t>10.1080/15377880802393239</t>
  </si>
  <si>
    <t>https://www.scopus.com/inward/record.uri?eid=2-s2.0-67650286465&amp;doi=10.1080%2f15377880802393239&amp;partnerID=40&amp;md5=39f796832b47c75d2a9d7ee67380ebcc</t>
  </si>
  <si>
    <t>2-s2.0-67650286465</t>
  </si>
  <si>
    <t>Adeagbo, B.A., Clark, C., Collins, K.A.</t>
  </si>
  <si>
    <t>25421553500;55454832200;7201994249;</t>
  </si>
  <si>
    <t>Homicides committed by youth assailants: A retrospective study</t>
  </si>
  <si>
    <t>American Journal of Forensic Medicine and Pathology</t>
  </si>
  <si>
    <t>10.1097/PAF.0b013e318183f7f7</t>
  </si>
  <si>
    <t>https://www.scopus.com/inward/record.uri?eid=2-s2.0-54049127435&amp;doi=10.1097%2fPAF.0b013e318183f7f7&amp;partnerID=40&amp;md5=829c92076de83f7ac005bdc15e0f38a6</t>
  </si>
  <si>
    <t>2-s2.0-54049127435</t>
  </si>
  <si>
    <t>Zarei, H.</t>
  </si>
  <si>
    <t>55324923500;</t>
  </si>
  <si>
    <t>Fatigue in multiple sclerosis: A short clinical update</t>
  </si>
  <si>
    <t>Journal of Research in Medical Sciences</t>
  </si>
  <si>
    <t>https://www.scopus.com/inward/record.uri?eid=2-s2.0-35948931422&amp;partnerID=40&amp;md5=f29cf51b2a6bec421ae5856fabf5326b</t>
  </si>
  <si>
    <t>2-s2.0-35948931422</t>
  </si>
  <si>
    <t>Chen, J.-Z., Wang, J., Xie, X.-Q.</t>
  </si>
  <si>
    <t>54413961900;35365557500;7402761391;</t>
  </si>
  <si>
    <t>GPCR structure-based virtual screening approach for CB2 antagonist search</t>
  </si>
  <si>
    <t>Journal of Chemical Information and Modeling</t>
  </si>
  <si>
    <t>10.1021/ci7000814</t>
  </si>
  <si>
    <t>https://www.scopus.com/inward/record.uri?eid=2-s2.0-34547691007&amp;doi=10.1021%2fci7000814&amp;partnerID=40&amp;md5=0611f50f82cd5fc8627b32e820a82a1f</t>
  </si>
  <si>
    <t>2-s2.0-34547691007</t>
  </si>
  <si>
    <t>Seamon, M.J.</t>
  </si>
  <si>
    <t>6602163086;</t>
  </si>
  <si>
    <t>The legal status of medical marijuana</t>
  </si>
  <si>
    <t>Annals of Pharmacotherapy</t>
  </si>
  <si>
    <t>10.1345/aph.1H399</t>
  </si>
  <si>
    <t>https://www.scopus.com/inward/record.uri?eid=2-s2.0-33845603583&amp;doi=10.1345%2faph.1H399&amp;partnerID=40&amp;md5=df0271f44efec708c8e1cab4d68b552e</t>
  </si>
  <si>
    <t>2-s2.0-33845603583</t>
  </si>
  <si>
    <t>Khemakhem, S., Drira, K., Jmaiel, M.</t>
  </si>
  <si>
    <t>15064384900;6601972872;6603226052;</t>
  </si>
  <si>
    <t>SEC: A Search Engine for Component based software development</t>
  </si>
  <si>
    <t>Proceedings of the ACM Symposium on Applied Computing</t>
  </si>
  <si>
    <t>https://www.scopus.com/inward/record.uri?eid=2-s2.0-33751027459&amp;partnerID=40&amp;md5=7bc381838420e0415e470a934fcc81a4</t>
  </si>
  <si>
    <t>2-s2.0-33751027459</t>
  </si>
  <si>
    <t>Gao, T., Ma, H., Yen, I.-L., Khan, L., Bastani, F.</t>
  </si>
  <si>
    <t>36150656300;55723485400;7007018001;26643247800;7006067756;</t>
  </si>
  <si>
    <t>A repository for component-based embedded software development</t>
  </si>
  <si>
    <t>International Journal of Software Engineering and Knowledge Engineering</t>
  </si>
  <si>
    <t>10.1142/S0218194006002872</t>
  </si>
  <si>
    <t>https://www.scopus.com/inward/record.uri?eid=2-s2.0-33748056479&amp;doi=10.1142%2fS0218194006002872&amp;partnerID=40&amp;md5=a4e83c58e8a8a147238cc66cda25b294</t>
  </si>
  <si>
    <t>2-s2.0-33748056479</t>
  </si>
  <si>
    <t>Schifano, F., Deluca, P., Baldacchino, A., Peltoniemi, T., Scherbaum, N., Torrens, M., Farrě, M., Flores, I., Rossi, M., Eastwood, D., Guionnet, C., Rawaf, S., Agosti, L., Di Furia, L., Brigada, R., Majava, A., Siemann, H., Leoni, M., Tomasin, A., Rovetto, F., Ghodse, A.H.</t>
  </si>
  <si>
    <t>7003711214;8676467300;6603786612;24763807400;7004109625;7006681890;35512619200;9040565200;55461391700;13605243200;6507613395;6602475959;15030510500;34167627000;6504472226;13605946700;15030579500;24765098300;13605490200;24501545700;36774759700;</t>
  </si>
  <si>
    <t>Drugs on the web; the Psychonaut 2002 EU project</t>
  </si>
  <si>
    <t>Progress in Neuro-Psychopharmacology and Biological Psychiatry</t>
  </si>
  <si>
    <t>10.1016/j.pnpbp.2005.11.035</t>
  </si>
  <si>
    <t>https://www.scopus.com/inward/record.uri?eid=2-s2.0-33646703358&amp;doi=10.1016%2fj.pnpbp.2005.11.035&amp;partnerID=40&amp;md5=a53aa2a68fb13a2c37f35a6b436da63f</t>
  </si>
  <si>
    <t>2-s2.0-33646703358</t>
  </si>
  <si>
    <t>Potvin, S., Sepehry, A.A., Stip, E.</t>
  </si>
  <si>
    <t>8944613400;9744683200;7006409461;</t>
  </si>
  <si>
    <t>A meta-analysis of negative symptoms in dual diagnosis schizophrenia</t>
  </si>
  <si>
    <t>Psychological Medicine</t>
  </si>
  <si>
    <t>10.1017/S003329170500574X</t>
  </si>
  <si>
    <t>https://www.scopus.com/inward/record.uri?eid=2-s2.0-33644884247&amp;doi=10.1017%2fS003329170500574X&amp;partnerID=40&amp;md5=88b95793a98705ba1dc233f7d427e6a1</t>
  </si>
  <si>
    <t>2-s2.0-33644884247</t>
  </si>
  <si>
    <t>Forman, R.F., Marlowe, D.B., McLellan, A.T.</t>
  </si>
  <si>
    <t>7101778091;7003440205;22734793900;</t>
  </si>
  <si>
    <t>The internet as a source of drugs of abuse</t>
  </si>
  <si>
    <t>Current Psychiatry Reports</t>
  </si>
  <si>
    <t>10.1007/s11920-006-0039-6</t>
  </si>
  <si>
    <t>https://www.scopus.com/inward/record.uri?eid=2-s2.0-33749457936&amp;doi=10.1007%2fs11920-006-0039-6&amp;partnerID=40&amp;md5=c1001d62b6bdafbf5504e2f886517500</t>
  </si>
  <si>
    <t>2-s2.0-33749457936</t>
  </si>
  <si>
    <t>Dennehy, C.E., Tsourounis, C., Miller, A.E.</t>
  </si>
  <si>
    <t>55944376100;55960857700;57214501362;</t>
  </si>
  <si>
    <t>Evaluation of herbal dietary supplements marketed on the internet for recreational use</t>
  </si>
  <si>
    <t>10.1345/aph.1G185</t>
  </si>
  <si>
    <t>https://www.scopus.com/inward/record.uri?eid=2-s2.0-25844479828&amp;doi=10.1345%2faph.1G185&amp;partnerID=40&amp;md5=bc516f13a7634ac042d32e893c6ad8dc</t>
  </si>
  <si>
    <t>2-s2.0-25844479828</t>
  </si>
  <si>
    <t>Giger, U., Michel, J.M., Vonlanthen, R., Becker, K., Kocher, T., Krähenbühl, L.</t>
  </si>
  <si>
    <t>55557555200;55738047900;6508107960;57204332083;35484560000;57214544127;</t>
  </si>
  <si>
    <t>Laparoscopic cholecystectomy in acute cholecystitis: Indication, technique, risk and outcome</t>
  </si>
  <si>
    <t>Langenbeck's Archives of Surgery</t>
  </si>
  <si>
    <t>10.1007/s00423-004-0509-4</t>
  </si>
  <si>
    <t>https://www.scopus.com/inward/record.uri?eid=2-s2.0-24344454394&amp;doi=10.1007%2fs00423-004-0509-4&amp;partnerID=40&amp;md5=6b1cc04953e7baed9d50bf78041fe0b0</t>
  </si>
  <si>
    <t>2-s2.0-24344454394</t>
  </si>
  <si>
    <t>Fetterly, D., Manasse, M., Najork, M.</t>
  </si>
  <si>
    <t>55884014600;55799606000;6602746242;</t>
  </si>
  <si>
    <t>Spam, damn spam, and statistics: Using statistical analysis to locate spam web pages</t>
  </si>
  <si>
    <t>ACM International Conference Proceeding Series</t>
  </si>
  <si>
    <t>10.1145/1017074.1017077</t>
  </si>
  <si>
    <t>https://www.scopus.com/inward/record.uri?eid=2-s2.0-77954428596&amp;doi=10.1145%2f1017074.1017077&amp;partnerID=40&amp;md5=e968e8f6b3aca2e64fd2c45d2c26b131</t>
  </si>
  <si>
    <t>2-s2.0-77954428596</t>
  </si>
  <si>
    <t>Gable, R.S.</t>
  </si>
  <si>
    <t>7006788196;</t>
  </si>
  <si>
    <t>Comparison of acute lethal toxicity of commonly abused psychoactive substances</t>
  </si>
  <si>
    <t>Addiction</t>
  </si>
  <si>
    <t>10.1111/j.1360-0443.2004.00744.x</t>
  </si>
  <si>
    <t>https://www.scopus.com/inward/record.uri?eid=2-s2.0-2942621874&amp;doi=10.1111%2fj.1360-0443.2004.00744.x&amp;partnerID=40&amp;md5=5de8fc40ce842fca158c7b6c877f2d37</t>
  </si>
  <si>
    <t>2-s2.0-2942621874</t>
  </si>
  <si>
    <t>Graham, S.D.</t>
  </si>
  <si>
    <t>55434392700;</t>
  </si>
  <si>
    <t>Medical marijuana: Canada's regulations, pharmacology, and social policy: New policy reflects contradictions in social and medical trends</t>
  </si>
  <si>
    <t>Canadian Pharmaceutical Journal</t>
  </si>
  <si>
    <t>10.1177/171516350413700104</t>
  </si>
  <si>
    <t>https://www.scopus.com/inward/record.uri?eid=2-s2.0-1842585494&amp;doi=10.1177%2f171516350413700104&amp;partnerID=40&amp;md5=1cced4411c015ce1b7ef8ba89d8884f1</t>
  </si>
  <si>
    <t>2-s2.0-1842585494</t>
  </si>
  <si>
    <t>Copeland, J., Martin, G.</t>
  </si>
  <si>
    <t>7201873283;56779341400;</t>
  </si>
  <si>
    <t>Web-based interventions for substance use disorders: A qualitative review</t>
  </si>
  <si>
    <t>Journal of Substance Abuse Treatment</t>
  </si>
  <si>
    <t>10.1016/S0740-5472(03)00165-X</t>
  </si>
  <si>
    <t>https://www.scopus.com/inward/record.uri?eid=2-s2.0-1642463371&amp;doi=10.1016%2fS0740-5472%2803%2900165-X&amp;partnerID=40&amp;md5=3be9af49f4ae59eda2b13731e0e814f1</t>
  </si>
  <si>
    <t>2-s2.0-1642463371</t>
  </si>
  <si>
    <t>Sheehan, N.L., Kelly, D.V., Tseng, A.L., Van Heeswijk, R.P.G., Béïque, L.C., Hughes, C.A.</t>
  </si>
  <si>
    <t>7006433809;7403137454;7102916723;18041097300;6507808092;35487739600;</t>
  </si>
  <si>
    <t>Evaluation of HIV Drug Interaction Web Sites</t>
  </si>
  <si>
    <t>10.1345/aph.1D039</t>
  </si>
  <si>
    <t>https://www.scopus.com/inward/record.uri?eid=2-s2.0-0142213616&amp;doi=10.1345%2faph.1D039&amp;partnerID=40&amp;md5=8c28091c9e1094f389c7926cbadccd50</t>
  </si>
  <si>
    <t>2-s2.0-0142213616</t>
  </si>
  <si>
    <t>McPartland, J.M., Glass, M.</t>
  </si>
  <si>
    <t>7005050671;7103226200;</t>
  </si>
  <si>
    <t>Functional mapping of cannabinoid receptor homologs in mammals, other vertebrates, and invertebrates</t>
  </si>
  <si>
    <t>Gene</t>
  </si>
  <si>
    <t>10.1016/S0378-1119(03)00638-3</t>
  </si>
  <si>
    <t>https://www.scopus.com/inward/record.uri?eid=2-s2.0-0141430066&amp;doi=10.1016%2fS0378-1119%2803%2900638-3&amp;partnerID=40&amp;md5=4b446ced1ac6ba26a4a499edb2901044</t>
  </si>
  <si>
    <t>2-s2.0-0141430066</t>
  </si>
  <si>
    <t>De Souza, R.P., Costa, M.N., Braga, R.M.M., Mattoso, M., Werner, C.M.L.</t>
  </si>
  <si>
    <t>8378542200;55453285900;7006111233;6602555822;7201754422;</t>
  </si>
  <si>
    <t>Software components retrieval through mediators and Web search</t>
  </si>
  <si>
    <t>Journal of the Brazilian Computer Society</t>
  </si>
  <si>
    <t>10.1590/s0104-65002002000200006</t>
  </si>
  <si>
    <t>https://www.scopus.com/inward/record.uri?eid=2-s2.0-18444393099&amp;doi=10.1590%2fs0104-65002002000200006&amp;partnerID=40&amp;md5=e8c4c628a35e6d99255c927331f0ec93</t>
  </si>
  <si>
    <t>2-s2.0-18444393099</t>
  </si>
  <si>
    <t>Nematicidal effects of hemp (Cannabis sativa) may not be mediated by cannabinoid receptors</t>
  </si>
  <si>
    <t>New Zealand Journal of Crop and Horticultural Science</t>
  </si>
  <si>
    <t>10.1080/01140671.2001.9514191</t>
  </si>
  <si>
    <t>https://www.scopus.com/inward/record.uri?eid=2-s2.0-0035710146&amp;doi=10.1080%2f01140671.2001.9514191&amp;partnerID=40&amp;md5=a692b9c3141ab4408e0a8d5b54e0b987</t>
  </si>
  <si>
    <t>2-s2.0-0035710146</t>
  </si>
  <si>
    <t>Kay, S.H., Hoyle, S.T.</t>
  </si>
  <si>
    <t>7202568583;6701556215;</t>
  </si>
  <si>
    <t>Mail Order, the Internet, and Invasive Aquatic Weeds</t>
  </si>
  <si>
    <t>Journal of Aquatic Plant Management</t>
  </si>
  <si>
    <t>https://www.scopus.com/inward/record.uri?eid=2-s2.0-0035563515&amp;partnerID=40&amp;md5=b7cf51fa5b9ac411c9f571288fbfafa1</t>
  </si>
  <si>
    <t>2-s2.0-0035563515</t>
  </si>
  <si>
    <t>Review of control methods for pampas grasses in New Zealand</t>
  </si>
  <si>
    <t>https://www.scopus.com/inward/record.uri?eid=2-s2.0-0034483297&amp;partnerID=40&amp;md5=63b3743d14b463c16204581cfada88c5</t>
  </si>
  <si>
    <t>2-s2.0-0034483297</t>
  </si>
  <si>
    <t>Dobie, M., Tansley, R., Joyce, D., Weal, M., Lewis, P., Hall, W.</t>
  </si>
  <si>
    <t>6603438553;57798566700;7102255809;6602832776;7402868963;55326967000;</t>
  </si>
  <si>
    <t>MAVIS 2 : A new approach content and concept based navigation</t>
  </si>
  <si>
    <t>IEE Colloquium (Digest)</t>
  </si>
  <si>
    <t>https://www.scopus.com/inward/record.uri?eid=2-s2.0-6344283142&amp;partnerID=40&amp;md5=da74483497585eaa6d387b0f3d552717</t>
  </si>
  <si>
    <t>2-s2.0-6344283142</t>
  </si>
  <si>
    <t>Qian, YL; Gurley, BJ; Markowitz, JS</t>
  </si>
  <si>
    <t>Qian, Yuli; Gurley, Bill J.; Markowitz, John S.</t>
  </si>
  <si>
    <t>The Potential for Pharmacokinetic Interactions Between Cannabis Products and Conventional Medications</t>
  </si>
  <si>
    <t>JOURNAL OF CLINICAL PSYCHOPHARMACOLOGY</t>
  </si>
  <si>
    <t>Gurley, Bill/GQP-7738-2022; Qian, Yuli/AAG-1459-2019</t>
  </si>
  <si>
    <t>Qian, Yuli/0000-0002-8986-2189</t>
  </si>
  <si>
    <t>0271-0749</t>
  </si>
  <si>
    <t>1533-712X</t>
  </si>
  <si>
    <t>SEP-OCT</t>
  </si>
  <si>
    <t>WOS:000486170600008</t>
  </si>
  <si>
    <t>Fowler, CJ</t>
  </si>
  <si>
    <t>Fowler, C. J.</t>
  </si>
  <si>
    <t>Delta(9)-Tetrahydrocannabinol and Cannabidiol as Potential Curative Agents for Cancer: A Critical Examination of the Preclinical Literature</t>
  </si>
  <si>
    <t>CLINICAL PHARMACOLOGY &amp; THERAPEUTICS</t>
  </si>
  <si>
    <t>Fowler, Christopher J./M-6313-2019</t>
  </si>
  <si>
    <t>Fowler, Christopher J./0000-0002-6658-7874</t>
  </si>
  <si>
    <t>0009-9236</t>
  </si>
  <si>
    <t>1532-6535</t>
  </si>
  <si>
    <t>WOS:000355131400016</t>
  </si>
  <si>
    <t>Wang, JV; Shah, S; Albornoz, CA; Saedi, N</t>
  </si>
  <si>
    <t>Wang, Jordan, V; Shah, Saloni; Albornoz, Christian A.; Saedi, Nazanin</t>
  </si>
  <si>
    <t>CLINICS IN DERMATOLOGY</t>
  </si>
  <si>
    <t>0738-081X</t>
  </si>
  <si>
    <t>1879-1131</t>
  </si>
  <si>
    <t>WOS:000732467500008</t>
  </si>
  <si>
    <t>McPartland, JM; Glass, M</t>
  </si>
  <si>
    <t>NEW ZEALAND JOURNAL OF CROP AND HORTICULTURAL SCIENCE</t>
  </si>
  <si>
    <t>Glass, Michelle/AAE-7799-2019</t>
  </si>
  <si>
    <t>Glass, Michelle/0000-0002-5997-6898</t>
  </si>
  <si>
    <t>0114-0671</t>
  </si>
  <si>
    <t>1175-8783</t>
  </si>
  <si>
    <t>WOS:000173384900008</t>
  </si>
  <si>
    <t>Webb, M; Mansfield, K</t>
  </si>
  <si>
    <t>Webb, Matthew; Mansfield, Kylie</t>
  </si>
  <si>
    <t>AUSTRALASIAN PSYCHIATRY</t>
  </si>
  <si>
    <t>webb, matthew/0000-0002-0671-1394</t>
  </si>
  <si>
    <t>1039-8562</t>
  </si>
  <si>
    <t>1440-1665</t>
  </si>
  <si>
    <t>NOV 2020</t>
  </si>
  <si>
    <t>WOS:000630164300001</t>
  </si>
  <si>
    <t>Tagne, AM; Pacchetti, B; Sodergren, M; Cosentino, M; Marino, F</t>
  </si>
  <si>
    <t>Tagne, Alex Mabou; Pacchetti, Barbara; Sodergren, Mikael; Cosentino, Marco; Marino, Franca</t>
  </si>
  <si>
    <t>Mabou Tagne, Alex/N-9645-2019; Cosentino, Marco/A-3848-2010</t>
  </si>
  <si>
    <t>WOS:000616148300002</t>
  </si>
  <si>
    <t>Singh, S; Bhatia, G; Sharma, P; Parmar, A</t>
  </si>
  <si>
    <t>Singh, Swarndeep; Bhatia, Gayatri; Sharma, Pawan; Parmar, Arpit</t>
  </si>
  <si>
    <t>INDIAN JOURNAL OF PSYCHIATRY</t>
  </si>
  <si>
    <t>Sharma, Pawan/K-7519-2019</t>
  </si>
  <si>
    <t>Sharma, Pawan/0000-0003-4983-7568</t>
  </si>
  <si>
    <t>0019-5545</t>
  </si>
  <si>
    <t>1998-3794</t>
  </si>
  <si>
    <t>JUL-AUG</t>
  </si>
  <si>
    <t>WOS:000685580000011</t>
  </si>
  <si>
    <t>Seamon, MJ</t>
  </si>
  <si>
    <t>Seamon, Matthew J.</t>
  </si>
  <si>
    <t>ANNALS OF PHARMACOTHERAPY</t>
  </si>
  <si>
    <t>Côté, Mathieu/A-6735-2008</t>
  </si>
  <si>
    <t>1060-0280</t>
  </si>
  <si>
    <t>WOS:000242881400017</t>
  </si>
  <si>
    <t>Godillot, C; Laprie, A; Eid, C; Fricain, JC; Boulinguez, S; Casassa, E; Vigarios, E; Sibaud, V</t>
  </si>
  <si>
    <t>Godillot, C.; Laprie, A.; Eid, C.; Fricain, J-C; Boulinguez, S.; Casassa, E.; Vigarios, E.; Sibaud, V</t>
  </si>
  <si>
    <t>Green tongue phenomenon, or diagnosis via Google</t>
  </si>
  <si>
    <t>ANNALES DE DERMATOLOGIE ET DE VENEREOLOGIE</t>
  </si>
  <si>
    <t>jean-christophe, fricain/AGN-5552-2022</t>
  </si>
  <si>
    <t>Laprie, Anne/0000-0002-0103-7935; fricain, jean christophe/0000-0001-7855-6437</t>
  </si>
  <si>
    <t>0151-9638</t>
  </si>
  <si>
    <t>2214-5451</t>
  </si>
  <si>
    <t>JUN-JUL</t>
  </si>
  <si>
    <t>6-7</t>
  </si>
  <si>
    <t>WOS:000434786400006</t>
  </si>
  <si>
    <t>Copeland, J; Gates, P; Pokorski, I</t>
  </si>
  <si>
    <t>Copeland, Jan; Gates, Peter; Pokorski, Izabella</t>
  </si>
  <si>
    <t>A Narrative Review of Psychological Cannabis Use Treatments with And Without Pharmaceutical Adjunct</t>
  </si>
  <si>
    <t>CURRENT PHARMACEUTICAL DESIGN</t>
  </si>
  <si>
    <t>Gates, Peter/0000-0001-6220-4007</t>
  </si>
  <si>
    <t>1381-6128</t>
  </si>
  <si>
    <t>1873-4286</t>
  </si>
  <si>
    <t>WOS:000391423200007</t>
  </si>
  <si>
    <t>Gezici, G; Lipani, A; Saygin, Y; Yilmaz, E</t>
  </si>
  <si>
    <t>Gezici, Gizem; Lipani, Aldo; Saygin, Yucel; Yilmaz, Emine</t>
  </si>
  <si>
    <t>INFORMATION RETRIEVAL JOURNAL</t>
  </si>
  <si>
    <t>Lipani, Aldo/H-6258-2019</t>
  </si>
  <si>
    <t>Lipani, Aldo/0000-0002-3643-6493; Gezici, Gizem/0000-0001-9782-5751</t>
  </si>
  <si>
    <t>1386-4564</t>
  </si>
  <si>
    <t>1573-7659</t>
  </si>
  <si>
    <t>JAN 2021</t>
  </si>
  <si>
    <t>WOS:000612255200001</t>
  </si>
  <si>
    <t>Curtis, B; Alanis-Hirsch, K; Kaynak, O; Cacciola, J; Meyers, K; McLellan, AT</t>
  </si>
  <si>
    <t>Curtis, Brenda; Alanis-Hirsch, Kelly; Kaynak, Oevgue; Cacciola, John; Meyers, Kathy; McLellan, Anthony Thomas</t>
  </si>
  <si>
    <t>Curtis, Brenda/AAU-2837-2021</t>
  </si>
  <si>
    <t>Curtis, Brenda/0000-0002-2511-3322</t>
  </si>
  <si>
    <t>WOS:000348719600016</t>
  </si>
  <si>
    <t>Steppan, M; Kraus, L; Piontek, D; Siciliano, V</t>
  </si>
  <si>
    <t>Steppan, Martin; Kraus, Ludwig; Piontek, Daniela; Siciliano, Valeria</t>
  </si>
  <si>
    <t>Kraus, Ludwig/Q-1316-2018</t>
  </si>
  <si>
    <t>Kraus, Ludwig/0000-0001-7282-0217</t>
  </si>
  <si>
    <t>WOS:000314145800009</t>
  </si>
  <si>
    <t>Kay, SH; Hoyle, ST</t>
  </si>
  <si>
    <t>Mail order, the Internet, and invasive aquatic weeds</t>
  </si>
  <si>
    <t>JOURNAL OF AQUATIC PLANT MANAGEMENT</t>
  </si>
  <si>
    <t>40th Annual Meeting of the Aquatic-Plant-Management-Society</t>
  </si>
  <si>
    <t>JUL 16-20, 2000</t>
  </si>
  <si>
    <t>SAN DIEGO, CALIFORNIA</t>
  </si>
  <si>
    <t>0146-6623</t>
  </si>
  <si>
    <t>WOS:000174564800023</t>
  </si>
  <si>
    <t>Yang, A; Chan, WW</t>
  </si>
  <si>
    <t>Yang, Allison; Chan, Walter W.</t>
  </si>
  <si>
    <t>The Effect of Marijuana and Opiate Use on Prevalence of Gastrointestinal Symptoms: A Population-Based Analysis of Internet Search Trends</t>
  </si>
  <si>
    <t>AMERICAN JOURNAL OF GASTROENTEROLOGY</t>
  </si>
  <si>
    <t>Annual Scientific Meeting of the American-College-of-Gastroenterology (ACG)</t>
  </si>
  <si>
    <t>OCT 05-10, 2018</t>
  </si>
  <si>
    <t>Philadelphia, PA</t>
  </si>
  <si>
    <t>Amer Coll Gastroenterol</t>
  </si>
  <si>
    <t>Chan, Walter W./AAT-4651-2020</t>
  </si>
  <si>
    <t>Chan, Walter W./0000-0002-1709-8230</t>
  </si>
  <si>
    <t>0002-9270</t>
  </si>
  <si>
    <t>1572-0241</t>
  </si>
  <si>
    <t>S</t>
  </si>
  <si>
    <t>S638</t>
  </si>
  <si>
    <t>S639</t>
  </si>
  <si>
    <t>WOS:000464611002232</t>
  </si>
  <si>
    <t>Zhang, Z; Zheng, XL; Zeng, DD; Leischow, SJ</t>
  </si>
  <si>
    <t>Zhang, Zhu; Zheng, Xiaolong; Zeng, Daniel Dajun; Leischow, Scott J.</t>
  </si>
  <si>
    <t>Tracking Dabbing Using Search Query Surveillance: A Case Study in the United States</t>
  </si>
  <si>
    <t>WOS:000388495800021</t>
  </si>
  <si>
    <t>Mahamad, S; Hammond, D</t>
  </si>
  <si>
    <t>Mahamad, Syed; Hammond, David</t>
  </si>
  <si>
    <t>WOS:000456900000061</t>
  </si>
  <si>
    <t>Bright, SJ; Bishop, B; Kane, R; Marsh, A; Barratt, MJ</t>
  </si>
  <si>
    <t>Bright, Stephen J.; Bishop, Brian; Kane, Robert; Marsh, Ali; Barratt, Monica J.</t>
  </si>
  <si>
    <t>Barratt, Monica J/AAX-8698-2020; Barratt, Monica/C-3078-2008; Bright, Stephen/AAM-5465-2020</t>
  </si>
  <si>
    <t>Barratt, Monica J/0000-0002-1015-9379; Barratt, Monica/0000-0002-1015-9379; Bright, Stephen/0000-0002-9001-032X</t>
  </si>
  <si>
    <t>WOS:000320482500010</t>
  </si>
  <si>
    <t>Belackova, V; Wilkins, C</t>
  </si>
  <si>
    <t>Belackova, Vendula; Wilkins, Chris</t>
  </si>
  <si>
    <t>Consumer agency in cannabis supply - Exploring auto-regulatory documents of the cannabis social clubs in Spain</t>
  </si>
  <si>
    <t>Belackova, Vendula/D-1347-2017</t>
  </si>
  <si>
    <t>Belackova, Vendula/0000-0002-1334-5425; wilkins, Chris/0000-0002-5564-6226</t>
  </si>
  <si>
    <t>WOS:000436212100004</t>
  </si>
  <si>
    <t>Sharma, A; Dahiya, P; Khullar, R; Soni, V; Baijal, M; Chowbey, PK</t>
  </si>
  <si>
    <t>Sharma, A.; Dahiya, P.; Khullar, R.; Soni, V.; Baijal, M.; Chowbey, P. K.</t>
  </si>
  <si>
    <t>INDIAN JOURNAL OF SURGERY</t>
  </si>
  <si>
    <t>Poon, Ronnie Tung Ping/C-4383-2009; , ANILSHARMA/AAA-2903-2020</t>
  </si>
  <si>
    <t>, ANILSHARMA/0000-0002-7076-6074</t>
  </si>
  <si>
    <t>0972-2068</t>
  </si>
  <si>
    <t>0973-9793</t>
  </si>
  <si>
    <t>WOS:000306553700012</t>
  </si>
  <si>
    <t>Khazaal, Y; Chatton, A; Cochand, S; Zullino, D</t>
  </si>
  <si>
    <t>Khazaal, Yasser; Chatton, Anne; Cochand, Sophie; Zullino, Daniele</t>
  </si>
  <si>
    <t>Quality of Web-based information on cannabis addiction</t>
  </si>
  <si>
    <t>JOURNAL OF DRUG EDUCATION</t>
  </si>
  <si>
    <t>khazaal, yasser/0000-0002-8549-6599</t>
  </si>
  <si>
    <t>0047-2379</t>
  </si>
  <si>
    <t>1541-4159</t>
  </si>
  <si>
    <t>WOS:000258733000001</t>
  </si>
  <si>
    <t>Matthys, N; Van Hal, G; Beutels, P</t>
  </si>
  <si>
    <t>Matthys, N.; Van Hal, G.; Beutels, P.</t>
  </si>
  <si>
    <t>Evidence-based prevention of cannabis use in Flanders Is there a role for health economic evaluation?</t>
  </si>
  <si>
    <t>ARCHIVES OF PUBLIC HEALTH</t>
  </si>
  <si>
    <t>Beutels, Philippe/A-1919-2010; Van Hal, Guido F/B-5948-2017</t>
  </si>
  <si>
    <t>Beutels, Philippe/0000-0001-5034-3595; Van Hal, Guido F/0000-0002-4611-4076</t>
  </si>
  <si>
    <t>0778-7367</t>
  </si>
  <si>
    <t>2049-3258</t>
  </si>
  <si>
    <t>FEB 26</t>
  </si>
  <si>
    <t>10.1186/0778-7367-67-4-146</t>
  </si>
  <si>
    <t>WOS:000210136200002</t>
  </si>
  <si>
    <t>van der Velde, M; See, L; Fritz, S; Verheijen, FGA; Khabarov, N; Obersteiner, M</t>
  </si>
  <si>
    <t>van der Velde, Marijn; See, Linda; Fritz, Steffen; Verheijen, Frank G. A.; Khabarov, Nikolay; Obersteiner, Michael</t>
  </si>
  <si>
    <t>ENVIRONMENTAL RESEARCH LETTERS</t>
  </si>
  <si>
    <t>Obersteiner, Michael/AAI-5103-2020; Verheijen, Frank G.A./F-5381-2011; van der Velde, Marijn/B-3305-2009</t>
  </si>
  <si>
    <t>Verheijen, Frank G.A./0000-0001-6741-4249; van der Velde, Marijn/0000-0002-9103-7081; , Steffen/0000-0003-0420-8549</t>
  </si>
  <si>
    <t>1748-9326</t>
  </si>
  <si>
    <t>APR-JUN</t>
  </si>
  <si>
    <t>WOS:000307590300025</t>
  </si>
  <si>
    <t>Norberg, MM; Turner, MW; Rooke, SE; Langton, JM; Gates, PJ</t>
  </si>
  <si>
    <t>Norberg, Melissa M.; Turner, Michael W.; Rooke, Sally E.; Langton, Julia M.; Gates, Peter J.</t>
  </si>
  <si>
    <t>An Evaluation of Web-Based Clinical Practice Guidelines for Managing Problems Associated with Cannabis Use</t>
  </si>
  <si>
    <t>; Norberg, Melissa/H-8365-2014</t>
  </si>
  <si>
    <t>WOS:000315646000033</t>
  </si>
  <si>
    <t>Miller, JM; Miller, HV</t>
  </si>
  <si>
    <t>Miller, J. Mitchell; Miller, Holly Ventura</t>
  </si>
  <si>
    <t>AMERICAN JOURNAL OF CRIMINAL JUSTICE</t>
  </si>
  <si>
    <t>1066-2316</t>
  </si>
  <si>
    <t>1936-1351</t>
  </si>
  <si>
    <t>WOS:000729010000001</t>
  </si>
  <si>
    <t>Jardine, E; Lindner, AM</t>
  </si>
  <si>
    <t>Jardine, Eric; Lindner, Andrew M.</t>
  </si>
  <si>
    <t>Lindner, Andrew/0000-0003-4347-8787; Jardine, Eric/0000-0002-2041-314X</t>
  </si>
  <si>
    <t>WOS:000515215900010</t>
  </si>
  <si>
    <t>Lancione, S; Wade, K; Windle, SB; Filion, KB; Thombs, BD; Eisenberg, MJ</t>
  </si>
  <si>
    <t>Lancione, S.; Wade, K.; Windle, S. B.; Filion, K. B.; Thombs, B. D.; Eisenberg, M. J.</t>
  </si>
  <si>
    <t>Lancione, Samantha/0000-0002-5081-5123</t>
  </si>
  <si>
    <t>WOS:000508642800003</t>
  </si>
  <si>
    <t>Hassan, S; Zheng, QP; Rizzolo, E; Tezcanli, E; Bhardwaj, S; Cooley, K</t>
  </si>
  <si>
    <t>Hassan, Samah; Zheng, Qingping; Rizzolo, Erica; Tezcanli, Evrim; Bhardwaj, Sukriti; Cooley, Kieran</t>
  </si>
  <si>
    <t>Does Integrative Medicine Reduce Prescribed Opioid Use for Chronic Pain? A Systematic Literature Review</t>
  </si>
  <si>
    <t>PAIN MEDICINE</t>
  </si>
  <si>
    <t>Hassan, Samah/ABA-6467-2021</t>
  </si>
  <si>
    <t>1526-2375</t>
  </si>
  <si>
    <t>1526-4637</t>
  </si>
  <si>
    <t>10.1093/pm/pnz291</t>
  </si>
  <si>
    <t>WOS:000545403300020</t>
  </si>
  <si>
    <t>Santacroce, R; Corazza, O; Martinotti, G; Bersani, FS; Valeriani, G; Di Giannantonio, M</t>
  </si>
  <si>
    <t>Santacroce, Rita; Corazza, Ornella; Martinotti, Giovanni; Bersani, Francesco Saverio; Valeriani, Giuseppe; Di Giannantonio, Massimo</t>
  </si>
  <si>
    <t>Psyclones: a roller coaster of life? Hidden synthetic cannabinoids and stimulants in apparently harmless products</t>
  </si>
  <si>
    <t>HUMAN PSYCHOPHARMACOLOGY-CLINICAL AND EXPERIMENTAL</t>
  </si>
  <si>
    <t>0885-6222</t>
  </si>
  <si>
    <t>1099-1077</t>
  </si>
  <si>
    <t>WOS:000358690800009</t>
  </si>
  <si>
    <t>Beaury, EM; Patrick, M; Bradley, BA</t>
  </si>
  <si>
    <t>Beaury, Evelyn M.; Patrick, Madeline; Bradley, Bethany A.</t>
  </si>
  <si>
    <t>FRONTIERS IN ECOLOGY AND THE ENVIRONMENT</t>
  </si>
  <si>
    <t>1540-9295</t>
  </si>
  <si>
    <t>1540-9309</t>
  </si>
  <si>
    <t>WOS:000682867800001</t>
  </si>
  <si>
    <t>Adamowicz, P</t>
  </si>
  <si>
    <t>Adamowicz, Piotr</t>
  </si>
  <si>
    <t>CLINICAL TOXICOLOGY</t>
  </si>
  <si>
    <t>1556-3650</t>
  </si>
  <si>
    <t>1556-9519</t>
  </si>
  <si>
    <t>MAR 4</t>
  </si>
  <si>
    <t>WOS:000546257200001</t>
  </si>
  <si>
    <t>Metaxas, P</t>
  </si>
  <si>
    <t>Sasaki, H; Bellot, GO; Ehmann, M; Dini, O</t>
  </si>
  <si>
    <t>Metaxas, Panagiotis</t>
  </si>
  <si>
    <t>Using Propagation Of Distrust to find Untrustworthy Web Neighborhoods</t>
  </si>
  <si>
    <t>2009 FOURTH INTERNATIONAL CONFERENCE ON INTERNET AND WEB APPLICATIONS AND SERVICES</t>
  </si>
  <si>
    <t>4th International Conference on Internet and Web Applications and Services</t>
  </si>
  <si>
    <t>MAY 24-28, 2009</t>
  </si>
  <si>
    <t>Venice, ITALY</t>
  </si>
  <si>
    <t>978-1-4244-3851-8</t>
  </si>
  <si>
    <t>10.1109/ICIW.2009.83</t>
  </si>
  <si>
    <t>WOS:000274563200082</t>
  </si>
  <si>
    <t>Raubenheimer, JE; Riordan, BC; Merrill, JE; Winter, T; Ward, RM; Scarf, D; Buckley, NA</t>
  </si>
  <si>
    <t>Raubenheimer, Jacques Eugene; Riordan, Benjamin C.; Merrill, Jennifer E.; Winter, Taylor; Ward, Rose Marie; Scarf, Damian; Buckley, Nicholas A.</t>
  </si>
  <si>
    <t>WOS:000695284400023</t>
  </si>
  <si>
    <t>He, MY; Zhou, XD; Chen, H; Zheng, P; Zhang, FZ; Ren, WW</t>
  </si>
  <si>
    <t>He, Ming-Yan; Zhou, Xia-Dong; Chen, Hao; Zheng, Peng; Zhang, Fa-Zhan; Ren, Wei-Wei</t>
  </si>
  <si>
    <t>HEPATOBILIARY &amp; PANCREATIC DISEASES INTERNATIONAL</t>
  </si>
  <si>
    <t>1499-3872</t>
  </si>
  <si>
    <t>2352-9377</t>
  </si>
  <si>
    <t>WOS:000436491200001</t>
  </si>
  <si>
    <t>Knoll, FJ; Grelcke, M; Czymmek, V; Holtorf, T; Hussmann, S</t>
  </si>
  <si>
    <t>Beyerer, J; Leon, FP</t>
  </si>
  <si>
    <t>Knoll, Florian J.; Grelcke, Michael; Czymmek, Vitali; Holtorf, Tim; Hussmann, Stephan</t>
  </si>
  <si>
    <t>CPU architecture for a fast and energy-saving calculation of Convolution Neural Networks</t>
  </si>
  <si>
    <t>AUTOMATED VISUAL INSPECTION AND MACHINE VISION II</t>
  </si>
  <si>
    <t>Conference on Automated Visual Inspection and Machine Vision II</t>
  </si>
  <si>
    <t>JUN 29, 2017</t>
  </si>
  <si>
    <t>Munich, GERMANY</t>
  </si>
  <si>
    <t>SPIE</t>
  </si>
  <si>
    <t>0277-786X</t>
  </si>
  <si>
    <t>1996-756X</t>
  </si>
  <si>
    <t>978-1-5106-1114-6; 978-1-5106-1113-9</t>
  </si>
  <si>
    <t>UNSP 103340P</t>
  </si>
  <si>
    <t>10.1117/12.2270290</t>
  </si>
  <si>
    <t>WOS:000411753100021</t>
  </si>
  <si>
    <t>Kress, BC; Osten, W; Urbach, HP</t>
  </si>
  <si>
    <t>DIGITAL OPTICAL TECHNOLOGIES 2017</t>
  </si>
  <si>
    <t>Conference on Digital Optical Technologies</t>
  </si>
  <si>
    <t>JUN 26-28, 2017</t>
  </si>
  <si>
    <t>978-1-5106-1116-0; 978-1-5106-1115-3</t>
  </si>
  <si>
    <t>UNSP 103351M</t>
  </si>
  <si>
    <t>10.1117/12.2270282</t>
  </si>
  <si>
    <t>WOS:000411785000046</t>
  </si>
  <si>
    <t>Allem, JP; Escobedo, P; Chu, KH; Cruz, TB; Unger, JB</t>
  </si>
  <si>
    <t>Allem, Jon-Patrick; Escobedo, Patricia; Chu, Kar-Hai; Cruz, Tess Boley; Unger, Jennifer B.</t>
  </si>
  <si>
    <t>WOS:000409233100001</t>
  </si>
  <si>
    <t>Vilain, J; Galliot, AM; Durand-Roger, J; Leboyer, M; Llorca, PM; Schurhoff, F; Szoke, A</t>
  </si>
  <si>
    <t>Vilain, J.; Galliot, A. -M.; Durand-Roger, J.; Leboyer, M.; Llorca, P. -M.; Schuerhoff, F.; Szoeke, A.</t>
  </si>
  <si>
    <t>Environmental risk factors for schizophrenia: A review</t>
  </si>
  <si>
    <t>ENCEPHALE-REVUE DE PSYCHIATRIE CLINIQUE BIOLOGIQUE ET THERAPEUTIQUE</t>
  </si>
  <si>
    <t>Leboyer, Marion/AAW-3648-2021; Fond, Guillaume/D-7646-2011</t>
  </si>
  <si>
    <t>Leboyer, Marion/0000-0001-5473-3697; Fond, Guillaume/0000-0003-3249-2030; Szoke, Andrei/0000-0003-2973-7981</t>
  </si>
  <si>
    <t>0013-7006</t>
  </si>
  <si>
    <t>WOS:000315545300004</t>
  </si>
  <si>
    <t>Bersani, FS; Corazza, O; Simonato, P; Mylokosta, A; Levari, E; Lovaste, R; Schifano, F</t>
  </si>
  <si>
    <t>Bersani, Francesco Saverio; Corazza, Ornella; Simonato, Pierluigi; Mylokosta, Anna; Levari, Ermelinda; Lovaste, Raffaele; Schifano, Fabrizio</t>
  </si>
  <si>
    <t>GENERAL HOSPITAL PSYCHIATRY</t>
  </si>
  <si>
    <t>Corazza, Ornella/AAJ-9363-2021; Bersani, F. Saverio/H-7234-2019</t>
  </si>
  <si>
    <t>Corazza, Ornella/0000-0001-7371-319X; Bersani, F. Saverio/0000-0002-7555-8020</t>
  </si>
  <si>
    <t>0163-8343</t>
  </si>
  <si>
    <t>1873-7714</t>
  </si>
  <si>
    <t>WOS:000324473900023</t>
  </si>
  <si>
    <t>Zahidin, NS; Saidin, S; Zulkifli, RM; Muhamad, II; Ya'akob, H; Nur, H</t>
  </si>
  <si>
    <t>Zahidin, Nor Syahiran; Saidin, Syafiqah; Zulkifli, Razauden Mohamed; Muhamad, Ida Idayu; Ya'akob, Harisun; Nur, Hadi</t>
  </si>
  <si>
    <t>JOURNAL OF ETHNOPHARMACOLOGY</t>
  </si>
  <si>
    <t>Nur, Hadi/C-9200-2009; Zulkifli, Razauden M/D-6696-2018; Saidin, Syafiqah/O-2462-2015</t>
  </si>
  <si>
    <t>Nur, Hadi/0000-0002-4387-431X; Saidin, Syafiqah/0000-0002-5114-3453</t>
  </si>
  <si>
    <t>0378-8741</t>
  </si>
  <si>
    <t>JUL 31</t>
  </si>
  <si>
    <t>WOS:000407535400016</t>
  </si>
  <si>
    <t>Esposito, M; Cocimano, G; Ministrieri, F; Li Rosi, G; Di Nunno, N; Messina, G; Sessa, F; Salerno, M</t>
  </si>
  <si>
    <t>Esposito, Massimiliano; Cocimano, Giuseppe; Ministrieri, Federica; Li Rosi, Giuseppe; Di Nunno, Nunzio; Messina, Giovanni; Sessa, Francesco; Salerno, Monica</t>
  </si>
  <si>
    <t>FRONTIERS IN BIOSCIENCE-LANDMARK</t>
  </si>
  <si>
    <t>2768-6701</t>
  </si>
  <si>
    <t>2768-6698</t>
  </si>
  <si>
    <t>AUG 30</t>
  </si>
  <si>
    <t>WOS:000692322900010</t>
  </si>
  <si>
    <t>Ramamurthi, D; Chau, C; Jackler, RK</t>
  </si>
  <si>
    <t>Ramamurthi, Divya; Chau, Cindy; Jackler, Robert K.</t>
  </si>
  <si>
    <t>JUUL and other stealth vaporisers: hiding the habit from parents and teachers</t>
  </si>
  <si>
    <t>jackler, robert/0000-0003-2525-8377</t>
  </si>
  <si>
    <t>WOS:000498584700004</t>
  </si>
  <si>
    <t>Khazaal, Y; Chatton, A; Zullino, D; Khan, R</t>
  </si>
  <si>
    <t>Khazaal, Yasser; Chatton, Anne; Zullino, Daniele; Khan, Riaz</t>
  </si>
  <si>
    <t>HON Label and DISCERN as Content Quality Indicators of Health-Related Websites</t>
  </si>
  <si>
    <t>PSYCHIATRIC QUARTERLY</t>
  </si>
  <si>
    <t>0033-2720</t>
  </si>
  <si>
    <t>WOS:000300893000002</t>
  </si>
  <si>
    <t>Bonnet, U</t>
  </si>
  <si>
    <t>Assessment of the Addictive Risk of Propofol</t>
  </si>
  <si>
    <t>FORTSCHRITTE DER NEUROLOGIE PSYCHIATRIE</t>
  </si>
  <si>
    <t>0720-4299</t>
  </si>
  <si>
    <t>1439-3522</t>
  </si>
  <si>
    <t>WOS:000293950200002</t>
  </si>
  <si>
    <t>Usai-Satta, P; Bellini, M; Morelli, O; Geri, F; Lai, MT; Bassotti, G</t>
  </si>
  <si>
    <t>Usai-Satta, Paolo; Bellini, Massimo; Morelli, Olivia; Geri, Francesca; Lai, Mariantonia; Bassotti, Gabrio</t>
  </si>
  <si>
    <t>WORLD JOURNAL OF GASTROENTEROLOGY</t>
  </si>
  <si>
    <t>bellini, massimo/0000-0002-6387-6443</t>
  </si>
  <si>
    <t>1007-9327</t>
  </si>
  <si>
    <t>2219-2840</t>
  </si>
  <si>
    <t>MAY 21</t>
  </si>
  <si>
    <t>10.3748/wjg.v26.i19.2333</t>
  </si>
  <si>
    <t>WOS:000542941800006</t>
  </si>
  <si>
    <t>Savilaakso, S; Lausberg, N; Garcia, CA; Grenacher, R; Kleinschroth, F; Waeber, PO</t>
  </si>
  <si>
    <t>Savilaakso, Sini; Lausberg, Nik; Garcia, Claude A.; Grenacher, Raymond; Kleinschroth, Fritz; Waeber, Patrick O.</t>
  </si>
  <si>
    <t>Definitions of and Perspectives on Forests of High Value: A Systematic Map Protocol</t>
  </si>
  <si>
    <t>FORESTS</t>
  </si>
  <si>
    <t>Savilaakso, Sini/AAA-8845-2022; Kleinschroth, Fritz/AAM-5636-2020; Waeber, Patrick O/A-3649-2016</t>
  </si>
  <si>
    <t>1999-4907</t>
  </si>
  <si>
    <t>WOS:000676347600001</t>
  </si>
  <si>
    <t>Leas, EC; Nobles, AL; Caputi, TL; Dredze, M; Zhu, SH; Cohen, JE; Ayers, JW</t>
  </si>
  <si>
    <t>Leas, Eric C.; Nobles, Alicia L.; Caputi, Theodore L.; Dredze, Mark; Zhu, Shu-Hong; Cohen, Joanna E.; Ayers, John W.</t>
  </si>
  <si>
    <t>Caputi, Theodore/0000-0003-3498-9032; Cohen, Joanna/0000-0002-3869-3637</t>
  </si>
  <si>
    <t>WOS:000698457000018</t>
  </si>
  <si>
    <t>Dashtian, H; Murthy, D; Kong, G</t>
  </si>
  <si>
    <t>Dashtian, Hassan; Murthy, Dhiraj; Kong, Grace</t>
  </si>
  <si>
    <t>An Exploration of e-Cigarette-Related Search Items on YouTube: Network Analysis</t>
  </si>
  <si>
    <t>Kong, Grace/0000-0002-9269-3435; Murthy, Dhiraj/0000-0001-9734-1124</t>
  </si>
  <si>
    <t>JAN 27</t>
  </si>
  <si>
    <t>WOS:000766779500008</t>
  </si>
  <si>
    <t>medRxiv</t>
  </si>
  <si>
    <t>Preprint</t>
  </si>
  <si>
    <t>Disrupted functional connectivity of the brain reward system in substance use problems: a meta-analysis of functional neuroimaging studies.</t>
  </si>
  <si>
    <t>medRxiv.  (no pagination), 2021. Date of Publication: 11 Dec 2021.</t>
  </si>
  <si>
    <t>Dugre J.R.
Orban P.
Potvin S.</t>
  </si>
  <si>
    <t>Does cannabis use predict aggressive or violent behavior in psychiatric populations? A systematic review.</t>
  </si>
  <si>
    <t>Sorkhou M.
Johnstone S.
Kivlichan A.E.
Castle D.J.
George T.P.</t>
  </si>
  <si>
    <t>An Emerging Role of Cannabis as an Anti-Nociceptive Agent in the Treatment of Chronic Back Pain.</t>
  </si>
  <si>
    <t>British Journal of Surgery. Conference: ASiT Surgical Conference 2022. Aberdeen United Kingdom. 109(Supplement 6) (pp vi124), 2022. Date of Publication: September 2022.</t>
  </si>
  <si>
    <t>Damisa J.
Richardson M.
Adewuyi M.</t>
  </si>
  <si>
    <t>John Wiley and Sons Ltd</t>
  </si>
  <si>
    <t>Conference Abstract</t>
  </si>
  <si>
    <t>CHRONIC MIRIZZI SYNDROME CAUSING SECONDARY SCLEROSING CHOLANGITIS and CIRRHOSIS: A CASE REPORT.</t>
  </si>
  <si>
    <t>Journal of the Canadian Association of Gastroenterology. Conference: Canadian Digestive Diseases Week, CDDW 2018. Toronto, ON Canada. 1(Supplement 2) (pp 482-483), 2018. Date of Publication: February 2018.</t>
  </si>
  <si>
    <t>Homenauth R.
Wells M.M.
Kohansal A.R.
Sultanian R.</t>
  </si>
  <si>
    <t>COVID-19 and Substance Use: A Scientometric Assessment of Global Publications During 2020 and 2021.</t>
  </si>
  <si>
    <t>Journal of Pharmacology and Pharmacotherapeutics. 13(1) (pp 40-47), 2022. Date of Publication: March 2022.</t>
  </si>
  <si>
    <t>Grover S.
Gupta B.M.
Mueen Ahmed K.K.</t>
  </si>
  <si>
    <t>Wolters Kluwer Medknow Publications</t>
  </si>
  <si>
    <t>Current Cannabidiol Safety: A Review.</t>
  </si>
  <si>
    <t>Current drug safety.  (no pagination), 2022. Date of Publication: 02 Sep 2022.</t>
  </si>
  <si>
    <t>Singh C.
Rao K.
Yadav N.
Vashist Y.
Chugh P.
Bansal N.
Minocha N.</t>
  </si>
  <si>
    <t>Cannabinoid-Related Acute Pancreatitis: An Update from International Literature and Individual Case Safety Reports.</t>
  </si>
  <si>
    <t>Drug Safety. 45(3) (pp 215-235), 2022. Date of Publication: March 2022.</t>
  </si>
  <si>
    <t>Azam C.
Buscail L.
Culetto A.
Lapeyre-Mestre M.</t>
  </si>
  <si>
    <t>Adis</t>
  </si>
  <si>
    <t>Public interest in 8-Tetrahydrocannabinol (delta-8-THC) increased in US states that restricted 9-Tetrahydrocannabinol (delta-9-THC) use.</t>
  </si>
  <si>
    <t>International Journal of Drug Policy. 101 (no pagination), 2022. Article Number: 103557. Date of Publication: March 2022.</t>
  </si>
  <si>
    <t>Leas E.C.
Nobles A.L.
Shi Y.
Hendrickson E.</t>
  </si>
  <si>
    <t>TEACHING INFORMATION FLUENCY TO DIGITAL NATIVE MEDICAL AND PHYSICIAN ASSISTANT STUDENTS.</t>
  </si>
  <si>
    <t>BMJ Evidence-Based Medicine. Conference: Evidence-Based Medicine Live, EBM 2022. Oxford United Kingdom. 27(Supplement 2) (pp A20-A21), 2022. Date of Publication: July 2022.</t>
  </si>
  <si>
    <t>Wong H.-N.
Lee H.
Borghi J.</t>
  </si>
  <si>
    <t>Consumer interest in topical cannabidiol: An examination of online search trends from 2015 to 2019.</t>
  </si>
  <si>
    <t>Clinics in Dermatology. 39(6) (pp 1014-1017), 2021. Date of Publication: 01 Nov 2021.</t>
  </si>
  <si>
    <t>Wang J.V.
Shah S.
Albornoz C.A.
Saedi N.</t>
  </si>
  <si>
    <t>The association of bladder cancer and Cannabis: A systematic review.</t>
  </si>
  <si>
    <t>Archivio Italiano di Urologia e Andrologia. 94(2) (pp 248-251), 2022. Date of Publication: 2022.</t>
  </si>
  <si>
    <t>Mehrnoush V.
de Lima S.G.
Kotb A.
Hyndman M.E.</t>
  </si>
  <si>
    <t>Page Press Publications</t>
  </si>
  <si>
    <t>Illicit Drug Use and Endoscopy: When Do We Say No?.</t>
  </si>
  <si>
    <t>Digestive Diseases and Sciences.  (no pagination), 2022. Date of Publication: 2022.</t>
  </si>
  <si>
    <t>Gallagher J.P.
Twohig P.A.
Crnic A.
Rochling F.A.</t>
  </si>
  <si>
    <t>CHOLEDOCHOLITHIASIS CAN PRESENT WITH EXTREME TRANSAMINASE ELEVATION: A SYSTEMATIC REVIEW AND META-ANALYSIS.</t>
  </si>
  <si>
    <t>Gastroenterology. Conference: DDW 2022. San Diego United States. 162(7 Supplement) (pp S-915), 2022. Date of Publication: May 2022.</t>
  </si>
  <si>
    <t>Mohamed M.
Marino D.
Farrakhan K.
Farrell R.</t>
  </si>
  <si>
    <t>Online information on medical cannabis is not always aligned with scientific evidence and may raise unrealistic expectations.</t>
  </si>
  <si>
    <t>Journal of Cannabis Research. 4(1) (no pagination), 2022. Article Number: 37. Date of Publication: December 2022.</t>
  </si>
  <si>
    <t>Macedo A.C.
de Faria A.O.V.
Bizzi I.
Moreira F.A.
Colasanti A.
Ghezzi P.</t>
  </si>
  <si>
    <t>CANNABIS HYPEREMESIS SYNDROME AND ITS MANAGEMENT OPTIONS.</t>
  </si>
  <si>
    <t>Supportive Care in Cancer. Conference: 2022 Annual Meeting of the Multinational Association of Supportive Care in Cancer, MASCC and the International Society of Oral Oncology, ISOO. Virtual. 30(Supplement 1) (pp S127), 2022. Date of Publication: June 2022.</t>
  </si>
  <si>
    <t>Senderovich H.</t>
  </si>
  <si>
    <t>Springer Verlag</t>
  </si>
  <si>
    <t>First Report of Phelipanche aegyptiaca on Plectranthus scutellarioides in Xinjiang, China.</t>
  </si>
  <si>
    <t>Plant disease.  (no pagination), 2022. Date of Publication: 30 Jun 2022.</t>
  </si>
  <si>
    <t>Cao X.
Yao Z.
Zhao S.
Zhang L.
Chen M.X.
Tian F.</t>
  </si>
  <si>
    <t>Adjunctive Management of Opioid Withdrawal with the Nonopioid Medication Cannabidiol.</t>
  </si>
  <si>
    <t>Cannabis and cannabinoid research.  (no pagination), 2021. Date of Publication: 22 Oct 2021.</t>
  </si>
  <si>
    <t>Kudrich C.
Hurd Y.L.
Salsitz E.
Wang A.-L.</t>
  </si>
  <si>
    <t>The impact of opium consumption on blood glucose, serum lipids and blood pressure, and related mechanisms.</t>
  </si>
  <si>
    <t>Frontiers in Physiology. 7 (no pagination), 2016. Article Number: 436. Date of Publication: 13 Oct 2016.</t>
  </si>
  <si>
    <t>Najafipour H.
Beik A.</t>
  </si>
  <si>
    <t>Spatiotemporal Mapping of Online Interest in Cannabis and Popular Psychedelics before and during the COVID-19 Pandemic in Poland.</t>
  </si>
  <si>
    <t>International Journal of Environmental Research and Public Health. 19(11) (no pagination), 2022. Article Number: 6619. Date of Publication: June-1 2022.</t>
  </si>
  <si>
    <t>Al-Imam A.
Motyka M.A.
Witulska Z.
Younus M.
Michalak M.</t>
  </si>
  <si>
    <t>The Potential Paradoxical Neurocognitive Effects of Cannabis Use in Patients with Psychotic Disorders: A Critical Meta-Review of Meta-Analytical Evidence.</t>
  </si>
  <si>
    <t>Cannabis and cannabinoid research.  (no pagination), 2022. Date of Publication: 03 Jun 2022.</t>
  </si>
  <si>
    <t>Dellazizzo L.
Potvin S.
Giguere S.
Dumais A.</t>
  </si>
  <si>
    <t>A Systematic Review on Cannabis Hyperemesis Syndrome and Its Management Options.</t>
  </si>
  <si>
    <t>Medical Principles and Practice. 31(1) (pp 29-38), 2022. Date of Publication: 01 Mar 2022.</t>
  </si>
  <si>
    <t>Senderovich H.
Patel P.
Jimenez Lopez B.
Waicus S.</t>
  </si>
  <si>
    <t>Selective serotonin reuptake inhibitors in the treatment of depression, anxiety, and post-traumatic stress disorder in substance use disorders: a Bayesian meta-analysis.</t>
  </si>
  <si>
    <t>European Journal of Clinical Pharmacology. 78(6) (pp 931-942), 2022. Date of Publication: June 2022.</t>
  </si>
  <si>
    <t>Fluyau D.
Mitra P.
Jain A.
Kailasam V.K.
Pierre C.G.</t>
  </si>
  <si>
    <t>Updates in Clinical Trial Evidence for Oncologic Use of Medicinal Cannabis.</t>
  </si>
  <si>
    <t>Psycho-Oncology. Conference: 19th Annual Conference of the American Psychosocial Oncology Society. Virtual. 31(SUPPL 1) (pp 83), 2022. Date of Publication: March 2022.</t>
  </si>
  <si>
    <t>Braun I.</t>
  </si>
  <si>
    <t>Publication Frequency and Google Trends Analysis of Popular Alternative Treatments to Arthritis.</t>
  </si>
  <si>
    <t>Arthroplasty Today. 14 (pp 76-80), 2022. Date of Publication: April 2022.</t>
  </si>
  <si>
    <t>Pathak N.
Radford Z.J.
Kahan J.B.
Grauer J.N.
Rubin L.E.</t>
  </si>
  <si>
    <t>Efficacy and safety of paediatric medicinal cannabis use: A scoping review.</t>
  </si>
  <si>
    <t>Paediatrics and Child Health (Canada). 26(4) (pp 228-233), 2021. Date of Publication: 01 Jul 2021.</t>
  </si>
  <si>
    <t>Pawliuk C.
Chau B.
Rassekh S.R.
McKellar T.
Siden H.</t>
  </si>
  <si>
    <t>Pain Management Strategies in Rheumatoid Arthritis: A Narrative Review.</t>
  </si>
  <si>
    <t>Journal of Pain and Palliative Care Pharmacotherapy. 35(4) (pp 291-299), 2022. Date of Publication: 2022.</t>
  </si>
  <si>
    <t>Sanchez-Florez J.C.
Seija-Butnaru D.
Valero E.G.
Acosta C.D.P.A.
Amaya S.</t>
  </si>
  <si>
    <t>Prescription drug misuse among adults in Canada: a scoping review.</t>
  </si>
  <si>
    <t>Journal of Substance Use.  (no pagination), 2022. Date of Publication: 2022.</t>
  </si>
  <si>
    <t>Abayateye F.
Fornssler B.
Feng C.
D'Arcy C.
Alphonsus K.</t>
  </si>
  <si>
    <t>Cannabidiol for Viral Diseases: Hype or Hope?.</t>
  </si>
  <si>
    <t>Cannabis and Cannabinoid Research. 5(2) (pp 121-131), 2020. Date of Publication: 01 Jun 2020.</t>
  </si>
  <si>
    <t>Tagne A.M.
Pacchetti B.
Sodergren M.
Cosentino M.
Marino F.</t>
  </si>
  <si>
    <t>Analysis of Google Trends to monitor new psychoactive substance. Is there an added value?.</t>
  </si>
  <si>
    <t>Forensic Science International. 326 (no pagination), 2021. Article Number: 110918. Date of Publication: September 2021.</t>
  </si>
  <si>
    <t>Batistic F.-K.
Rhumorbarbe D.
Lefrancois E.
Tettey J.
Raithelhuber M.
Rossy Q.
Morelato M.</t>
  </si>
  <si>
    <t>A Review on Cyperus rotundus: Ancient Weed to Modern Elixir of Life Phytochemistry and Therapeutic Uses of Cyperus rotundus (Mustaka).</t>
  </si>
  <si>
    <t>Pharmaceutical and Biomedical Research. 7(4) (pp 221-249), 2021. Date of Publication: October 2021.</t>
  </si>
  <si>
    <t>Kandikattu H.K.
Amruta N.
Khanum F.
Narayana V.V.P.C.
Srinivasulu D.</t>
  </si>
  <si>
    <t>Mazandaran University of Medical Sciences</t>
  </si>
  <si>
    <t>Laparoscopic subtotal cholecystectomy for difficult gallbladders: A lifesaving bailout or an incomplete operation? A systematic review.</t>
  </si>
  <si>
    <t>British Journal of Surgery. Conference: UGI Congress 2021. Belfast United Kingdom. 108(SUPPL 9) (pp ix3-ix4), 2021. Date of Publication: December 2021.</t>
  </si>
  <si>
    <t>Al-Azzawi M.
Abouelazayem M.
Parmar C.
Singhal R.
Amr B.
Martinino A.
Atici S.
Mahawar K.</t>
  </si>
  <si>
    <t>Smart drugs and neuroenhancement: what do we know?.</t>
  </si>
  <si>
    <t>Frontiers in bioscience (Landmark edition). 26(8) (pp 347-359), 2021. Date of Publication: 30 Aug 2021.</t>
  </si>
  <si>
    <t>Esposito M.
Cocimano G.
Ministrieri F.
Rosi G.L.
Nunno N.D.
Messina G.
Sessa F.
Salerno M.</t>
  </si>
  <si>
    <t>Emergency Department Treatment of Cannabinoid Hyperemesis Syndrome: A Review.</t>
  </si>
  <si>
    <t>American Journal of Therapeutics. 25(3) (pp E357-E361), 2018. Date of Publication: 01 May 2018.</t>
  </si>
  <si>
    <t>Khattar N.
Routsolias J.C.</t>
  </si>
  <si>
    <t>Cannabidiol and the corticoraphe circuit in post-traumatic stress disorder.</t>
  </si>
  <si>
    <t>IBRO Neuroscience Reports. 11 (pp 88-102), 2021. Date of Publication: December 2021.</t>
  </si>
  <si>
    <t>Alexander C.
Vasefi M.</t>
  </si>
  <si>
    <t>P.0823 Neuroenhancement: improving ourselves or losing authenticity?.</t>
  </si>
  <si>
    <t>European Neuropsychopharmacology. Conference: 34th ECNP Congress - Lisbon 2021 Hybrid. Lisbon Portugal. 53(Supplement 1) (pp S601-S602), 2021. Date of Publication: December 2021.</t>
  </si>
  <si>
    <t>Massa L.
Palermo S.
Ivaldi T.
Vecchia A.D.
Mucci F.
Marazziti D.</t>
  </si>
  <si>
    <t>BILIARY DILATATION AMONGST NARCOTIC USERS: A SYSTEMATIC REVIEW AND META-ANALYSIS.</t>
  </si>
  <si>
    <t>Gastroenterology. Conference: DDW 2021. Virtual, Online. 160(6 Supplement) (pp S-307), 2021. Date of Publication: May 2021.</t>
  </si>
  <si>
    <t>Naga Y.
saghir S.M.
Schreiber A.
Dhindsa B.S.
Daid S.G.
Ramai D.
Sayles H.
Mashiana H.S.
Dhaliwal A.
Rangray R.</t>
  </si>
  <si>
    <t>First Report of Cirsium arvense (Canada thistle) as a New Host of Orobanche cumana Wallr. in Xinjiang, China.</t>
  </si>
  <si>
    <t>Plant disease.  (no pagination), 2021. Date of Publication: 19 Nov 2021.</t>
  </si>
  <si>
    <t>Cao X.
Zhao S.
Yao Z.
Dong X.
Zhang L.
Zhao Q.</t>
  </si>
  <si>
    <t>The Quality of Online Resources Available to Patients Regarding Cannabidiol for Symptomatic Relief of Hip or Knee Arthritis is Poor.</t>
  </si>
  <si>
    <t>Journal of the American Academy of Orthopaedic Surgeons. Global research &amp; reviews. 5(1) (pp 1-7), 2021. Date of Publication: 22 Jan 2021.</t>
  </si>
  <si>
    <t>Premkumar A.
Almeida B.A.
Lopez J.
Pean C.A.
Nwachukwu B.U.
Sculco P.K.</t>
  </si>
  <si>
    <t>Industrial hemp as an agricultural crop in Ghana.</t>
  </si>
  <si>
    <t>Journal of Cannabis Research. 3(1) (no pagination), 2021. Article Number: 9. Date of Publication: December 2021.</t>
  </si>
  <si>
    <t>Owusu N.O.
Arthur B.
Aboagye E.M.</t>
  </si>
  <si>
    <t>Hey Google! will New Zealand vote to legalise cannabis? Using Google Trends data to predict the outcome of the 2020 New Zealand cannabis referendum.</t>
  </si>
  <si>
    <t>International Journal of Drug Policy. 90 (no pagination), 2021. Article Number: 103083. Date of Publication: April 2021.</t>
  </si>
  <si>
    <t>Raubenheimer J.E.
Riordan B.C.
Merrill J.E.
Winter T.
Ward R.M.
Scarf D.
Buckley N.A.</t>
  </si>
  <si>
    <t>Impact of chronic medications in the perioperative period -anesthetic implications (Part II).</t>
  </si>
  <si>
    <t>Postgraduate Medicine. 133(8) (pp 920-938), 2021. Date of Publication: 2021.</t>
  </si>
  <si>
    <t>Elvir-Lazo O.L.
White P.F.
Cruz Eng H.
Yumul F.
Chua R.
Yumul R.</t>
  </si>
  <si>
    <t>A systematic review of medical students' and professionals' attitudes and knowledge regarding medical cannabis.</t>
  </si>
  <si>
    <t>Journal of Cannabis Research. 3(1) (no pagination), 2021. Article Number: 47. Date of Publication: December 2021.</t>
  </si>
  <si>
    <t>Weisman J.M.
Rodriguez M.</t>
  </si>
  <si>
    <t>A systematic review and meta-analysis of sex differences in cannabis use disorder amongst people with comorbid mental illness.</t>
  </si>
  <si>
    <t>American Journal of Drug and Alcohol Abuse. 47(5) (pp 535-547), 2021. Date of Publication: 2021.</t>
  </si>
  <si>
    <t>Kozak K.
H. Smith P.
Lowe D.J.E.
Weinberger A.H.
Cooper Z.D.
Rabin R.A.
George T.P.</t>
  </si>
  <si>
    <t>Celebrity drug use reporting in Indian media and its impact on drug-related online search behavior: An infodemiology study.</t>
  </si>
  <si>
    <t>Indian Journal of Psychiatry. 63(4) (pp 391-394), 2021. Date of Publication: July-August 2021.</t>
  </si>
  <si>
    <t>Singh S.
Bhatia G.
Sharma P.
Parmar A.</t>
  </si>
  <si>
    <t>Phytochemistry, pharmacology, and botanical aspects of Stachytarpheta species - A review.</t>
  </si>
  <si>
    <t>International Journal of Green Pharmacy. 15(2) (pp 114-124), 2021. Date of Publication: 2021.</t>
  </si>
  <si>
    <t>Yadav P.D.
Modi K.P.
Shah M.B.</t>
  </si>
  <si>
    <t>BRNSS Publication Hub</t>
  </si>
  <si>
    <t>Clinical and forensic toxicological aspects of synthetic cannabinoids: A review and update.</t>
  </si>
  <si>
    <t>Asia Pacific Journal of Medical Toxicology. 10(1) (pp 108-118), 2021. Date of Publication: June 2021.</t>
  </si>
  <si>
    <t>Soltaninejad K.</t>
  </si>
  <si>
    <t>Mashhad University of Medical Sciences</t>
  </si>
  <si>
    <t>What People Search for When Browsing "Doctor Google." An Analysis of Search Trends in Italy after the Law on Pain.</t>
  </si>
  <si>
    <t>Journal of Pain and Palliative Care Pharmacotherapy. 35(1) (pp 23-30), 2021. Date of Publication: 2021.</t>
  </si>
  <si>
    <t>Miceli L.
Bednarova R.
Bednarova I.
Rizzardo A.
Cobianchi L.
Dal Mas F.
Biancuzzi H.
Bove T.
Dal Moro F.
Zattoni F.</t>
  </si>
  <si>
    <t>Intoxication is a Significant Risk Factor for Severe Craniomaxillofacial Injuries in Standing Electric Scooter Accidents.</t>
  </si>
  <si>
    <t>Journal of Oral and Maxillofacial Surgery. 79(5) (pp 1084-1090), 2021. Date of Publication: May 2021.</t>
  </si>
  <si>
    <t>Shiffler K.
Mancini K.
Wilson M.
Huang A.
Mejia E.
Yip F.K.</t>
  </si>
  <si>
    <t>Dronabinol in appetite management and weight loss in patients with terminal cancer, hiv, palliative care and old age. Literature review. [Spanish]</t>
  </si>
  <si>
    <t>Revista Mexicana de Anestesiologia. 44(3) (pp 207-214), 2021. Date of Publication: July - September 2021.</t>
  </si>
  <si>
    <t>Vilchis-Valentin D.
Morales-Rabanales A.M.
Molina-Romero M.A.
Medina-Castro J.M.
Cuellar-Garduno N.
Camacho-Ramos C.E.</t>
  </si>
  <si>
    <t>Colegio Mexicano de Anestesiologia A.C.</t>
  </si>
  <si>
    <t>Dronabinol en manejo de apetito y perdida de peso en pacientes con cancer terminal, vih, cuidados paliativos y vejez. Revision de la literatura.</t>
  </si>
  <si>
    <t>Blood concentrations of synthetic cannabinoids.</t>
  </si>
  <si>
    <t>Clinical Toxicology. 59(3) (pp 246-251), 2021. Date of Publication: 2021.</t>
  </si>
  <si>
    <t>Adamowicz P.</t>
  </si>
  <si>
    <t>Public perception of medicinal and recreational cannabis and its effect on mental health: a survey of a regional Australian town.</t>
  </si>
  <si>
    <t>Australasian Psychiatry. 29(2) (pp 124-128), 2021. Date of Publication: April 2021.</t>
  </si>
  <si>
    <t>Webb M.
Mansfield K.</t>
  </si>
  <si>
    <t>News coverage of the E-cigarette, or Vaping, product use Associated Lung Injury (EVALI) outbreak and internet searches for vaping cessation.</t>
  </si>
  <si>
    <t>Tobacco control. 30(5) (pp 578-582), 2021. Date of Publication: 01 Sep 2021.</t>
  </si>
  <si>
    <t>Leas E.C.
Nobles A.L.
Caputi T.L.
Dredze M.
Zhu S.-H.
Cohen J.E.
Ayers J.W.</t>
  </si>
  <si>
    <t>6.7 Cannabis-Induced Mania and Psychosis in Young Adult Males With Autism Spectrum Disorder: A Case Series and Literature Review.</t>
  </si>
  <si>
    <t>Journal of the American Academy of Child and Adolescent Psychiatry. Conference: 68th Annual Meeting of the American Academy of Child &amp; Adolescent Psychiatry. Virtual, Online. 60(10 Supplement) (pp S160), 2021. Date of Publication: October 2021.</t>
  </si>
  <si>
    <t>Al-Soleiti M.
Balaj K.
Thom R.
Keary C.
McDougle C.</t>
  </si>
  <si>
    <t>31.5 Clinical Considerations to Mitigate Opioid-Related Complications in Youth.</t>
  </si>
  <si>
    <t>Journal of the American Academy of Child and Adolescent Psychiatry. Conference: 68th Annual Meeting of the American Academy of Child &amp; Adolescent Psychiatry. Virtual, Online. 60(10 Supplement) (pp S213), 2021. Date of Publication: October 2021.</t>
  </si>
  <si>
    <t>Shah K.
Nourredine C.
Hennen M.-A.
Kucuker M.
Patell S.
Rosenheck E.
Acosta B.
Garcia M.D.</t>
  </si>
  <si>
    <t>Effect of cannabis use in peri- and post-menopausal women: a systematic review.</t>
  </si>
  <si>
    <t>Journal of Obstetrics and Gynaecology Canada. Conference: 77TH ANNUAL CLINICAL AND SCIENTIFIC CONFERENCE. Virtual, Online. 43(5) (pp 680-681), 2021. Date of Publication: May 2021.</t>
  </si>
  <si>
    <t>Mejia-Gomez J.
Phung N.
Philippopoulos E.
Murphy K.
Wolfman W.</t>
  </si>
  <si>
    <t>Reasons for cannabi s us e , routes of administration and context of use in oncology: A scoping review.</t>
  </si>
  <si>
    <t>Supportive Care in Cancer. Conference: 2021 Joint Meeting of the Multinational Association of Supportive Care in Cancer, MASCC and the International Society of Oral Oncology, ISOO. Virtual. 29(SUPPL 1) (pp S239), 2021. Date of Publication: June 2021.</t>
  </si>
  <si>
    <t>Vinette B.
El-Akhras A.
Mrad H.
Chicoine G.
Bilodeau K.
Cote J.</t>
  </si>
  <si>
    <t>Prevalence and treatment of vaping and e-cigarette use among adolescents: A literature review.</t>
  </si>
  <si>
    <t>American Journal on Addictions. Conference: 31st Annual Meeting and Scientific Symposium of the American Academy of Addiction Psychiatry, AAAP 2020. San Antonio, TX United States. 30(3) (pp 266), 2021. Date of Publication: May 2021.</t>
  </si>
  <si>
    <t>Munir A.
Aadil M.
Qadir T.
Tong C.
Zeshan M.</t>
  </si>
  <si>
    <t>Wiley Blackwell</t>
  </si>
  <si>
    <t>ID: 3526872 DIAGNOSTIC YIELD OF ENDOSONOGRAPHIC CHARACTERIZATION OF ASYMPTOMATIC BILIARY DILATION: A SYSTEMATIC REVIEW &amp; METANALYSIS.</t>
  </si>
  <si>
    <t>Gastrointestinal Endoscopy. Conference: DDW 2021 Digestive Disease Week. Virtual, Online. 93(6 Supplement) (pp AB256-AB257), 2021. Date of Publication: June 2021.</t>
  </si>
  <si>
    <t>Chhoda A.
Dawod S.M.
Grimshaw A.
Mahadev S.</t>
  </si>
  <si>
    <t>Mosby Inc.</t>
  </si>
  <si>
    <t>Gastroparesis: New insights into an old disease.</t>
  </si>
  <si>
    <t>World Journal of Gastroenterology. 26(19) (pp 2333-2348), 2020. Date of Publication: May 2020.</t>
  </si>
  <si>
    <t>Usai-Satta P.
Bellini M.
Morelli O.
Geri F.
Lai M.
Bassotti G.</t>
  </si>
  <si>
    <t>Baishideng Publishing Group Co</t>
  </si>
  <si>
    <t>World Journal of Gastroenterology. 26(19) (pp 2333-2348), 2020. Date of Publication: 21 May 2020.</t>
  </si>
  <si>
    <t>Update on cannabis and cannabinoids for cancer pain.</t>
  </si>
  <si>
    <t>Current Opinion in Anaesthesiology. 33(6) (pp 825-831), 2020. Date of Publication: December 2020.</t>
  </si>
  <si>
    <t>Chung M.
Kim H.K.
Abdi S.</t>
  </si>
  <si>
    <t>Does integrative medicine reduce prescribed opioid use for chronic pain? a systematic literature review.</t>
  </si>
  <si>
    <t>Pain Medicine (United States). 21(4) (pp 836-859), 2020. Date of Publication: 2020.</t>
  </si>
  <si>
    <t>Hassan S.
Zheng Q.
Rizzolo E.
Tezcanli E.
Bhardwaj S.
Cooley K.</t>
  </si>
  <si>
    <t>A content analysis of internet information sources on medical cannabis.</t>
  </si>
  <si>
    <t>Journal of Cannabis Research. 2(1) (no pagination), 2020. Article Number: 29. Date of Publication: 18 Sep 2020.</t>
  </si>
  <si>
    <t>Kruger D.J.
Moffet I.M.
Seluk L.C.
Zammit L.A.</t>
  </si>
  <si>
    <t>Public interest in Cannabis during election season: A Google Trends analysis.</t>
  </si>
  <si>
    <t>Journal of Cannabis Research. 2(1) (no pagination), 2020. Article Number: 31. Date of Publication: 22 Sep 2020.</t>
  </si>
  <si>
    <t>Torgerson T.
Roberts W.
Lester D.
Khojasteh J.
Vassar M.</t>
  </si>
  <si>
    <t>BioMed Central Ltd (United Kingdom. E-mail: info@biomedcentral.com)</t>
  </si>
  <si>
    <t>Cannabidiol (CBD) Oil, Cancer, and Symptom Management: A Google Trends Analysis of Public Interest.</t>
  </si>
  <si>
    <t>Journal of Alternative and Complementary Medicine. 26(4) (pp 346-348), 2020. Date of Publication: April 2020.</t>
  </si>
  <si>
    <t>Narayanan S.
Lazar Neto F.
Tanco K.
Lopez G.
Liu W.
Bruera E.
Subbiah V.</t>
  </si>
  <si>
    <t>The Dark Web and cannabis use in the United States: Evidence from a big data research design.</t>
  </si>
  <si>
    <t>International Journal of Drug Policy. 76 (no pagination), 2020. Article Number: 102627. Date of Publication: February 2020.</t>
  </si>
  <si>
    <t>Jardine E.
Lindner A.M.</t>
  </si>
  <si>
    <t>Non-medical cannabis in North America: an overview of regulatory approaches.</t>
  </si>
  <si>
    <t>Public Health. 178 (pp 7-14), 2020. Date of Publication: January 2020.</t>
  </si>
  <si>
    <t>Lancione S.
Wade K.
Windle S.B.
Filion K.B.
Thombs B.D.
Eisenberg M.J.</t>
  </si>
  <si>
    <t>What do people want to know about canine and feline epilepsy? Looking for answers using GOOGLE trends.</t>
  </si>
  <si>
    <t>Journal of Veterinary Internal Medicine. Conference: 32nd Annual Symposium/Congress of the European Society of Veterinary Neurology, ESVN and the European College of Veterinary Neurology, ECVN. Wroclaw Poland. 34(6) (pp 3049), 2020. Date of Publication: 2020.</t>
  </si>
  <si>
    <t>Plonek M.</t>
  </si>
  <si>
    <t>Blackwell Publishing Inc.</t>
  </si>
  <si>
    <t>Health behaviors and perceived discrimination among latinxs.</t>
  </si>
  <si>
    <t>Psychosomatic Medicine. Conference: 78th Annual Scientific Meeting Achieving Health Equity: Opportunities for Psychosomatic Science. Long Beach, CA United States. 82(6) (pp A195), 2020. Date of Publication: July - August 2020.</t>
  </si>
  <si>
    <t>Rosas C.E.
Pichardo C.
Sanchez-Johnsen L.</t>
  </si>
  <si>
    <t>Longitudinal functional magnetic resonance imaging (FMRI) findings in adolescents.</t>
  </si>
  <si>
    <t>Journal of Investigative Medicine. Conference: 2020 Western Medical Research Conference. Monterey, CA United States. 68(1) (pp A57-A58), 2020. Date of Publication: January 2020.</t>
  </si>
  <si>
    <t>Nikroo K.
Hawkins A.
Singhania D.
Chitoori S.
Wiederkehr P.
Otero P.
Afghani B.</t>
  </si>
  <si>
    <t>Retail price and availability of illicit cannabis in Canada.</t>
  </si>
  <si>
    <t>Addictive Behaviors. 90 (pp 402-408), 2019. Date of Publication: March 2019.</t>
  </si>
  <si>
    <t>Mahamad S.
Hammond D.</t>
  </si>
  <si>
    <t>The Potential for Pharmacokinetic Interactions between Cannabis Products and Conventional Medications.</t>
  </si>
  <si>
    <t>Journal of Clinical Psychopharmacology. 39(5) (pp 462-471), 2019. Date of Publication: 01 Sep 2019.</t>
  </si>
  <si>
    <t>Qian Y.
Gurley B.J.
Markowitz J.S.</t>
  </si>
  <si>
    <t>Lippincott Williams and Wilkins (E-mail: kathiest.clai@apta.org)</t>
  </si>
  <si>
    <t>Use of pharmaceutical cannabis in palliative care.</t>
  </si>
  <si>
    <t>Forum of Clinical Oncology. Conference: 25th Hellenic Congress of Clinical Oncology organized by the Hellenic Society of Medical Oncology, HeSMO. Athens Greece. 10(1) (pp 13), 2019. Date of Publication: April 2019.</t>
  </si>
  <si>
    <t>Chatzi I.
Tsatsou I.
Tsompanoglou A.</t>
  </si>
  <si>
    <t>De Gruyter Open Ltd</t>
  </si>
  <si>
    <t>50.1 E-CIGARETTES: AN OVERVIEW.</t>
  </si>
  <si>
    <t>Journal of the American Academy of Child and Adolescent Psychiatry. Conference: 66th Annual Meeting of the American Academy of Child &amp; Adolescent Psychiatry. Chicago United States. 58(10 Supplement) (pp S71), 2019. Date of Publication: October 2019.</t>
  </si>
  <si>
    <t>Kaliamurthy S.</t>
  </si>
  <si>
    <t>Cannabis withdrawal precipitating first manic episode: The first case report.</t>
  </si>
  <si>
    <t>American Journal on Addictions. Conference: 30th Annual Meeting and Scientific Symposium of the American Academy of Addiction Psychiatry, AAAP 2019. San Diego, CA United States. 28(3) (pp 196), 2019. Date of Publication: May 2019.</t>
  </si>
  <si>
    <t>Shilpakar S.
Sangroula D.
Shipu S.</t>
  </si>
  <si>
    <t>Green tongue phenomenon, or diagnosis via Google.</t>
  </si>
  <si>
    <t>Annales de Dermatologie et de Venereologie. 145(6-7) (pp 429-432), 2018. Date of Publication: June - July 2018.</t>
  </si>
  <si>
    <t>Godillot C.
Laprie A.
Eid C.
Fricain J.-C.
Boulinguez S.
Casassa E.
Vigarios E.
Sibaud V.</t>
  </si>
  <si>
    <t>Elsevier Masson SAS (62 rue Camille Desmoulins, Issy les Moulineaux Cedex 92442, France)</t>
  </si>
  <si>
    <t>Le phenomene de la langue verte, ou le diagnostic par Google.</t>
  </si>
  <si>
    <t>Consumer agency in cannabis supply - Exploring auto-regulatory documents of the cannabis social clubs in Spain.</t>
  </si>
  <si>
    <t>International Journal of Drug Policy. 54 (pp 26-34), 2018. Date of Publication: April 2018.</t>
  </si>
  <si>
    <t>Belackova V.
Wilkins C.</t>
  </si>
  <si>
    <t>Various approaches of laparoscopic common bile duct exploration plus primary duct closure for choledocholithiasis: A systematic review and meta-analysis.</t>
  </si>
  <si>
    <t>Hepatobiliary and Pancreatic Diseases International. 17(3) (pp 183-191), 2018. Date of Publication: June 2018.</t>
  </si>
  <si>
    <t>He M.-Y.
Zhou X.-D.
Chen H.
Zheng P.
Zhang F.-Z.
Ren W.-W.</t>
  </si>
  <si>
    <t>Elsevier (Singapore) Pte Ltd (3 Killiney Road, 08-01, Winsland House I, Singapore 239519, Singapore)</t>
  </si>
  <si>
    <t>Examination of YouTube videos related to synthetic cannabinoids.</t>
  </si>
  <si>
    <t>International Journal of Adolescent Medicine and Health. 30(4) (no pagination), 2018. Article Number: 20160073. Date of Publication: 2018.</t>
  </si>
  <si>
    <t>Fullwood M.D.
Kecojevic A.
Basch C.H.</t>
  </si>
  <si>
    <t>De Gruyter (E-mail: peter.golla@degruyter.com)</t>
  </si>
  <si>
    <t>Marijuana Use Among Adults 50 Years or Older in the 21st Century.</t>
  </si>
  <si>
    <t>Gerontology and Geriatric Medicine. 4 (no pagination), 2018. Date of Publication: 01 Jan 2018.</t>
  </si>
  <si>
    <t>Lloyd S.L.
Striley C.W.</t>
  </si>
  <si>
    <t>SAGE Publications Inc. (E-mail: claims@sagepub.com)</t>
  </si>
  <si>
    <t>Journal of Medical Toxicology. Conference: 15th Annual Scientific Meeting of the American College of Medical Toxicology, ACMT 2018. Washington, DC United States. 14(1) (pp 8), 2018. Date of Publication: 2018.</t>
  </si>
  <si>
    <t>Sahi N.
Santos C.
Calello D.
Ruck B.
Fox L.
Nelson L.</t>
  </si>
  <si>
    <t>Springer New York LLC</t>
  </si>
  <si>
    <t>Using Search Engines to Investigate Shared Migraine Experiences.</t>
  </si>
  <si>
    <t>Headache. 57(8) (pp 1217-1227), 2017. Date of Publication: September 2017.</t>
  </si>
  <si>
    <t>Burns S.M.
Turner D.P.
Sexton K.E.
Deng H.
Houle T.T.</t>
  </si>
  <si>
    <t>Blackwell Publishing Inc. (E-mail: subscrip@blackwellpub.com)</t>
  </si>
  <si>
    <t>A review of Acalypha indica L. (Euphorbiaceae) as traditional medicinal plant and its therapeutic potential.</t>
  </si>
  <si>
    <t>Journal of Ethnopharmacology. 207 (pp 146-173), 2017. Date of Publication: 31 Jul 2017.</t>
  </si>
  <si>
    <t>Zahidin N.S.
Saidin S.
Zulkifli R.M.
Muhamad I.I.
Ya'akob H.
Nur H.</t>
  </si>
  <si>
    <t>Marijuana use in the elderly: Implications and considerations.</t>
  </si>
  <si>
    <t>Consultant Pharmacist. 32(6) (pp 341-351), 2017. Date of Publication: June 2017.</t>
  </si>
  <si>
    <t>Mahvan T.D.
Hilaire M.L.
Mann A.
Brown A.
Linn B.
Gardner T.
Lai B.</t>
  </si>
  <si>
    <t>American Society of Consultant Pharmacists (1321 Duke Street, Alexandria VA 22314-3563, United States)</t>
  </si>
  <si>
    <t>Clinical Toxicology. Conference: 2017 Annual Meeting of the North American Congress of Clinical Toxicology, NACCT 2017. Vancouver, BC Canada. 55(7) (pp 821), 2017. Date of Publication: 2017.</t>
  </si>
  <si>
    <t>Cearley M.
Koning H.
Judge B.
Riley B.
Jones J.</t>
  </si>
  <si>
    <t>Images of Little Cigars and Cigarillos on Instagram Identified by the Hashtag #swisher: Thematic Analysis.</t>
  </si>
  <si>
    <t>Journal of medical Internet research. 19(7) (pp e255), 2017. Date of Publication: 14 Jul 2017.</t>
  </si>
  <si>
    <t>Allem J.-P.
Escobedo P.
Chu K.-H.
Boley Cruz T.
Unger J.B.</t>
  </si>
  <si>
    <t>The prevalence of novel psychoactive substances (NPS) use in non-clinical populations: A systematic review protocol.</t>
  </si>
  <si>
    <t>Systematic Reviews. 5(1) (no pagination), 2016. Article Number: 195. Date of Publication: 21 Nov 2016.</t>
  </si>
  <si>
    <t>Khaled S.M.
Hughes E.
Bressington D.
Zolezzi M.
Radwan A.
Badnapurkar A.
Gray R.</t>
  </si>
  <si>
    <t>A narrative review of psychological cannabis use treatments with and without pharmaceutical adjunct.</t>
  </si>
  <si>
    <t>Current Pharmaceutical Design. 22(42) (pp 6397-6408), 2016. Date of Publication: 01 Nov 2016.</t>
  </si>
  <si>
    <t>Copeland J.
Gates P.
Pokorski I.</t>
  </si>
  <si>
    <t>Atypical parkinsonism: Disentangling the clinical conundrum.</t>
  </si>
  <si>
    <t>Journal International Medical Sciences Academy. 29(1) (pp 42-48), 2016. Date of Publication: January-March 2016.</t>
  </si>
  <si>
    <t>Ranganathan L.N.
Chinnadurai S.A.
Chellathurai A.
Govindarajulu S.</t>
  </si>
  <si>
    <t>International Medical Sciences Academy</t>
  </si>
  <si>
    <t>Cannabinoid hyperemesis syndrome: A systematic review.</t>
  </si>
  <si>
    <t>American Journal of Gastroenterology. Conference: 81st Annual Scientific Meeting of the American College of Gastroenterology. Las Vegas, NV United States. 111(Supplement 1) (pp S410), 2016. Date of Publication: October 2016.</t>
  </si>
  <si>
    <t>Maklad M.
Al-Shammari M.
Herrera K.
Yoo J.
Makar R.</t>
  </si>
  <si>
    <t>Nature Publishing Group</t>
  </si>
  <si>
    <t>Use of cannabis components in the treatment of mental disorders.</t>
  </si>
  <si>
    <t>European Psychiatry. Conference: 24th European Congress of Psychiatry, EPA 2016. Madrid Spain. Conference Publication: (var.pagings). 33(SUPPL.) (pp S552), 2016. Date of Publication: March 2016.</t>
  </si>
  <si>
    <t>Tsopelas C.
Dimitraka M.
Ntounas P.
Gatos-Gatopoulos A.
Karadima D.
Charalampos T.</t>
  </si>
  <si>
    <t>Elsevier Masson SAS</t>
  </si>
  <si>
    <t>Psychosis in a blindness patient: A case report.</t>
  </si>
  <si>
    <t>European Psychiatry. Conference: 24th European Congress of Psychiatry, EPA 2016. Madrid Spain. Conference Publication: (var.pagings). 33(SUPPL.) (pp S532), 2016. Date of Publication: March 2016.</t>
  </si>
  <si>
    <t>Marinho M.
Moreira C.
Catarina F.</t>
  </si>
  <si>
    <t>Current Pharmaceutical Design. 22 (no pagination), 2016. Date of Publication: 2016.</t>
  </si>
  <si>
    <t>Tracking Dabbing Using Search Query Surveillance: A Case Study in the United States.</t>
  </si>
  <si>
    <t>Journal of medical Internet research. 18(9) (pp e252), 2016. Date of Publication: 16 Sep 2016.</t>
  </si>
  <si>
    <t>Zhang Z.
Zheng X.
Zeng D.D.
Leischow S.J.</t>
  </si>
  <si>
    <t>Delta9-tetrahydrocannabinol and cannabidiol as potential curative agents for cancer: A critical examination of the preclinical literature.</t>
  </si>
  <si>
    <t>Clinical Pharmacology and Therapeutics. 97(6) (pp 587-596), 2015. Date of Publication: 01 Jun 2015.</t>
  </si>
  <si>
    <t>Fowler C.J.</t>
  </si>
  <si>
    <t>Nature Publishing Group (Houndmills, Basingstoke, Hampshire RG21 6XS, United Kingdom)</t>
  </si>
  <si>
    <t>What keeps female problematic internet users busy online?.</t>
  </si>
  <si>
    <t>European Journal of Pediatrics. 174(8) (pp 1053-1059), 2015. Date of Publication: 29 Aug 2015.</t>
  </si>
  <si>
    <t>Piguet C.
Berchtold A.
Akre C.
Suris J.-C.</t>
  </si>
  <si>
    <t>Springer Verlag (E-mail: service@springer.de)</t>
  </si>
  <si>
    <t>Psyclones: A roller coaster of life? Hidden synthetic cannabinoids and stimulants in apparently harmless products.</t>
  </si>
  <si>
    <t>Human Psychopharmacology. 30(4) (pp 265-271), 2015. Date of Publication: 01 Jul 2015.</t>
  </si>
  <si>
    <t>Santacroce R.
Corazza O.
Martinotti G.
Bersani F.S.
Valeriani G.
Di Giannantonio M.</t>
  </si>
  <si>
    <t>"Smoking pot helps me focus": A qualitative analysis of Internet forum discussions of ADHD and cannabis use.</t>
  </si>
  <si>
    <t>Drug and Alcohol Dependence. Conference: 2015 Annual Meeting of the College on Problems of Drug Dependence, CPDD 2015. Phoenix, AZ United States. Conference Publication: (var.pagings). 156 (pp e153-e154), 2015. Date of Publication: 01 Nov 2015.</t>
  </si>
  <si>
    <t>Mitchell J.T.
Sweitzer M.
Tunno A.
Hagmann C.
Kollins S.H.
McClernon J.</t>
  </si>
  <si>
    <t>Clinical Toxicology. Conference: 2015 Annual Meeting of the North American Congress of Clinical Toxicology, NACCT 2015. San Francisco, CA United States. Conference Publication: (var.pagings). 53(7) (pp 687-688), 2015. Date of Publication: 2015.</t>
  </si>
  <si>
    <t>Farley S.
Rieth J.
Riley B.
Judge B.
Jones J.</t>
  </si>
  <si>
    <t>Using Web searches to track interest in synthetic cannabinoids (a/k/a 'herbal incense').</t>
  </si>
  <si>
    <t>Drug and alcohol review. 34(1) (pp 105-108), 2015. Date of Publication: 01 Jan 2015.</t>
  </si>
  <si>
    <t>Curtis B.
Alanis-Hirsch K.
Kaynak O
Cacciola J.
Meyers K.
McLellan A.T.</t>
  </si>
  <si>
    <t>Delta(9) -tetrahydrocannabinol and cannabidiol as potential curative agents for cancer: A critical examination of the preclinical literature.</t>
  </si>
  <si>
    <t>Clinical pharmacology and therapeutics. 97(6) (pp 587-596), 2015. Date of Publication: 01 Jun 2015.</t>
  </si>
  <si>
    <t>Description of edible marijuana products, potency ranges, and similarities to mainstream foods.</t>
  </si>
  <si>
    <t>Clinical Toxicology. Conference: 2014 Annual Meeting of the North American Congress of Clinical Toxicology, NACCT 2014. New Orleans, LA United States. Conference Publication: (var.pagings). 52(7) (pp 805), 2014. Date of Publication: August 2014.</t>
  </si>
  <si>
    <t>Wang G.S.
Simone K.E.
Palmer R.B.</t>
  </si>
  <si>
    <t>Informa Healthcare</t>
  </si>
  <si>
    <t>Drops of madness? Recreational misuse of tropicamide collyrium; early warning alerts from Russia and Italy.</t>
  </si>
  <si>
    <t>General Hospital Psychiatry. 35(5) (pp 571-573), 2013. Date of Publication: September 2013.</t>
  </si>
  <si>
    <t>Bersani F.S.
Corazza O.
Simonato P.
Mylokosta A.
Levari E.
Lovaste R.
Schifano F.</t>
  </si>
  <si>
    <t>Elsevier Inc. (360 Park Avenue South, New York NY 10010, United States)</t>
  </si>
  <si>
    <t>Environmental risk factors for schizophrenia: A review. [French]</t>
  </si>
  <si>
    <t>Encephale. 39(1) (pp 19-28), 2013. Date of Publication: February 2013.</t>
  </si>
  <si>
    <t>Vilain J.
Galliot A.-M.
Durand-Roger J.
Leboyer M.
Llorca P.-M.
Schurhoff F.
Szoke A.</t>
  </si>
  <si>
    <t>Les facteurs de risque environnementaux de la schizophrenie.</t>
  </si>
  <si>
    <t>Kronic hysteria: Exploring the intersection between Australian synthetic cannabis legislation, the media, and drug-related harm.</t>
  </si>
  <si>
    <t>International Journal of Drug Policy. 24(3) (pp 231-237), 2013. Date of Publication: May 2013.</t>
  </si>
  <si>
    <t>Bright S.J.
Bishop B.
Kane R.
Marsh A.
Barratt M.J.</t>
  </si>
  <si>
    <t>Elsevier (P.O. Box 211, Amsterdam 1000 AE, Netherlands)</t>
  </si>
  <si>
    <t>Are cannabis prevalence estimates comparable across countries and regions? A cross-cultural validation using search engine query data.</t>
  </si>
  <si>
    <t>International Journal of Drug Policy. 24(1) (pp 23-29), 2013. Date of Publication: January 2013.</t>
  </si>
  <si>
    <t>Steppan M.
Kraus L.
Piontek D.
Siciliano V.</t>
  </si>
  <si>
    <t>How does asthma related internet search correlate with extrinsic triggers in urban centers?.</t>
  </si>
  <si>
    <t>Journal of Allergy and Clinical Immunology. Conference: 2013 Annual Meeting of the American Academy of Allergy, Asthma and Immunology, AAAAI 2013. San Antonio, TX United States. Conference Publication: (var.pagings). 131(2 SUPPL. 1) (pp AB208), 2013. Date of Publication: February 2013.</t>
  </si>
  <si>
    <t>Divekar R.
Bhavnani S.</t>
  </si>
  <si>
    <t>Does khat's toxicity require a change in the control of its use in Europe?. [French, English]</t>
  </si>
  <si>
    <t>Annales de Toxicologie Analytique. 24(3) (pp 113-118), 2012. Date of Publication: December 2012.</t>
  </si>
  <si>
    <t>Bouvet R.
Hugbart C.
Baert A.
Lopez I.
Le Gueut M.</t>
  </si>
  <si>
    <t>EDP Sciences (17 Avenue du Hoggar - BP 112, Les Ulis Cedex A F-91944, France)</t>
  </si>
  <si>
    <t>La toxicite du khat impose-t-elle une modification de la reglementation de son usage en Europe?.</t>
  </si>
  <si>
    <t>HON Label and DISCERN as content quality indicators of health-related websites.</t>
  </si>
  <si>
    <t>Psychiatric Quarterly. 83(1) (pp 15-27), 2012. Date of Publication: March 2012.</t>
  </si>
  <si>
    <t>Khazaal Y.
Chatton A.
Zullino D.
Khan R.</t>
  </si>
  <si>
    <t>Springer New York (233 Spring Street, New York NY 10013-1578, United States)</t>
  </si>
  <si>
    <t>Synthetic cannabinoids: Psychoactive effects and diffusion in the web.</t>
  </si>
  <si>
    <t>International Journal of Neuropsychopharmacology. Conference: 28th CINP World Congress of Neuropsychopharmacology. Stockholm Sweden. Conference Publication: (var.pagings). 15(SUPPL. 1) (pp 73-74), 2012. Date of Publication: June 2012.</t>
  </si>
  <si>
    <t>Martinotti G.
Chillemi E.
Vellante F.
Di Giannantonio M.
Gualtieri I.</t>
  </si>
  <si>
    <t>Cambridge University Press</t>
  </si>
  <si>
    <t>U.S. Internet search volume for allergy-related terms compared with pollen counts (2004-2011).</t>
  </si>
  <si>
    <t>Annals of Allergy, Asthma and Immunology. Conference: 2012 Annual Meeting of the American College of Allergy, Asthma and Immunology. Anaheim, CA United States. Conference Publication: (var.pagings). 109(SUPPL. 5) (pp A25), 2012. Date of Publication: November 2012.</t>
  </si>
  <si>
    <t>Zuckerman O.
Bielory L.</t>
  </si>
  <si>
    <t>American College of Allergy, Asthma and Immunology</t>
  </si>
  <si>
    <t>Learning how to get legally high.</t>
  </si>
  <si>
    <t>Clinical Toxicology. Conference: 2012 Annual Meeting of the North American Congress of Clinical Toxicology, NACCT 2012. Las Vegas, NV United States. Conference Publication: (var.pagings). 50(7) (pp 630), 2012. Date of Publication: August 2012.</t>
  </si>
  <si>
    <t>Cima A.
Valdez T.N.
Bronstein A.C.
Banerji S.</t>
  </si>
  <si>
    <t>Cannabis use and internet: The case of "spice" products.</t>
  </si>
  <si>
    <t>European Psychiatry. Conference: 20th European Congress of Psychiatry, EPA 2012. Prague Czechia. Conference Publication: (var.pagings). 27(SUPPL. 1) (no pagination), 2012. Date of Publication: 2012.</t>
  </si>
  <si>
    <t>Chillemi E.
Martinotti G.
Vellante F.
Janiri L.
Di Giannantonio M.</t>
  </si>
  <si>
    <t>An evaluation of web-based clinical practice guidelines for managing problems associated with cannabis use.</t>
  </si>
  <si>
    <t>Journal of medical Internet research. 14(6) (pp e169), 2012. Date of Publication: 2012.</t>
  </si>
  <si>
    <t>Norberg M.M.
Turner M.W.
Rooke S.E.
Langton J.M.
Gates P.J.</t>
  </si>
  <si>
    <t>Assessment of the addictive risk of propofol. [German]</t>
  </si>
  <si>
    <t>Fortschritte der Neurologie Psychiatrie. 79(8) (pp 442-452), 2011. Date of Publication: 2011.</t>
  </si>
  <si>
    <t>Bonnet U.</t>
  </si>
  <si>
    <t>Georg Thieme Verlag (Rudigerstrasse 14, Stuttgart D-70469, Germany)</t>
  </si>
  <si>
    <t>Einschatzung des Abhangigkeitsrisikos von Propofol.</t>
  </si>
  <si>
    <t>Does timing of laparoscopic bile duct injury repair affect long-term outcome?.</t>
  </si>
  <si>
    <t>World Journal of Laparoscopic Surgery. 4(2) (pp 81-83), 2011. Date of Publication: May-August 2011.</t>
  </si>
  <si>
    <t>Mezghebe H.M.</t>
  </si>
  <si>
    <t>Jaypee Brothers Medical Publishers (P) Ltd (4838/24 Ansari Road, Daryaganj, New Delhi 110 002, India)</t>
  </si>
  <si>
    <t>Prescription medication abuse and illegitimate internet-based pharmacies.</t>
  </si>
  <si>
    <t>Annals of Internal Medicine. 155(12) (pp 848-850), 2011. Date of Publication: 20111220.</t>
  </si>
  <si>
    <t>Jena A.B.
Goldman D.P.
Foster S.E.
Califano Jr. J.A.</t>
  </si>
  <si>
    <t>American College of Physicians (190 N. Indenpence Mall West, Philadelphia PA 19106-1572, United States)</t>
  </si>
  <si>
    <t>Major complications of laparoscopic cholecystectomy are not necessarily medical negligence - The evidence in surgical literature.</t>
  </si>
  <si>
    <t>Surgical Endoscopy and Other Interventional Techniques. Conference: 2010 Scientific Session of the Society of American Gastrointestinal and Endoscopic Surgeons, SAGES 2010. National Harbor, MD United States. Conference Publication: (var.pagings). 24(1 SUPPL. 1) (pp S417-S418), 2010. Date of Publication: April 2010.</t>
  </si>
  <si>
    <t>Varma M.
Varma K.</t>
  </si>
  <si>
    <t>Springer New York</t>
  </si>
  <si>
    <t>Do hospital and community ssri usage patterns in children and adolescents match the evidence?.</t>
  </si>
  <si>
    <t>Journal of the Canadian Academy of Child and Adolescent Psychiatry. 19(3) (pp 218-226), 2010. Date of Publication: August 2010.</t>
  </si>
  <si>
    <t>Ronsley R.
Elbe D.
Smith D.H.
Garland E.J.</t>
  </si>
  <si>
    <t>Canadian Academy of Child and Adolescent Psychiatry (701-141 Laurier Ave. West, Ottawa ON KIP 5J3, Canada)</t>
  </si>
  <si>
    <t>Homicides committed by youth assailants: A retrospective study.</t>
  </si>
  <si>
    <t>American Journal of Forensic Medicine and Pathology. 29(3) (pp 219-223), 2008. Date of Publication: September 2008.</t>
  </si>
  <si>
    <t>Adeagbo B.A.
Clark C.
Collins K.A.</t>
  </si>
  <si>
    <t>Lippincott Williams and Wilkins (530 Walnut Street,P O Box 327, Philadelphia PA 19106-3621, United States)</t>
  </si>
  <si>
    <t>Quality of web-based information on cannabis addiction.</t>
  </si>
  <si>
    <t>Journal of Drug Education. 38(2) (pp 97-107), 2008. Date of Publication: 2008.</t>
  </si>
  <si>
    <t>Khazaal Y.
Chatton A.
Cochand S.
Zullino D.</t>
  </si>
  <si>
    <t>Baywood Publishing Co. Inc. (26 Austin Avenue, P.O. Box 337, Amityville NY 11701, United States)</t>
  </si>
  <si>
    <t>The internet as a source of drugs of abuse.</t>
  </si>
  <si>
    <t>Current Psychiatry Reports. 8(5) (pp 377-382), 2006. Date of Publication: October 2006.</t>
  </si>
  <si>
    <t>Forman R.F.
Marlowe D.B.
McLellan A.T.</t>
  </si>
  <si>
    <t>Current Medicine Group LLC (400 Market St, Ste 700 Philadelphia PA 19106, United States)</t>
  </si>
  <si>
    <t>Drugs on the web; the Psychonaut 2002 EU project.</t>
  </si>
  <si>
    <t>Progress in Neuro-Psychopharmacology and Biological Psychiatry. 30(4) (pp 640-646), 2006. Date of Publication: June 2006.</t>
  </si>
  <si>
    <t>Schifano F.
Deluca P.
Baldacchino A.
Peltoniemi T.
Scherbaum N.
Torrens M.
Farre M.
Flores I.
Rossi M.
Eastwood D.
Guionnet C.
Rawaf S.
Agosti L.
Di Furia L.
Brigada R.
Majava A.
Siemann H.
Leoni M.
Tomasin A.
Rovetto F.
Ghodse A.H.</t>
  </si>
  <si>
    <t>The legal status of medical marijuana.</t>
  </si>
  <si>
    <t>Annals of Pharmacotherapy. 40(12) (pp 2211-2215), 2006. Date of Publication: December 2006.</t>
  </si>
  <si>
    <t>Seamon M.J.</t>
  </si>
  <si>
    <t>Harvey Whitney Books Company (8044 Montgomery Road, Suite 415, Cincinnati OH 45236, United States)</t>
  </si>
  <si>
    <t>Medical marijuana: Canada's regulations, pharmacology, and social policy: New policy reflects contradictions in social and medical trends.</t>
  </si>
  <si>
    <t>Canadian Pharmaceutical Journal. 137(1) (pp 23-27), 2004. Date of Publication: February 2004.</t>
  </si>
  <si>
    <t>Graham S.D.</t>
  </si>
  <si>
    <t>Canadian Pharmacists Association (1785 Alta Vista Drive, Ottawa ON K1G 3Y6, Canada)</t>
  </si>
  <si>
    <t>10.1108/978-1-83982-882-920200028</t>
  </si>
  <si>
    <t>https://www.scopus.com/inward/record.uri?eid=2-s2.0-85131489796&amp;doi=10.1108%2f978-1-83982-882-920200028&amp;partnerID=40&amp;md5=d99eb161a379c29d6d17acf6a0afa690</t>
  </si>
  <si>
    <t>2-s2.0-85131489796</t>
  </si>
  <si>
    <t>Editorial</t>
  </si>
  <si>
    <t>Borschmann, R., Patton, G.C.</t>
  </si>
  <si>
    <t>35091024300;7102184358;</t>
  </si>
  <si>
    <t>Acta Psychiatrica Scandinavica</t>
  </si>
  <si>
    <t>10.1016/j.jaac.2020.07.007</t>
  </si>
  <si>
    <t>https://www.scopus.com/inward/record.uri?eid=2-s2.0-85097784987&amp;doi=10.1016%2fj.jaac.2020.07.007&amp;partnerID=40&amp;md5=2b949687cb3620615769ab8afca0bb0c</t>
  </si>
  <si>
    <t>2-s2.0-85097784987</t>
  </si>
  <si>
    <t>Berg, C.J., Henriksen, L., Cavazos-Rehg, P., Schauer, G.L., Freisthler, B.</t>
  </si>
  <si>
    <t>55433439400;7005201125;14919273100;37001236300;57203164412;</t>
  </si>
  <si>
    <t>Health Education Research</t>
  </si>
  <si>
    <t>10.1001/jama.2020.18544</t>
  </si>
  <si>
    <t>https://www.scopus.com/inward/record.uri?eid=2-s2.0-85097033937&amp;doi=10.1001%2fjama.2020.18544&amp;partnerID=40&amp;md5=dd995d968ed42a78a3c95a2eb41f5428</t>
  </si>
  <si>
    <t>2-s2.0-85097033937</t>
  </si>
  <si>
    <t>Holloway, I.W., Tan, D., Gildner, J.L., Beougher, S.C., Pulsipher, C., Montoya, J.A., Plant, A., Leibowitz, A.</t>
  </si>
  <si>
    <t>35603364200;56603635600;57190812290;24490742400;56479216000;8866518400;35724523200;7006868430;</t>
  </si>
  <si>
    <t>AIDS Patient Care and STDs</t>
  </si>
  <si>
    <t>10.1080/09540261.2020.1723349</t>
  </si>
  <si>
    <t>https://www.scopus.com/inward/record.uri?eid=2-s2.0-85084107055&amp;doi=10.1080%2f09540261.2020.1723349&amp;partnerID=40&amp;md5=bfbe0484ea7a6b4e26ded61ad071c19a</t>
  </si>
  <si>
    <t>2-s2.0-85084107055</t>
  </si>
  <si>
    <t>Romer, D., Moreno, M.</t>
  </si>
  <si>
    <t>7004409564;15063097600;</t>
  </si>
  <si>
    <t>S102</t>
  </si>
  <si>
    <t>S106</t>
  </si>
  <si>
    <t>10.2460/javma.256.7.730</t>
  </si>
  <si>
    <t>https://www.scopus.com/inward/record.uri?eid=2-s2.0-85085143376&amp;doi=10.2460%2fjavma.256.7.730&amp;partnerID=40&amp;md5=f1ffa19cfc04caa5bf5ff909bb59a132</t>
  </si>
  <si>
    <t>2-s2.0-85085143376</t>
  </si>
  <si>
    <t>Asad, S., Saba, T., Hussain, S., Ahmed, M., Akram, S., Khan, A., Anjum, A., Shah, M.A., Javaid, N.</t>
  </si>
  <si>
    <t>57195972500;36110026100;57570926500;57196745090;56199595000;55209201300;50260965900;57210516538;26428797500;</t>
  </si>
  <si>
    <t>Journal of Medical Imaging and Health Informatics</t>
  </si>
  <si>
    <t>10.2105/AJPH.2019.305477</t>
  </si>
  <si>
    <t>https://www.scopus.com/inward/record.uri?eid=2-s2.0-85077742668&amp;doi=10.2105%2fAJPH.2019.305477&amp;partnerID=40&amp;md5=71e9f95e22e63e74bc8f5648b0adb341</t>
  </si>
  <si>
    <t>2-s2.0-85077742668</t>
  </si>
  <si>
    <t>Mula, M.</t>
  </si>
  <si>
    <t>6603599916;</t>
  </si>
  <si>
    <t>Epilepsy &amp;amp; Behavior in social media: Top published papers in 2016</t>
  </si>
  <si>
    <t>10.1016/j.clinthera.2018.08.003</t>
  </si>
  <si>
    <t>https://www.scopus.com/inward/record.uri?eid=2-s2.0-85052749840&amp;doi=10.1016%2fj.clinthera.2018.08.003&amp;partnerID=40&amp;md5=95c1d54d6d37880409919235324ed9d1</t>
  </si>
  <si>
    <t>2-s2.0-85052749840</t>
  </si>
  <si>
    <t>Robledo, I., Jankovic, J.</t>
  </si>
  <si>
    <t>56671362800;36012646700;</t>
  </si>
  <si>
    <t>Movement Disorders</t>
  </si>
  <si>
    <t>10.5350/DAJPN20183103001</t>
  </si>
  <si>
    <t>https://www.scopus.com/inward/record.uri?eid=2-s2.0-85057460198&amp;doi=10.5350%2fDAJPN20183103001&amp;partnerID=40&amp;md5=bc4f871a36e8eceb8a6ca0dd3ca4d2ba</t>
  </si>
  <si>
    <t>2-s2.0-85057460198</t>
  </si>
  <si>
    <t>Peiper, N.C., Gourdet, C., Meinhofer, A., Reiman, A., Reggente, N.</t>
  </si>
  <si>
    <t>36139007500;55184679500;57200983753;23100822800;57044827500;</t>
  </si>
  <si>
    <t>10.1111/acps.12833</t>
  </si>
  <si>
    <t>https://www.scopus.com/inward/record.uri?eid=2-s2.0-85034269599&amp;doi=10.1111%2facps.12833&amp;partnerID=40&amp;md5=16dd600a098893ecbfe8548fd95379b1</t>
  </si>
  <si>
    <t>2-s2.0-85034269599</t>
  </si>
  <si>
    <t>10.1016/j.yebeh.2017.08.006</t>
  </si>
  <si>
    <t>https://www.scopus.com/inward/record.uri?eid=2-s2.0-85028510918&amp;doi=10.1016%2fj.yebeh.2017.08.006&amp;partnerID=40&amp;md5=eb37f94440fac4730f8dfe7422987966</t>
  </si>
  <si>
    <t>2-s2.0-85028510918</t>
  </si>
  <si>
    <t>Baumgartner, P., Peiper, N.</t>
  </si>
  <si>
    <t>57195237809;36139007500;</t>
  </si>
  <si>
    <t>10.1146/annurev-cp-13-032217-100001</t>
  </si>
  <si>
    <t>https://www.scopus.com/inward/record.uri?eid=2-s2.0-85019124215&amp;doi=10.1146%2fannurev-cp-13-032217-100001&amp;partnerID=40&amp;md5=bd7dc9601376abfde185b6323cc21095</t>
  </si>
  <si>
    <t>2-s2.0-85019124215</t>
  </si>
  <si>
    <t>Cannon, T.D., Widiger, T.</t>
  </si>
  <si>
    <t>7102610264;7006496985;</t>
  </si>
  <si>
    <t>Annual Review of Clinical Psychology</t>
  </si>
  <si>
    <t>i</t>
  </si>
  <si>
    <t>iii</t>
  </si>
  <si>
    <t>10.1016/j.yebeh.2016.07.024</t>
  </si>
  <si>
    <t>https://www.scopus.com/inward/record.uri?eid=2-s2.0-84991503319&amp;doi=10.1016%2fj.yebeh.2016.07.024&amp;partnerID=40&amp;md5=44219f71e06250c19663761fc665171a</t>
  </si>
  <si>
    <t>2-s2.0-84991503319</t>
  </si>
  <si>
    <t>10.1016/j.chc.2016.04.001</t>
  </si>
  <si>
    <t>https://www.scopus.com/inward/record.uri?eid=2-s2.0-84975487932&amp;doi=10.1016%2fj.chc.2016.04.001&amp;partnerID=40&amp;md5=dedea1548d7fdfeaea83eada65ee0429</t>
  </si>
  <si>
    <t>2-s2.0-84975487932</t>
  </si>
  <si>
    <t>10.1111/jpc.12874</t>
  </si>
  <si>
    <t>https://www.scopus.com/inward/record.uri?eid=2-s2.0-84930743427&amp;doi=10.1111%2fjpc.12874&amp;partnerID=40&amp;md5=9f6f57700dbf9b8b2000b6cd500f62fe</t>
  </si>
  <si>
    <t>2-s2.0-84930743427</t>
  </si>
  <si>
    <t>Suraev, A.S., Todd, L., Bowen, M.T., Allsop, D.J., McGregor, I.S., Ireland, C., Lintzeris, N.</t>
  </si>
  <si>
    <t>56146200700;57193411776;50760965800;13003418700;7101876659;57225460001;6701542318;</t>
  </si>
  <si>
    <t>10.1016/j.yebeh.2014.09.006</t>
  </si>
  <si>
    <t>https://www.scopus.com/inward/record.uri?eid=2-s2.0-84918552752&amp;doi=10.1016%2fj.yebeh.2014.09.006&amp;partnerID=40&amp;md5=4b8151d4851157c230ec6c6384a40f79</t>
  </si>
  <si>
    <t>2-s2.0-84918552752</t>
  </si>
  <si>
    <t>Schwinn, T., Hopkins, J., Schinke, S.P., Liu, X.</t>
  </si>
  <si>
    <t>6603517156;56440923500;7005737640;57191903375;</t>
  </si>
  <si>
    <t>10.1016/j.ajp.2020.102464</t>
  </si>
  <si>
    <t>https://www.scopus.com/inward/record.uri?eid=2-s2.0-85098516765&amp;doi=10.1016%2fj.ajp.2020.102464&amp;partnerID=40&amp;md5=fc6257429faede14ac2849460e75ce09</t>
  </si>
  <si>
    <t>Letter</t>
  </si>
  <si>
    <t>2-s2.0-85098516765</t>
  </si>
  <si>
    <t>10.1016/j.amjcard.2020.08.022</t>
  </si>
  <si>
    <t>https://www.scopus.com/inward/record.uri?eid=2-s2.0-85094588229&amp;doi=10.1016%2fj.amjcard.2020.08.022&amp;partnerID=40&amp;md5=c1e47fc07305b44c2f60947b2c216f3f</t>
  </si>
  <si>
    <t>2-s2.0-85094588229</t>
  </si>
  <si>
    <t>Park, A., Conway, M.</t>
  </si>
  <si>
    <t>56814315800;7103044028;</t>
  </si>
  <si>
    <t>AMIA ... Annual Symposium proceedings. AMIA Symposium</t>
  </si>
  <si>
    <t>10.1016/j.amjmed.2020.04.018</t>
  </si>
  <si>
    <t>https://www.scopus.com/inward/record.uri?eid=2-s2.0-85091760409&amp;doi=10.1016%2fj.amjmed.2020.04.018&amp;partnerID=40&amp;md5=971141ec9996db203504d189cb7e8d04</t>
  </si>
  <si>
    <t>2-s2.0-85091760409</t>
  </si>
  <si>
    <t>Daniulaityte, R., Lamy, F.R., Smith, G.A., Nahhas, R.W., Carlson, R.G., Thirunarayan, K., Martins, S.S., Boyer, E.W., Sheth, A.</t>
  </si>
  <si>
    <t>6506075557;56814549500;57198543815;6505914523;35511771300;6602813166;7007089354;35589263600;57200763252;</t>
  </si>
  <si>
    <t>Journal of Studies on Alcohol and Drugs</t>
  </si>
  <si>
    <t>10.1016/S2215-0366(20)30376-X</t>
  </si>
  <si>
    <t>https://www.scopus.com/inward/record.uri?eid=2-s2.0-85091266384&amp;doi=10.1016%2fS2215-0366%2820%2930376-X&amp;partnerID=40&amp;md5=4447b73a2a158e01bd5510d5ecc2dcdd</t>
  </si>
  <si>
    <t>2-s2.0-85091266384</t>
  </si>
  <si>
    <t>Peiper, N.C., Baumgartner, P.M., Chew, R.F., Hsieh, Y.P., Bieler, G.S., Bobashev, G.V., Siege, C., Zarkin, G.A.</t>
  </si>
  <si>
    <t>36139007500;57195237809;57195240010;55421293600;6603653229;6507634452;57195239453;7004276144;</t>
  </si>
  <si>
    <t>10.1001/jamapediatrics.2018.3811</t>
  </si>
  <si>
    <t>https://www.scopus.com/inward/record.uri?eid=2-s2.0-85058504708&amp;doi=10.1001%2fjamapediatrics.2018.3811&amp;partnerID=40&amp;md5=e18c5453cfc0a1d38f7593411e319401</t>
  </si>
  <si>
    <t>2-s2.0-85058504708</t>
  </si>
  <si>
    <t>Araújo, R., Sorensen, A.A., Konkiel, S., Bloem, B.R.</t>
  </si>
  <si>
    <t>56675385100;57188534676;55825367700;7006266167;</t>
  </si>
  <si>
    <t>Journal of Parkinson's Disease</t>
  </si>
  <si>
    <t>10.1016/j.ajem.2017.10.060</t>
  </si>
  <si>
    <t>https://www.scopus.com/inward/record.uri?eid=2-s2.0-85033729845&amp;doi=10.1016%2fj.ajem.2017.10.060&amp;partnerID=40&amp;md5=00a92c9d07490363154e3762e0662bb3</t>
  </si>
  <si>
    <t>2-s2.0-85033729845</t>
  </si>
  <si>
    <t>Ginart, A.A., Das, S., Harris, J.K., Wong, R., Yan, H., Krauss, M., Cavazos-Rehg, P.A.</t>
  </si>
  <si>
    <t>57200625540;55476999400;16401501100;56883685800;57199273007;8942131700;14919273100;</t>
  </si>
  <si>
    <t>Proceedings - 2016 IEEE International Conference on Healthcare Informatics, ICHI 2016</t>
  </si>
  <si>
    <t>https://www.scopus.com/inward/record.uri?eid=2-s2.0-84976634230&amp;partnerID=40&amp;md5=ee66e39687bad054621cce8f6da6ea99</t>
  </si>
  <si>
    <t>2-s2.0-84976634230</t>
  </si>
  <si>
    <t>Kitson, E.</t>
  </si>
  <si>
    <t>57200299112;</t>
  </si>
  <si>
    <t>Australian nursing &amp;amp; midwifery journal</t>
  </si>
  <si>
    <t>https://www.scopus.com/inward/record.uri?eid=2-s2.0-85125602030&amp;doi=10.1177%2f15347354221081772&amp;partnerID=40&amp;md5=867fd142a2f890d9c143fa9c1b6a059e</t>
  </si>
  <si>
    <t>Note</t>
  </si>
  <si>
    <t>2-s2.0-85125602030</t>
  </si>
  <si>
    <t>New trends and hot topics in epileptology: An analysis of top articles published in Epilepsy &amp;amp; Behavior in 2015</t>
  </si>
  <si>
    <t>10.1007/s11606-020-06421-w</t>
  </si>
  <si>
    <t>https://www.scopus.com/inward/record.uri?eid=2-s2.0-85103096894&amp;doi=10.1007%2fs11606-020-06421-w&amp;partnerID=40&amp;md5=70e05f152a3879d16b50710ac157016a</t>
  </si>
  <si>
    <t>2-s2.0-85103096894</t>
  </si>
  <si>
    <t>Borodovsky, J.T., Crosier, B.S., Lee, D.C., Sargent, J.D., Budney, A.J.</t>
  </si>
  <si>
    <t>36600078600;49461016100;8433304600;7202514930;35561868000;</t>
  </si>
  <si>
    <t>https://www.scopus.com/inward/record.uri?eid=2-s2.0-85135605318&amp;partnerID=40&amp;md5=d90c7ea4ac8ca199fdd572603e8d68a4</t>
  </si>
  <si>
    <t>2-s2.0-85135605318</t>
  </si>
  <si>
    <t>Tofighi, B., Perna, M., Desai, A., Grov, C., Lee, J.D.</t>
  </si>
  <si>
    <t>23101507800;57224691946;57184952800;8523088800;24464028900;</t>
  </si>
  <si>
    <t>10.1192/bjp.2021.51</t>
  </si>
  <si>
    <t>https://www.scopus.com/inward/record.uri?eid=2-s2.0-85106956929&amp;doi=10.1192%2fbjp.2021.51&amp;partnerID=40&amp;md5=2566a7bfedc2b29e4f2e71b7a876cab3</t>
  </si>
  <si>
    <t>2-s2.0-85106956929</t>
  </si>
  <si>
    <t>https://www.scopus.com/inward/record.uri?eid=2-s2.0-85103678895&amp;doi=10.1080%2f10826084.2021.1906277&amp;partnerID=40&amp;md5=5eab3c145c70133a75972cc56573a6ca</t>
  </si>
  <si>
    <t>2-s2.0-85103678895</t>
  </si>
  <si>
    <t>Ruan, X., Kaye, A.D.</t>
  </si>
  <si>
    <t>22935459000;34975085700;</t>
  </si>
  <si>
    <t>https://www.scopus.com/inward/record.uri?eid=2-s2.0-85098548601&amp;doi=10.1097%2fOGX.0000000000000879&amp;partnerID=40&amp;md5=d622b0445690be3d8bb0f0cc0e632cd8</t>
  </si>
  <si>
    <t>2-s2.0-85098548601</t>
  </si>
  <si>
    <t>Hsiao, R.C.J., Walker, L.R.</t>
  </si>
  <si>
    <t>35200830000;8399795200;</t>
  </si>
  <si>
    <t>Child and Adolescent Psychiatric Clinics of North America</t>
  </si>
  <si>
    <t>xiii</t>
  </si>
  <si>
    <t>xiv</t>
  </si>
  <si>
    <t>10.1007/s11606-020-05911-1</t>
  </si>
  <si>
    <t>https://www.scopus.com/inward/record.uri?eid=2-s2.0-85085579741&amp;doi=10.1007%2fs11606-020-05911-1&amp;partnerID=40&amp;md5=2dd3e27bcee88025a8a8317eaf8f76ec</t>
  </si>
  <si>
    <t>2-s2.0-85085579741</t>
  </si>
  <si>
    <t>Lamy, F.R., Daniulaityte, R., Sheth, A., Nahhas, R.W., Martins, S.S., Boyer, E.W., Carlson, R.G.</t>
  </si>
  <si>
    <t>56814549500;6506075557;57200763252;6505914523;7007089354;35589263600;35511771300;</t>
  </si>
  <si>
    <t>10.1164/rccm.2026P19</t>
  </si>
  <si>
    <t>https://www.scopus.com/inward/record.uri?eid=2-s2.0-85091050863&amp;doi=10.1164%2frccm.2026P19&amp;partnerID=40&amp;md5=c30fbb349c255ab85984dafc932aac06</t>
  </si>
  <si>
    <t>2-s2.0-85091050863</t>
  </si>
  <si>
    <t>Oyemade, A.</t>
  </si>
  <si>
    <t>16234058300;</t>
  </si>
  <si>
    <t>Innovations in Clinical Neuroscience</t>
  </si>
  <si>
    <t>10.1002/cncr.32779</t>
  </si>
  <si>
    <t>https://www.scopus.com/inward/record.uri?eid=2-s2.0-85081017417&amp;doi=10.1002%2fcncr.32779&amp;partnerID=40&amp;md5=5e3898bc140b673d266614b6e1abb19f</t>
  </si>
  <si>
    <t>2-s2.0-85081017417</t>
  </si>
  <si>
    <t>Adhikari, J., Sharma, P., Arjyal, L., Uprety, D.</t>
  </si>
  <si>
    <t>57031637200;57188768226;57188762818;55330591600;</t>
  </si>
  <si>
    <t>North American Journal of Medical Sciences</t>
  </si>
  <si>
    <t>10.1111/1471-0528.15985</t>
  </si>
  <si>
    <t>https://www.scopus.com/inward/record.uri?eid=2-s2.0-85074841157&amp;doi=10.1111%2f1471-0528.15985&amp;partnerID=40&amp;md5=b25cd64c87b8ddeb8c87453df7503f14</t>
  </si>
  <si>
    <t>2-s2.0-85074841157</t>
  </si>
  <si>
    <t>10.1001/jama.2019.9981</t>
  </si>
  <si>
    <t>https://www.scopus.com/inward/record.uri?eid=2-s2.0-85070820273&amp;doi=10.1001%2fjama.2019.9981&amp;partnerID=40&amp;md5=ed5b5b2f97e806f2271d04654b226721</t>
  </si>
  <si>
    <t>2-s2.0-85070820273</t>
  </si>
  <si>
    <t>10.1080/10550887.2016.1171669</t>
  </si>
  <si>
    <t>https://www.scopus.com/inward/record.uri?eid=2-s2.0-84965018031&amp;doi=10.1080%2f10550887.2016.1171669&amp;partnerID=40&amp;md5=dc6675957fe0ef2cfb57ff75fd8073a6</t>
  </si>
  <si>
    <t>2-s2.0-84965018031</t>
  </si>
  <si>
    <t>10.1001/jamapediatrics.2015.3489</t>
  </si>
  <si>
    <t>https://www.scopus.com/inward/record.uri?eid=2-s2.0-84962441175&amp;doi=10.1001%2fjamapediatrics.2015.3489&amp;partnerID=40&amp;md5=5b098d54f4f63f52546c016d0786fb3d</t>
  </si>
  <si>
    <t>2-s2.0-84962441175</t>
  </si>
  <si>
    <t>10.1016/S1474-4422(16)00002-8</t>
  </si>
  <si>
    <t>https://www.scopus.com/inward/record.uri?eid=2-s2.0-84981523690&amp;doi=10.1016%2fS1474-4422%2816%2900002-8&amp;partnerID=40&amp;md5=a1641e183743743abb118e1b21a01270</t>
  </si>
  <si>
    <t>2-s2.0-84981523690</t>
  </si>
  <si>
    <t>introduction</t>
  </si>
  <si>
    <t>5thinternationalworkshoponhealthintelligence,w3phai2021heldinconjectionwith35thaaaiconferenceonartificialintelligence,aaai2021</t>
  </si>
  <si>
    <t>acontentanalysisofinternetinformationsourcesonmedicalcannabis</t>
  </si>
  <si>
    <t>anarrativereviewofpsychologicalcannabisusetreatmentswithandwithoutpharmaceuticaladjunct</t>
  </si>
  <si>
    <t>asystematicreviewoncannabishyperemesissyndromeanditsmanagementoptions</t>
  </si>
  <si>
    <t>adjunctivemanagementofopioidwithdrawalwiththenonopioidmedicationcannabidiol</t>
  </si>
  <si>
    <t>adversereactionsassociatedwithcannabisconsumptionasevidentfromsearchenginequeries</t>
  </si>
  <si>
    <t>anupdatedlistofneuromedicinalplantsofpakistan,theiruses,andphytochemistry</t>
  </si>
  <si>
    <t>analysisofgoogletrendstomonitornewpsychoactivesubstanceisthereanaddedvalue?</t>
  </si>
  <si>
    <t>assessingthevalidityofonlinedrugforumsasasourceforestimatingdemographicandtemporaltrendsindruguse</t>
  </si>
  <si>
    <t>assessmentoftheaddictiveriskofpropofol</t>
  </si>
  <si>
    <t>associationsbetweenmarijuanauseandtobaccocessationoutcomesinyoungadults</t>
  </si>
  <si>
    <t>bloodconcentrationsofsyntheticcannabinoids</t>
  </si>
  <si>
    <t>buildingalearningmarijuanasurveillancesystem</t>
  </si>
  <si>
    <t>cannabishyperemesissyndromeanditsmanagementoptions</t>
  </si>
  <si>
    <t>comparisonofacutelethaltoxicityofcommonlyabusedpsychoactivesubstances</t>
  </si>
  <si>
    <t>descriptionofediblemarijuanaproducts,potencyranges,andsimilaritiestomainstreamfoods</t>
  </si>
  <si>
    <t>developingaglobalindicatorforaichitarget1bymergingonlinedatasourcestomeasurebiodiversityawarenessandengagement</t>
  </si>
  <si>
    <t>dohospitalandcommunityssriusagepatternsinchildrenandadolescentsmatchtheevidence?</t>
  </si>
  <si>
    <t>doescannabisusepredictaggressiveorviolentbehaviorinpsychiatricpopulations?asystematicreview</t>
  </si>
  <si>
    <t>doesintegrativemedicinereduceprescribedopioiduseforchronicpain?asystematicliteraturereview</t>
  </si>
  <si>
    <t>dronabinolinappetitemanagementandweightlossinpatientswithterminalcancer,hiv,palliativecareandoldageliteraturereview[spanish]</t>
  </si>
  <si>
    <t>dropsofmadness?recreationalmisuseoftropicamidecollyrium;earlywarningalertsfromrussiaanditaly</t>
  </si>
  <si>
    <t>drugsontheweb;thepsychonaut2002euproject</t>
  </si>
  <si>
    <t>earlyiconographyofcannabissativaandcannabisindica</t>
  </si>
  <si>
    <t>evaluationmetricsformeasuringbiasinsearchengineresults</t>
  </si>
  <si>
    <t>evaluationofherbaldietarysupplementsmarketedontheinternetforrecreationaluse</t>
  </si>
  <si>
    <t>evaluationofhivdruginteractionwebsites</t>
  </si>
  <si>
    <t>examinationofyoutubevideosrelatedtosyntheticcannabinoids</t>
  </si>
  <si>
    <t>extractingandclusteringmethodofwebbipartitecores</t>
  </si>
  <si>
    <t>firstreportofphelipancheaegyptiacaonplectranthusscutellarioidesinxinjiang,china</t>
  </si>
  <si>
    <t>functionalmappingofcannabinoidreceptorhomologsinmammals,othervertebrates,andinvertebrates</t>
  </si>
  <si>
    <t>generatingcropcalendarswithwebsearchdata</t>
  </si>
  <si>
    <t>greentonguephenomenon,ordiagnosisviagoogle</t>
  </si>
  <si>
    <t>healthbehaviorsandperceiveddiscriminationamonglatinxs</t>
  </si>
  <si>
    <t>heygoogle!willnewzealandvotetolegalisecannabis?usinggoogletrendsdatatopredicttheoutcomeofthe2020newzealandcannabisreferendum</t>
  </si>
  <si>
    <t>howdoesasthmarelatedinternetsearchcorrelatewithextrinsictriggersinurbancenters?</t>
  </si>
  <si>
    <t>impactsofchangingmarijuanapoliciesonalcoholuseintheunitedstates</t>
  </si>
  <si>
    <t>industrialhempasanagriculturalcropinghana</t>
  </si>
  <si>
    <t>informationretrievalwiththeuseofmusicclusteringbydirectionsalgorithm</t>
  </si>
  <si>
    <t>insightsintothefda2018newdrugapprovals</t>
  </si>
  <si>
    <t>intoxicationisasignificantriskfactorforseverecraniomaxillofacialinjuriesinstandingelectricscooteraccidents</t>
  </si>
  <si>
    <t>introductiontodrugsofabuse</t>
  </si>
  <si>
    <t>learninghowtogetlegallyhigh</t>
  </si>
  <si>
    <t>mailorder,theinternet,andinvasiveaquaticweeds</t>
  </si>
  <si>
    <t>managementofcommonbileductstonesinthelaparoscopicera</t>
  </si>
  <si>
    <t>mappingcannabispotencyinmedicalandrecreationalprogramsintheunitedstates</t>
  </si>
  <si>
    <t>marijuanauseamongadults50yearsorolderinthe21stcentury</t>
  </si>
  <si>
    <t>onlineinformationonmedicalcannabisisnotalwaysalignedwithscientificevidenceandmayraiseunrealisticexpectations</t>
  </si>
  <si>
    <t>opportunitiesforexploringandreducingprescriptiondrugabusethroughsocialmedia</t>
  </si>
  <si>
    <t>potentialdeleteriouseffectsofparacetamoldoseregimeusedinnigeriaversusthatoftheunitedstatesofamerica</t>
  </si>
  <si>
    <t>proceedingsofthe2012internationalconferenceonartificialintelligence,icai2012</t>
  </si>
  <si>
    <t>publicationfrequencyandgoogletrendsanalysisofpopularalternativetreatmentstoarthritis</t>
  </si>
  <si>
    <t>retailpriceandavailabilityofillicitcannabisincanada</t>
  </si>
  <si>
    <t>reviewofcontrolmethodsforpampasgrassesinnewzealand</t>
  </si>
  <si>
    <t>softwarecomponentsretrievalthroughmediatorsandwebsearch</t>
  </si>
  <si>
    <t>teachinginformationfluencytodigitalnativemedicalandphysicianassistantstudents</t>
  </si>
  <si>
    <t>the2020royalaustralianandnewzealandcollegeofpsychiatristsclinicalpracticeguidelinesformooddisorders</t>
  </si>
  <si>
    <t>thedrugtrendconundrum</t>
  </si>
  <si>
    <t>theimpactofopiumconsumptiononbloodglucose,serumlipidsandbloodpressure,andrelatedmechanisms</t>
  </si>
  <si>
    <t>theinternetasasourceofdrugsofabuse</t>
  </si>
  <si>
    <t>thelegalstatusofmedicalmarijuana</t>
  </si>
  <si>
    <t>theoutcomesofadolescentmentaldisorders</t>
  </si>
  <si>
    <t>thepotentialforpharmacokineticinteractionsbetweencannabisproductsandconventionalmedications</t>
  </si>
  <si>
    <t>thepsychoneuroimmunologicalinfluencesofrecreationalmarijuana</t>
  </si>
  <si>
    <t>thequalityofonlineresourcesavailabletopatientsregardingcannabidiolforsymptomaticreliefofhiporkneearthritisispoor</t>
  </si>
  <si>
    <t>understandingadolescentsubstanceusedisordersintheeraofmarijuanalegalization,opioidepidemic,andsocialmedia</t>
  </si>
  <si>
    <t>updateoncannabisandcannabinoidsforcancerpain</t>
  </si>
  <si>
    <t>updatesinclinicaltrialevidenceforoncologicuseofmedicinalcannabis</t>
  </si>
  <si>
    <t>useandperceptionsofopioidsversusmarijuanaamongpeoplelivingwithhiv</t>
  </si>
  <si>
    <t>useofcannabiscomponentsinthetreatmentofmentaldisorders</t>
  </si>
  <si>
    <t>useofgofundme®tocrowdfundcomplementaryandalternativemedicinetreatmentsforcancer</t>
  </si>
  <si>
    <t>useofpharmaceuticalcannabisinpalliativecare</t>
  </si>
  <si>
    <t>usingpropagationofdistrusttofinduntrustworthywebneighborhoods</t>
  </si>
  <si>
    <t>usingsearchenginestoinvestigatesharedmigraineexperiences</t>
  </si>
  <si>
    <t>webpageduplicatedetectionusingcombinedposandsequencealignmentalgorithm</t>
  </si>
  <si>
    <t>whatdataareavailableontheextentofillicitdruguseanddependenceglobally?resultsoffoursystematicreviews</t>
  </si>
  <si>
    <t>whatdopeoplewanttoknowaboutcanineandfelineepilepsy?lookingforanswersusinggoogletrends</t>
  </si>
  <si>
    <t>whatkeepsfemaleproblematicinternetusersbusyonline?</t>
  </si>
  <si>
    <t>#2</t>
  </si>
  <si>
    <t>#1</t>
  </si>
  <si>
    <t>#3</t>
  </si>
  <si>
    <t>Exploring Youths’ Cannabis Health Literacy Post Legalization: A Qualitative Study</t>
  </si>
  <si>
    <t>Perceived Safety, Not Perceived Legality, Mediates the Relationship Between Cannabis Legalization and Drugged Driving</t>
  </si>
  <si>
    <t>Typology of Adolescents Exposed to Non-medical Cannabis Marketing and Associations with Consumption Patterns</t>
  </si>
  <si>
    <t>Compliance with Cannabis Act Regulations Regarding Online Promotion among Canadian Commercial Cannabis-Licensed Firms</t>
  </si>
  <si>
    <t>Orthorexia nervosa and substance use for the purposes of weight control, conformity, and emotional coping</t>
  </si>
  <si>
    <t>INFERTILITY IN THE DIGITAL AGE: AN OPPORTUNITY FOR REI PHYSICIANS TO COMBAT THE SPREAD OF MISINFORMATION AND FILL SUPPORT GAPS IN INFERTILITY CARE ONLINE.</t>
  </si>
  <si>
    <t>Cannabis, Cannabinoids and Cannabis-Based Medicines in Cancer Care.</t>
  </si>
  <si>
    <t>Perceptions of cannabis use in women with inflammatory bowel disease of reproductive age: A cross-sectional study.</t>
  </si>
  <si>
    <t>Self-reported treatment effectiveness for Crohn's Disease using a novel crowdsourcing web-based platform.</t>
  </si>
  <si>
    <t>An exploratory cross-sectional analysis of cannabidiol use for arthritic joint pain.</t>
  </si>
  <si>
    <t>Perceptions of opioid use and impact on quality of life in patients with musculoskeletal conditions within online health community forums.</t>
  </si>
  <si>
    <t>QUALITY OF LIFE (QOL), COPING, AND RESILIENCY IN PATIENTS WITH INFLAMMATORY BOWEL DISEASE DURING THE COVID-19 PANDEMIC.</t>
  </si>
  <si>
    <t>Internet Claims on the Health Benefits of Cannabis Use.</t>
  </si>
  <si>
    <t>Thank you to our Reviewers!.</t>
  </si>
  <si>
    <t>Kaleidoscope.</t>
  </si>
  <si>
    <t>Trial by media in celebrity drug cases in India: Just some bad news.</t>
  </si>
  <si>
    <t>The use of cannabinoids for canine medical conditions among Danish dog owners.</t>
  </si>
  <si>
    <t>From E-Cig to Puff Bar: Otolaryngology and the vaping epidemic.</t>
  </si>
  <si>
    <t>How #epilepsy is viewed on social media.</t>
  </si>
  <si>
    <t>Toast-study: treatment and osteoarthritis, what are people saying on twitter.</t>
  </si>
  <si>
    <t>Cannabidiol (CBD) use among cancer survivors.</t>
  </si>
  <si>
    <t>Experiences of psilohuasca use as reported in online internet forums.</t>
  </si>
  <si>
    <t>PND66 Topic Landscape Analysis of Reddit Social Media Submissions in Insomnia.</t>
  </si>
  <si>
    <t>Impact of COVID-19 on individual behavior and household exposure related to smoking, vaping and marijuana use among adults with asthma.</t>
  </si>
  <si>
    <t>Enhanced addiction management using BDORT acudetox ear protocol.</t>
  </si>
  <si>
    <t>Dietary supplement use and sources of information for use in a population of breast cancer patients.</t>
  </si>
  <si>
    <t>Social media information about cannabidiol (CBD) products useamong children: Are the messages presented suggesting theyare safe for children?.</t>
  </si>
  <si>
    <t>E-cigarette or vaping use associated lung injury (EVALI)-newcopd of the young?.</t>
  </si>
  <si>
    <t>A social media analysis about the use and efficacy of alternativechild sleep aids.</t>
  </si>
  <si>
    <t>Pilot Trial of Dronabinol Adjunctive Treatment of Agitation in Alzheimer's Disease (THC-AD).</t>
  </si>
  <si>
    <t>Smartphone-Based Financial Incentives to Promote Smoking Cessation during Pregnancy: A Pilot Study.</t>
  </si>
  <si>
    <t>Internet claims on the health benefits of cannabis use.</t>
  </si>
  <si>
    <t>Pain in the Time of Corona: Impact of COVID 19 Outbreak on Fibromyalgia Patients.</t>
  </si>
  <si>
    <t>Use of social media and web-based support to provide continuity of care during a pandemic for Australian Neuroendocrine Cancer patients.</t>
  </si>
  <si>
    <t>Do You Juul? Vaping and related emerging public health threats in otolaryngology.</t>
  </si>
  <si>
    <t>Cannabis use among individuals living with fibromyalgia.</t>
  </si>
  <si>
    <t>Cannabis use patterns for sleep disorders in Australia: A subanalysis of an online cross-sectional survey.</t>
  </si>
  <si>
    <t>A possible role of cannabis and synthetic cannabimimetics as weight loss agents: Preliminary indications.</t>
  </si>
  <si>
    <t>Chapter</t>
  </si>
  <si>
    <t>Testing unplanned versus planned simultaneous alcohol and marijuana use in relation to substance use and consequences among young adults.</t>
  </si>
  <si>
    <t>Substance use trajectories: nonmedical use (nmu) of prescription stimulants via non- oral routes of administration among adults recruited from reddit.</t>
  </si>
  <si>
    <t>Social contagion of gender dysphoria.</t>
  </si>
  <si>
    <t>Fatal cold medication poisoning in an adolescent.</t>
  </si>
  <si>
    <t>NEW TECHNOLOGIES TO GAIN INSIGHTS INTO ADOLESCENT SUBSTANCE USE DISORDERS.</t>
  </si>
  <si>
    <t>6.32 CAN CANNABIS USE DURING PREGNANCY OCCUR IN THE ABSENCE OF OTHER RISK FACTORS?.</t>
  </si>
  <si>
    <t>17.4 THIS IS YOUR BRAIN ON SOCIAL MEDIA.</t>
  </si>
  <si>
    <t>Characteristics associated with high intensity drinking among adolescent and emerging adult risky drinkers.</t>
  </si>
  <si>
    <t>Evidence for using emojis as an alternative way to assess positive and negative affect in daily studies on young adult alcohol use.</t>
  </si>
  <si>
    <t>Developing a motivational interviewing fidelity coding scheme for alcohol interventions delivered by e-health coaches on social media.</t>
  </si>
  <si>
    <t>Youth Appeal In Recreational Marijuana Promotions Across Three Social Media Platforms.</t>
  </si>
  <si>
    <t>Developing socialmedia interventions for risky drinking among adolescents and emerging adults.</t>
  </si>
  <si>
    <t>Relationships between binge drinking and other risk factors with stealthing perpetration and victimization amongemerging adults.</t>
  </si>
  <si>
    <t>Self-compassion and substance use.</t>
  </si>
  <si>
    <t>A facebook group to support healthy choices involving substance use following a high school motivational speaker: Results from a mixed methods pilot study.</t>
  </si>
  <si>
    <t>The experience of using synthetic cannabinoids: A qualitative analysis of online user self-reports.</t>
  </si>
  <si>
    <t>Novel psychoactive substance use in the European Union.</t>
  </si>
  <si>
    <t>Characterizing vaporizer use among cannabis users.</t>
  </si>
  <si>
    <t>The Distinguished Dozen: 2021 Journal of Adolescent Health Articles Making Distinguished Contributions to Adolescent and Young Adult Health.</t>
  </si>
  <si>
    <t>Psychopharmacology in student health (College and graduate): Substance use disorders and psychiatry.</t>
  </si>
  <si>
    <t>Keeping our balance.</t>
  </si>
  <si>
    <t>Recent changes in drug abuse scenarios: The new/novel psychoactive substances (NPS) phenomenon.</t>
  </si>
  <si>
    <t>New trends and hot topics in epileptology: An analysis of top articles published in Epilepsy &amp; Behavior in 2015.</t>
  </si>
  <si>
    <t>Drugs and the media: an introduction.</t>
  </si>
  <si>
    <t>Is There an Association between Social Media Use and Mental Health? the Timing of Confounding Measurement Matters - Reply.</t>
  </si>
  <si>
    <t>Parental Cannabis Use: Contradictory Discourses in the Media, Government Publications, and the Scientific Literature.</t>
  </si>
  <si>
    <t>SCN1A variant and cannabidiol use.</t>
  </si>
  <si>
    <t>Correlation of twitter data to reported cases of e-cigarette or vaping product use-associated lung injury (EVALI).</t>
  </si>
  <si>
    <t>Discovering latent themes from tweets about cancer pain using topic modeling.</t>
  </si>
  <si>
    <t>Ethnographies of youth drug use in Asia.</t>
  </si>
  <si>
    <t xml:space="preserve">JUN </t>
  </si>
  <si>
    <t>Nguyen, A; Pham, H; Nguyen, D; Tran, T</t>
  </si>
  <si>
    <t>ShabanNejad, A; Brownstein, JS; Buckeridge, DL</t>
  </si>
  <si>
    <t>Anh Nguyen; Hoang Pham; Nguyen, Dong; Tuan Tran</t>
  </si>
  <si>
    <t>PUBLIC HEALTH INTELLIGENCE AND THE INTERNET</t>
  </si>
  <si>
    <t>Lecture Notes in Social Networks</t>
  </si>
  <si>
    <t>Pham, Thai-Hoang/AAD-9296-2022; Tran, Tuan/AAH-4241-2019</t>
  </si>
  <si>
    <t xml:space="preserve">Pham, Thai-Hoang/0000-0002-1733-6155; </t>
  </si>
  <si>
    <t>2190-5428</t>
  </si>
  <si>
    <t>978-3-319-68604-2; 978-3-319-68602-8</t>
  </si>
  <si>
    <t>10.1007/978-3-319-68604-2_7</t>
  </si>
  <si>
    <t>10.1007/978-3-319-68604-2</t>
  </si>
  <si>
    <t>WOS:000443333300008</t>
  </si>
  <si>
    <t>Fertility and Sterility. Conference: 75th Annual Congress of the American Society for Reproductive Medicine, ASRM 2019. Philadelphia, PA United States. 112(3 SUPPL) (pp e52), 2019. Date of Publication: September 2019.</t>
  </si>
  <si>
    <t>Jacobs E.A.
Ryan G.L.</t>
  </si>
  <si>
    <t>Integrative Cancer Therapies. 21 (no pagination), 2022. Date of Publication: February 2022.</t>
  </si>
  <si>
    <t>Abrams D.I.</t>
  </si>
  <si>
    <t>Journal of Crohn's and Colitis. Conference: 17th Congress of European Crohn's and Colitis Organisation, ECCO 2022. Virtual. 16(Supplement 1) (pp i252-i253), 2022. Date of Publication: January 2022.</t>
  </si>
  <si>
    <t>Tandon P.
O'Connor K.
Steinhart H.
Desphande A.
Maxwell C.
Huang V.</t>
  </si>
  <si>
    <t>Journal of Crohn's and Colitis. Conference: 17th Congress of European Crohn's and Colitis Organisation, ECCO 2022. Virtual. 16(Supplement 1) (pp i106-i107), 2022. Date of Publication: January 2022.</t>
  </si>
  <si>
    <t>Engel T.
Dotan E.
Ben-Horin S.
Kopylov U.</t>
  </si>
  <si>
    <t>Medical Cannabis and Cannabinoids. Conference: Cannabis Clinical Outcomes Research Conference, CCORC 2021. Virtual. 4(2) (pp 129-130), 2021. Date of Publication: September 2021.</t>
  </si>
  <si>
    <t>Frane N.
Stapleton E.
Ganz M.
Iturriaga C.
Vijayan R.
Duarte R.</t>
  </si>
  <si>
    <t>Rheumatology Advances in Practice. 5(3) (no pagination), 2021. Article Number: rkab078. Date of Publication: 2021.</t>
  </si>
  <si>
    <t>Rana H.
Nenadic G.
Dixon W.G.
Jani M.</t>
  </si>
  <si>
    <t>Gastroenterology. Conference: DDW 2021. Virtual, Online. 160(6 Supplement) (pp S-557), 2021. Date of Publication: May 2021.</t>
  </si>
  <si>
    <t>Fink M.C.
Simons M.L.
Taft T.</t>
  </si>
  <si>
    <t>Journal of the American Academy of Child and Adolescent Psychiatry. 60(1) (pp 14-16), 2021. Date of Publication: January 2021.</t>
  </si>
  <si>
    <t>Adams Z.W.
Kwon E.
Aalsma M.C.
Zapolski T.C.B.
Dir A.
Hulvershorn L.A.</t>
  </si>
  <si>
    <t>Journal of General Internal Medicine. 36(11) (pp 3611-3614), 2021. Date of Publication: November 2021.</t>
  </si>
  <si>
    <t>Lau N.
Gerson M.
Korenstein D.
Keyhani S.</t>
  </si>
  <si>
    <t>Epilepsy and Behavior Reports. 15 (no pagination), 2021. Article Number: 100448. Date of Publication: January 2021.</t>
  </si>
  <si>
    <t>Tatum IV, D.O. W.O.</t>
  </si>
  <si>
    <t>British Journal of Psychiatry. 218(6) (pp 355-356), 2021. Date of Publication: June 2021.</t>
  </si>
  <si>
    <t>Tracy D.K.
Joyce D.W.
Albertson D.N.
Shergill S.S.</t>
  </si>
  <si>
    <t>Asian Journal of Psychiatry. 55 (no pagination), 2021. Article Number: 102464. Date of Publication: January 2021.</t>
  </si>
  <si>
    <t>Bhatia G.
Parmar A.</t>
  </si>
  <si>
    <t>Veterinary and Comparative Oncology. Conference: European Society of Veterinary Oncology Congress, ESVONC 2021. Virtual. 19(SUPPL 1) (pp 6), 2021. Date of Publication: September 2021.</t>
  </si>
  <si>
    <t>Holst P.
Arendt M.L.</t>
  </si>
  <si>
    <t>Otolaryngology - Head and Neck Surgery. Conference: AAO-HNSF 2021 Annual Meeting and OTO Experience. Los Angels, CA United States. 165(1 SUPPL) (pp P16), 2021. Date of Publication: September 2021.</t>
  </si>
  <si>
    <t>Balakrishnan K.
Jackler R.K.
Brenner M.J.
Collar R.M.</t>
  </si>
  <si>
    <t>Neurology. Conference: 73rd Annual Meeting of the American Academy of Neurology, AAN 2021. Virtual. 96(15 SUPPL 1) (no pagination), 2021. Date of Publication: May 2021.</t>
  </si>
  <si>
    <t>Gangloff S.
Hanrahan B.</t>
  </si>
  <si>
    <t>Annals of the Rheumatic Diseases. Conference: European Congress of Rheumatology, EULAR 2021. Virtual. 80(SUPPL 1) (pp 1427-1428), 2021. Date of Publication: June 2021.</t>
  </si>
  <si>
    <t>Mouamnia A.
Desvages A.</t>
  </si>
  <si>
    <t>Journal of Clinical Oncology. Conference: Annual Meeting of the American Society of Clinical Oncology, ASCO 2021. Online. 39(15 SUPPL) (no pagination), 2021. Date of Publication: 2021.</t>
  </si>
  <si>
    <t>Bailey-Dorton C.M.
Gentile D.
Boselli D.
Yaguda S.
Greiner R.</t>
  </si>
  <si>
    <t>American Society of Clinical Oncology</t>
  </si>
  <si>
    <t>American Journal on Addictions. Conference: 31st Annual Meeting and Scientific Symposium of the American Academy of Addiction Psychiatry, AAAP 2020. San Antonio, TX United States. 30(3) (pp 255-256), 2021. Date of Publication: May 2021.</t>
  </si>
  <si>
    <t>Yoo H.J.
Opler D.J.</t>
  </si>
  <si>
    <t>Value in Health. Conference: HEOR: Evolving for Tomorrow's Challenges. Virtual, Online. 24(Supplement 1) (pp S171), 2021. Date of Publication: June 2021.</t>
  </si>
  <si>
    <t>Meng W.
Qureshi Z.
Khandker R.</t>
  </si>
  <si>
    <t>American Journal of Respiratory and Critical Care Medicine. Conference: American Thoracic Society International Conference, ATS 2021. Virtual. 203(9) (no pagination), 2021. Date of Publication: May 2021.</t>
  </si>
  <si>
    <t>Huntington-Moskos L.
Nyenhuis S.M.
Polivka B.J.
Eldeirawi K.</t>
  </si>
  <si>
    <t>American Thoracic Society</t>
  </si>
  <si>
    <t>Acupuncture and Electro-Therapeutics Research. Conference: 36th Annual International Symposium on Acupuncture, Electrotherapeutics, and Latest Advancements. Virtual. 46(1) (pp 21), 2021. Date of Publication: 2021.</t>
  </si>
  <si>
    <t>Duvvi H.</t>
  </si>
  <si>
    <t>Cognizant Communication Corporation</t>
  </si>
  <si>
    <t>Global Advances in Health and Medicine. Conference: 2021 Integrative Medicine and Health Symposium. Virtual. 10 (pp 40-41), 2021. Date of Publication: January-December 2021.</t>
  </si>
  <si>
    <t>Rossi A.
Hauer M.
Funk J.</t>
  </si>
  <si>
    <t>Pediatrics. Conference: 2020 AAP National Conference and Exhibition Meeting. Virtual. 147(3) (pp 110-111), 2021. Date of Publication: March 2021.</t>
  </si>
  <si>
    <t>Khilji O.
Leiner M.
Pathak I.</t>
  </si>
  <si>
    <t>American Academy of Pediatrics</t>
  </si>
  <si>
    <t>Pediatrics. Conference: 2020 AAP National Conference and Exhibition Meeting. Virtual. 147(3) (pp 624-625), 2021. Date of Publication: March 2021.</t>
  </si>
  <si>
    <t>Lee R.
Vokos C.
Kaur M.
Austin M.</t>
  </si>
  <si>
    <t>Pediatrics. Conference: 2020 AAP National Conference and Exhibition Meeting. Virtual. 147(3) (pp 1-2), 2021. Date of Publication: March 2021.</t>
  </si>
  <si>
    <t>Williamson A.A.
Mindell J.
Cicalese O.
Varker A.
Carson M.</t>
  </si>
  <si>
    <t>American Journal of Geriatric Psychiatry. Conference: 2021 AAGP Annual Meeting. Virtual, Online. 29(4 Supplement) (pp S115-S117), 2021. Date of Publication: April 2021.</t>
  </si>
  <si>
    <t>Outen J.
Rosenberg P.
Vandrey R.
Amjad H.
Burhanullah H.
Agronin M.
Castaneda R.
Isesalaya M.
Walsh P.
Ash E.
Cohen L.
Wilkins J.
Harper D.
Forester B.</t>
  </si>
  <si>
    <t>American Journal of Respiratory and Critical Care Medicine. 202(6) (pp P19-P20), 2020. Date of Publication: 15 Sep 2020.</t>
  </si>
  <si>
    <t>Santhosh L.
Oh A.
Alismail A.
Breiburg A.
Kaminski N.
Carlos G.
Jamil S.
Kathuria H.
Eakin M.
Sockrider M.</t>
  </si>
  <si>
    <t>JAMA Network Open. 3(10) (no pagination), 2020. Article Number: 21067. Date of Publication: October 2020.</t>
  </si>
  <si>
    <t>Compton W.M.
Einstein E.B.</t>
  </si>
  <si>
    <t>JAMA - Journal of the American Medical Association. 324(21) (pp 2163-2164), 2020. Date of Publication: 01 Dec 2020.</t>
  </si>
  <si>
    <t>Cole T.B.
Saitz R.</t>
  </si>
  <si>
    <t>Obstetrical and Gynecological Survey. 75(12) (pp 713-714), 2020. Date of Publication: December 2020.</t>
  </si>
  <si>
    <t>Kurti A.N.
Tang K.
Bolivar H.A.
Evemy C.
Medina N.
Skelly J.
Nighbor T.
Higgins S.T.</t>
  </si>
  <si>
    <t>American journal of public health. 110(2) (pp 174-175), 2020. Date of Publication: 01 Feb 2020.</t>
  </si>
  <si>
    <t>Caputi T.L.</t>
  </si>
  <si>
    <t>American Journal of Cardiology. 135 (pp 182-183), 2020. Date of Publication: 15 Nov 2020.</t>
  </si>
  <si>
    <t>Jain V.
Rifai M.A.
Sayani S.
Kalra A.
Bittner V.
Petersen L.A.
Virani S.S.</t>
  </si>
  <si>
    <t>Journal of General Internal Medicine. 35(11) (pp 3346-3347), 2020. Date of Publication: November 2020.</t>
  </si>
  <si>
    <t>Akbarialiabad H.
Dalfardi B.
Bastani B.</t>
  </si>
  <si>
    <t>The Lancet Psychiatry. 7(10) (pp 840), 2020. Date of Publication: October 2020.</t>
  </si>
  <si>
    <t>Freeman T.P.
Hindocha C.
Baio G.
Curran H.V.</t>
  </si>
  <si>
    <t>Paediatrics and Child Health (Canada). 25(Supplement 1) (pp S14-S15), 2020. Date of Publication: 15 Jun 2020.</t>
  </si>
  <si>
    <t>Rieder M.</t>
  </si>
  <si>
    <t>Journal of the American Veterinary Medical Association. 256(7) (no pagination), 2020. Date of Publication: 01 Apr 2020.</t>
  </si>
  <si>
    <t>Howe J.A.</t>
  </si>
  <si>
    <t>American Veterinary Medical Association (E-mail: avmainfo@avma.org)</t>
  </si>
  <si>
    <t>International Review of Psychiatry. 32(3) (pp 187-188), 2020. Date of Publication: 02 Apr 2020.</t>
  </si>
  <si>
    <t>Miller L.</t>
  </si>
  <si>
    <t>Cancer. 126(6) (pp 1147-1148), 2020. Date of Publication: 15 Mar 2020.</t>
  </si>
  <si>
    <t>Printz C.</t>
  </si>
  <si>
    <t>BJOG: An International Journal of Obstetrics and Gynaecology. 127(1) (pp 17), 2020. Date of Publication: 01 Jan 2020.</t>
  </si>
  <si>
    <t>Corsi D.J.</t>
  </si>
  <si>
    <t>Journal of General Internal Medicine. Conference: Annual Meeting of the Society of General Internal Medicine, SGIM 2020. Birmingham, AL United States. 35(SUPPL 1) (pp S183), 2020. Date of Publication: July 2020.</t>
  </si>
  <si>
    <t>Lau N.
Gerson M.
Korenstein D.R.
Keyhani S.</t>
  </si>
  <si>
    <t>Arthritis and Rheumatology. Conference: American College of Rheumatology Convergence, ACR 2020. Virtual. 72(SUPPL 10) (pp 69-70), 2020. Date of Publication: October 2020.</t>
  </si>
  <si>
    <t>Aloush V.
Gurfinkel A.
Shachar N.
Ablin J.
Elkana O.</t>
  </si>
  <si>
    <t>John Wiley and Sons Inc.</t>
  </si>
  <si>
    <t>Asia-Pacific Journal of Clinical Oncology. Conference: 47th Annual Scientific Meeting, Quality and Safety, Implementation Science, Cardio-Oncology. Virtual. 16(SUPPL 8) (pp 185), 2020. Date of Publication: November 2020.</t>
  </si>
  <si>
    <t>Leyden S.
Cummins M.
Wakelin K.</t>
  </si>
  <si>
    <t>Otolaryngology - Head and Neck Surgery. Conference: Annual Meeting of the American Academy of Otolaryngology-Head and Neck Surgery Foundation 2020. Virtual. 163(1 SUPPL) (pp P37), 2020. Date of Publication: September 2020.</t>
  </si>
  <si>
    <t>Global Advances in Health and Medicine. Conference: International Congress on Integrative Medicine and Health, ICIMH 2020. Cleveland, OH United States. 9 (pp 160-161), 2020. Date of Publication: 2020.</t>
  </si>
  <si>
    <t>Oliveto A.
Addicott M.
Mancino M.
Fischer-Laycock I.
Mendiratta P.</t>
  </si>
  <si>
    <t>Cancer Epidemiology Biomarkers and Prevention. Conference: 12th AACR Conference on the Science of Cancer Health Disparities in Racial/Ethnic Minorities and the Medically Underserved. San Francisco, CA United States. 29(6 SUPPL 2) (no pagination), 2020. Date of Publication: June 2020.</t>
  </si>
  <si>
    <t>Padamsee T.J.</t>
  </si>
  <si>
    <t>Annals of Emergency Medicine. Conference: American College of Emergency Physicians 2020 Research Forum. Virtual, Online. 76(4 Supplement) (pp S103), 2020. Date of Publication: October 2020.</t>
  </si>
  <si>
    <t>Quenzer F.C.
Brennan J.
Alfaraj D.
Bahlawan N.
Yadav V.
Coyne C.J.</t>
  </si>
  <si>
    <t>Neurology. Conference: 72nd Annual Meeting of the American Academy of Neurology, AAN 2020. Toronto, ON Canada. 94(15 Supplement) (no pagination), 2020. Date of Publication: 2020.</t>
  </si>
  <si>
    <t>Cross D.
Kim N.</t>
  </si>
  <si>
    <t>Journal of Medical Imaging and Radiation Sciences. Conference: RTi3 2020. Toronto Canada. 51(3 Supplement) (pp S17), 2020. Date of Publication: September 2020.</t>
  </si>
  <si>
    <t>Aubrey R.
Chun H.
Feuz C.
Rosewall T.</t>
  </si>
  <si>
    <t>Headache. Conference: 62nd Annual Scientific Meeting American Headache Society. San Diego, CA United States. 60(Supplement 1) (pp 77), 2020. Date of Publication: June 2020.</t>
  </si>
  <si>
    <t>Zhang P.</t>
  </si>
  <si>
    <t>Gastroenterology. Conference: Digestive Disease Week (DDW) 2020. Chicago United States. 158(6 Supplement 1) (pp S-881), 2020. Date of Publication: May 2020.</t>
  </si>
  <si>
    <t>Aivaliotis V.I.
Nguyen L.A.B.
Clarke J.O.
Zikos T.</t>
  </si>
  <si>
    <t>Gastroenterology. Conference: Digestive Disease Week, DDW 2019. San Diego United States. 156(6 S1) (pp S-441), 2019. Date of Publication: 2019.</t>
  </si>
  <si>
    <t>Gray J.R.
Attara G.
Aumais G.
Panaccione R.
Marshall J.K.</t>
  </si>
  <si>
    <t>Gastroenterology. Conference: Digestive Disease Week, DDW 2019. San Diego United States. 156(6 Supplement 1) (pp S-1355), 2019. Date of Publication: May 2019.</t>
  </si>
  <si>
    <t>Mathur K.
Vuppalanchi V.
Vuppalanchi R.
Lammert C.</t>
  </si>
  <si>
    <t>Clinical and Experimental Rheumatology. Conference: International Congress on Controversies in Fibromyalgia. Vienna Austria. 37(1 Supplement 116) (pp S123), 2019. Date of Publication: 2019.</t>
  </si>
  <si>
    <t>Gur S.</t>
  </si>
  <si>
    <t>Clinical and Experimental Rheumatology S.A.S.</t>
  </si>
  <si>
    <t>Annals of the Rheumatic Diseases. Conference: Annual European Congress of Rheumatology, EULAR 2019. Madrid Spain. 78(Supplement 2) (pp 2177), 2019. Date of Publication: June 2019.</t>
  </si>
  <si>
    <t>Stones S.
Quinn D.</t>
  </si>
  <si>
    <t>Annals of the American Thoracic Society. 16(5) (pp 544-546), 2019. Date of Publication: 01 May 2019.</t>
  </si>
  <si>
    <t>Mageto Y.</t>
  </si>
  <si>
    <t>American Thoracic Society (E-mail: malexander@thoracic.org)</t>
  </si>
  <si>
    <t>JAMA Pediatrics. 173(2) (pp 185-186), 2019. Date of Publication: February 2019.</t>
  </si>
  <si>
    <t>Levy S.
Weitzman E.R.</t>
  </si>
  <si>
    <t>American Medical Association (E-mail: smcleod@itsa.ucsf.edu)</t>
  </si>
  <si>
    <t>JAMA - Journal of the American Medical Association. 322(9) (pp 802-804), 2019. Date of Publication: 03 Sep 2019.</t>
  </si>
  <si>
    <t>Abbasi J.</t>
  </si>
  <si>
    <t>Quality of Life Research. Conference: 26th Annual Conference of the International Society for Quality of Life Research. San Diego, CA United States. 28(SUPPL 1) (pp S129-S130), 2019. Date of Publication: 2019.</t>
  </si>
  <si>
    <t>Payakachat N.
Achraya M.
Nagel C.</t>
  </si>
  <si>
    <t>Springer International Publishing</t>
  </si>
  <si>
    <t>Journal of Sleep Research. Conference: 31st ASM of Australasian Sleep Association and Australasian Sleep Technologists Association, Sleep DownUnder 2019. Sydney, NSW Australia. 28(SUPPL 1) (no pagination), 2019. Date of Publication: October 2019.</t>
  </si>
  <si>
    <t>Suraev A.
Hoyos C.
Mills L.
McGregor I.
Bravo M.
Arkell T.
Benson M.
Lintzeris N.</t>
  </si>
  <si>
    <t>Multiple Sclerosis Journal. Conference: 35th Congress of the European Committee for Treatment and Research in Multiple Sclerosis, ECTRIMS 2019. Stockholm Sweden. 25(Supplement 2) (pp 795), 2019. Date of Publication: September 2019.</t>
  </si>
  <si>
    <t>Silbermann E.
Orban A.
Senders A.
Wooliscroft L.
Rice J.
Cameron M.
Waslo C.
Yadav V.
Spain R.</t>
  </si>
  <si>
    <t>Neuro-Oncology. Conference: 24th Annual Scientific Meeting and Education Day of the Society for Neuro-Oncology. Phoenix, AZ United States. 21(Supplement 6) (pp vi135), 2019. Date of Publication: November 2019.</t>
  </si>
  <si>
    <t>Reddy N.K.
Blondin N.</t>
  </si>
  <si>
    <t>Journal of the American Academy of Child and Adolescent Psychiatry. Conference: 66th Annual Meeting of the American Academy of Child &amp; Adolescent Psychiatry. Chicago United States. 58(10 Supplement) (pp S318), 2019. Date of Publication: October 2019.</t>
  </si>
  <si>
    <t>Bagot K.</t>
  </si>
  <si>
    <t>Annals of Emergency Medicine. Conference: 2019 ACEP Research Forum. Denver United States. 74(4 Supplement) (pp S116), 2019. Date of Publication: October 2019.</t>
  </si>
  <si>
    <t>Johnson L.
Hultgren A.
Su M.K.
Goldfrank L.R.
Laskowski L.K.</t>
  </si>
  <si>
    <t>Fertility and Sterility. Conference: 75th Scientific Congress of the American Society for Reproductive Medicine. Philadelphia United States. 112(3 Supplement) (pp e52), 2019. Date of Publication: September 2019.</t>
  </si>
  <si>
    <t>Journal of Clinical Oncology. Conference: 2019 Annual Meeting of the American Society of Clinical Oncology, ASCO 2019. Chicago, IL United States. 37(Supplement 15) (no pagination), 2019. Date of Publication: May 2019.</t>
  </si>
  <si>
    <t>Vorobiof D.A.
Malki E.
Deutsch I.
Hasid L.</t>
  </si>
  <si>
    <t>Inflammatory Bowel Diseases. Conference: 2019 Crohn's and Colitis Congress. Las Vegas, NV United States. 25(Supplement 1) (pp S8), 2019. Date of Publication: February 2019.</t>
  </si>
  <si>
    <t>Szvarca D.
Tabbara N.
Masur J.
Greenfest A.
Clarke L.M.
Borum M.L.</t>
  </si>
  <si>
    <t>Inflammatory Bowel Diseases. Conference: 2019 Crohn's and Colitis Congress. Las Vegas, NV United States. 25(Supplement 1) (pp S1), 2019. Date of Publication: February 2019.</t>
  </si>
  <si>
    <t>Malter L.B.
Jain A.
Cohen B.
Gaidos J.
Axisa L.
Butterfeld L.
Rescola B.J.
Sarode S.
Cheifetz A.
Ehrlich O.G.</t>
  </si>
  <si>
    <t>Headache. Conference: 61st Annual Scientific Meeting American Headache Society. Philadelphia, PA United States. 59(Supplement 1) (pp 166), 2019. Date of Publication: June 2019.</t>
  </si>
  <si>
    <t>Kuruvilla D.E.
Cowan R.P.
Mehta A.</t>
  </si>
  <si>
    <t>Advances in Integrative Medicine. Conference: International Congress on Complementary Medicine Research: Pathways and Partnerships. Brisbane Australia. 6(Supplement 1) (pp S5-S6), 2019. Date of Publication: May 2019.</t>
  </si>
  <si>
    <t>Armour M.
Sinclair J.
Chalmers J.
Smith C.</t>
  </si>
  <si>
    <t>Elsevier Australia</t>
  </si>
  <si>
    <t>Gastroenterology. Conference: 2019 Crohn's and Colitis Congress. Bellagio Las Vegas United States. 156(3 Supplement) (pp S11), 2019. Date of Publication: February 2019.</t>
  </si>
  <si>
    <t>Gastroenterology. Conference: 2019 Crohn's and Colitis Congress. Bellagio Las Vegas United States. 156(3 Supplement) (pp S1-S2), 2019. Date of Publication: February 2019.</t>
  </si>
  <si>
    <t>Malter L.B.
Jain A.
Cohen B.
Gaidos J.
Axisa L.
Butterfield L.
Rescola B.J.
Sarode S.
Cheifetz A.
Ehrlich O.G.</t>
  </si>
  <si>
    <t>Journal of Adolescent Health. Conference: PSYCHOLOGICAL WELL-BEING: INTERNATIONAL TRANSCULTURAL PERSPECTIVES. Washington United States. 64(2 Supplement) (pp S101), 2019. Date of Publication: February 2019.</t>
  </si>
  <si>
    <t>Arrington-Sanders R.
Galai N.
Wirtz A.
Kwait J.
Beyrer C.
Dowshen N.
D'Angelo L.J.
Hailey K.
Conley J.
Brooks D.
Celentano D.</t>
  </si>
  <si>
    <t>Journal of Adolescent Health. Conference: PSYCHOLOGICAL WELL-BEING: INTERNATIONAL TRANSCULTURAL PERSPECTIVES. Washington United States. 64(2 Supplement) (pp S95-S96), 2019. Date of Publication: February 2019.</t>
  </si>
  <si>
    <t>Plax K.
Gerke D.
Schlueter J.
Glotfelty J.
Freshman M.
Slovacek S.</t>
  </si>
  <si>
    <t>Clinical Therapeutics. 40(9) (pp 1429-1434), 2018. Date of Publication: September 2018.</t>
  </si>
  <si>
    <t>Shader R.I.</t>
  </si>
  <si>
    <t>Excerpta Medica Inc.</t>
  </si>
  <si>
    <t>Journal of Psychopathology. 24(3) (pp 111-112), 2018. Date of Publication: September 2018.</t>
  </si>
  <si>
    <t>Fiorillo A.
Dell'Osso B.
Maina G.
Fagiolini A.</t>
  </si>
  <si>
    <t>Pacini Editore S.p.A. (Via A. Gherardesca 1, Ospedaletto (Pisa) 56121, Italy. E-mail: journal@jpsychopathol.it)</t>
  </si>
  <si>
    <t>Pediatrics. Conference: National Conference on Education 2016. San Francisco, CA United States. 141(1) (no pagination), 2018. Date of Publication: January 2018.</t>
  </si>
  <si>
    <t>Anant P.K.
Powell M.
Smith S.
Johnson S.T.</t>
  </si>
  <si>
    <t>Clinical Toxicology. Conference: 50th North American Congress of Clinical Toxicology, NACCT 2018. Chicago, IL United States. 56(10) (pp 1041-1042), 2018. Date of Publication: 2018.</t>
  </si>
  <si>
    <t>Garland S.
Schaeffer S.</t>
  </si>
  <si>
    <t>ASAIO Journal. Conference: 29th Annual Extracorporeal Life Support Organization Conference, ELSO 2018. Scottsdale, AZ United States. 64(Supplement 2) (pp 14), 2018. Date of Publication: September - October 2018.</t>
  </si>
  <si>
    <t>Attis M.
King J.
Hardison D.
Bridges B.</t>
  </si>
  <si>
    <t>Journal of the American Academy of Child and Adolescent Psychiatry. Conference: AACAP's 65th Annual Meeting. Seattle United States. 57(10 Supplement) (pp S139-S140), 2018. Date of Publication: October 2018.</t>
  </si>
  <si>
    <t>Hodgdon E.A.
Bath E.
Tapert S.F.
Bagot K.S.</t>
  </si>
  <si>
    <t>Quality of Life Research. Conference: 25th Annual Conference of the International Society for Quality of Life Research, ISOQOL 2018. Dublin Ireland. 27(Supplement 1) (pp S156-S157), 2018. Date of Publication: October 2018.</t>
  </si>
  <si>
    <t>Payakachat N.
Russell L.
Fantegrossi W.</t>
  </si>
  <si>
    <t>Journal of the American Academy of Child and Adolescent Psychiatry. Conference: AACAP's 65th Annual Meeting. Seattle United States. 57(10 Supplement) (pp S10), 2018. Date of Publication: October 2018.</t>
  </si>
  <si>
    <t>Bernstein B.
Sondheimer A.</t>
  </si>
  <si>
    <t>Pediatric Dermatology. Conference: 43rd Annual Meeting of the Society for Pediatric Dermatology, SPD 2018. Lake Tahoe, CA United States. 35(5) (pp 703), 2018. Date of Publication: September - October 2018.</t>
  </si>
  <si>
    <t>Yang E.J.
Beck K.M.
Bhutani T.</t>
  </si>
  <si>
    <t>Pediatric Pulmonology. Conference: 32nd Annual North American Cystic Fibrosis Conference, NACFC 2018. Denver, CO United States. 53(Supplement 2) (pp 64-65), 2018. Date of Publication: September 2018.</t>
  </si>
  <si>
    <t>Hamberger E.
Halpern-Felsher B.
Milla C.</t>
  </si>
  <si>
    <t>Annals of the Rheumatic Diseases. Conference: Annual European Congress of Rheumatology, EULAR 2018. Amsterdam Netherlands. 77(Supplement 2) (pp 1879), 2018. Date of Publication: June 2018.</t>
  </si>
  <si>
    <t>Reece C.
Robertson N.
Wilhelm L.
Proulx L.
Richards D.
McKinnon A.
Gunderson J.
Sirois A.</t>
  </si>
  <si>
    <t>American Journal of Respiratory and Critical Care Medicine. Conference: American Thoracic Society International Conference, ATS 2018. San Diego, CA United States. 197(MeetingAbstracts) (no pagination), 2018. Date of Publication: 2018.</t>
  </si>
  <si>
    <t>Bojanowski C.M.
Dagni C.
El-Hajjaoui T.
Moshensky A.
Javier C.J.
Du A.
Crotty Alexander L.E.</t>
  </si>
  <si>
    <t>Alcoholism: Clinical and Experimental Research. Conference: 41st Annual Scientific Meeting of the Research Society on Alcoholism, RSA 2018. San Diego, CA United States. 42(Supplement 1) (pp 65A), 2018. Date of Publication: June 2018.</t>
  </si>
  <si>
    <t>Pedersen C.A.
Willing L.
Kampov-Polevoi A.
Jordan R.
Casey R.
Tatreau J.
Gallop R.
McCann K.
Stansbury M.
Garbutt J.C.</t>
  </si>
  <si>
    <t>Supportive Care in Cancer. Conference: 2018 Joint Meeting of the Multinational Association of Supportive Care in Cancer, MASCC and the International Society of Oral Oncology, ISOO 2018. Vienna Austria. 26(2 Supplement 1) (pp S314-S315), 2018. Date of Publication: 2018.</t>
  </si>
  <si>
    <t>Grunfeld J.</t>
  </si>
  <si>
    <t>Journal of General Internal Medicine. Conference: 41st Annual Meeting of the Society of General Internal Medicine, SGIM 2018. Denver, CO United States. 33(2 Supplement 1) (pp 350), 2018. Date of Publication: 2018.</t>
  </si>
  <si>
    <t>Wisk L.
Nelson E.B.
Magane K.
Weitzman E.</t>
  </si>
  <si>
    <t>Neurology. Conference: 70th Annual Meeting of the American Academy of Neurology, AAN 2018. Los Angeles, Ca United States. 90(15 Supplement 1) (no pagination), 2018. Date of Publication: April 2018.</t>
  </si>
  <si>
    <t>Bolano C.
Vazquez G.
Couto B.
Claverie C.S.
Thomson A.</t>
  </si>
  <si>
    <t>Journal of the American Geriatrics Society. Conference: 2018 Annual Scientific Meeting of the American Geriatrics Society, AGS 2018. Orlando, FL United States. 66(Supplement 2) (pp S123), 2018. Date of Publication: 2018.</t>
  </si>
  <si>
    <t>Agornyo P.
Choi S.
Dahmer S.
Nouryan C.N.
Wolf-Klein G.
Martins-Welch D.</t>
  </si>
  <si>
    <t>Clinical Journal of Sport Medicine. Conference: 27th Annual Meeting of American Medical Society for Sports Medicine, AMSSM 2018. Orlando, FL United States. 28(2) (pp 184), 2018. Date of Publication: March 2018.</t>
  </si>
  <si>
    <t>Campian M.
Cushman D.
Teramoto M.
Flis A.</t>
  </si>
  <si>
    <t>Value in Health. Conference: ISPOR 22nd Annual International Meeting. Boston, MA United States. 20(5) (pp A327), 2017. Date of Publication: May 2017.</t>
  </si>
  <si>
    <t>Eaneff S.D.</t>
  </si>
  <si>
    <t>Epilepsy and Behavior. 75 (pp 261-263), 2017. Date of Publication: October 2017.</t>
  </si>
  <si>
    <t>Mula M.</t>
  </si>
  <si>
    <t>American Journal of Emergency Medicine. 36(7) (pp 1300-1301), 2018. Date of Publication: July 2018.</t>
  </si>
  <si>
    <t>Ouellette L.
Cearley M.
Judge B.
Riley B.
Jones J.</t>
  </si>
  <si>
    <t>Acta Psychiatrica Scandinavica. 137(1) (pp 3-5), 2018. Date of Publication: January 2018.</t>
  </si>
  <si>
    <t>Borschmann R.
Patton G.C.</t>
  </si>
  <si>
    <t>Annual Review of Clinical Psychology. 13 (pp i-iii), 2017. Date of Publication: 08 May 2017.</t>
  </si>
  <si>
    <t>Cannon T.D.
Widiger T.</t>
  </si>
  <si>
    <t>Annual Reviews Inc. (4139 El Camino Way, P.O. Box 10139, Palo Alto CA 94306, United States)</t>
  </si>
  <si>
    <t>Current Topics in Behavioral Neurosciences. 32 (pp 1-18), 2017. Date of Publication: 2017.</t>
  </si>
  <si>
    <t>Madras B.K.</t>
  </si>
  <si>
    <t>Journal of Clinical Neurophysiology. Conference: 2017 American Clinical Neurophysiology Society Annual Meeting, ACNS 2017. Phoenix, AZ United States. 34(3) (pp 286), 2017. Date of Publication: May 2017.</t>
  </si>
  <si>
    <t>Anetakis K.
Anetakis A.
Ghearing G.</t>
  </si>
  <si>
    <t>Drug Safety. Conference: 17th ISoP Annual Meeting "Pharmacovigilance in the 21st Century". Liverpool United Kingdom. 40(10) (pp 1011-1012), 2017. Date of Publication: October 2017.</t>
  </si>
  <si>
    <t>Lillo Le Louet A.
Aboukhamis R.
Karapentiaz P.
Lemoine M.
Zweigenbaum P.
Leprovost D.
Bousquet C.</t>
  </si>
  <si>
    <t>Drug and Alcohol Dependence. Conference: 2016 Annual Meeting of the College on Problems of Drug Dependence, CPDD 2016. Palm Springs, CA United States. 171 (pp e85), 2017. Date of Publication: 01 Feb 2017.</t>
  </si>
  <si>
    <t>Haug N.A.
Kieschnick D.
Sottile J.E.
Vandrey R.
Babson K.
Bonn-Miller M.O.</t>
  </si>
  <si>
    <t>Journal of Addictive Diseases. 35(3) (pp 159-160), 2016. Date of Publication: 02 Jul 2016.</t>
  </si>
  <si>
    <t>Ruan X.
Kaye A.D.</t>
  </si>
  <si>
    <t>Innovations in Clinical Neuroscience. 13(3-4) (pp 11-12), 2016. Date of Publication: April 2016.</t>
  </si>
  <si>
    <t>Oyemade A.</t>
  </si>
  <si>
    <t>Matrix Medical Communications (1595 Paoli Pike, Suite 103, West Chester PA 19380, United States)</t>
  </si>
  <si>
    <t>Child and Adolescent Psychiatric Clinics of North America. 25(3) (pp xiii-xiv), 2016. Date of Publication: 01 Jul 2016.</t>
  </si>
  <si>
    <t>Hsiao R.C.J.
Walker L.R.</t>
  </si>
  <si>
    <t>JAMA Pediatrics. 170(3) (pp 193-194), 2016. Date of Publication: March 2016.</t>
  </si>
  <si>
    <t>Annals of Emergency Medicine. Conference: American College of Emergency Physicians, ACEP 2016 Research Forum. Las Vegas, NV United States. 68(4 Supplement 1) (pp S16), 2016. Date of Publication: October 2016.</t>
  </si>
  <si>
    <t>Runde D.P.
Harland K.
Mohr N.</t>
  </si>
  <si>
    <t>The Lancet Neurology. 15(3) (pp 235-237), 2016. Date of Publication: 2016.</t>
  </si>
  <si>
    <t>Detyniecki K.
Hirsch L.J.</t>
  </si>
  <si>
    <t>Lancet Publishing Group (E-mail: cususerv@lancet.com)</t>
  </si>
  <si>
    <t>Journal of Paediatrics and Child Health. 51(5) (pp 471-472), 2015. Date of Publication: 01 May 2015.</t>
  </si>
  <si>
    <t>Isaacs D.
Kilham H.</t>
  </si>
  <si>
    <t>Blackwell Publishing (E-mail: info@asia.blackpublishing.com.au)</t>
  </si>
  <si>
    <t>Drug and Alcohol Dependence. Conference: 2015 Annual Meeting of the College on Problems of Drug Dependence, CPDD 2015. Phoenix, AZ United States. Conference Publication: (var.pagings). 156 (pp e153), 2015. Date of Publication: 01 Nov 2015.</t>
  </si>
  <si>
    <t>Mitchell J.W.
Davis F.
Pan Y.
Feaster D.J.</t>
  </si>
  <si>
    <t>European Neuropsychopharmacology. Conference: 28th European College of Neuropsychopharmacology, ECNP Congress. Amsterdam Netherlands. Conference Publication: (var.pagings). 25(SUPPL. 2) (pp S613), 2015. Date of Publication: September 2015.</t>
  </si>
  <si>
    <t>Santacroce R.
Bersani F.S.
Lupi M.
Cinosi E.
Martinotti G.
Di Giannantonio M.
Orsolini L.</t>
  </si>
  <si>
    <t>European Child and Adolescent Psychiatry. Conference: 16th International Congress of European Society for Child and Adolescent Psychiatry, ESCAP 2015. Madrid Spain. Conference Publication: (var.pagings). 24(1 SUPPL. 1) (pp S14), 2015. Date of Publication: June 2015.</t>
  </si>
  <si>
    <t>Bilke-Hentsch O.</t>
  </si>
  <si>
    <t>Dr. Dietrich Steinkopff Verlag GmbH and Co. KG</t>
  </si>
  <si>
    <t>Alcoholism: Clinical and Experimental Research. Conference: 38th Annual Scientific Meeting of the Research Society on Alcoholism. San Antonio, TX United States. Conference Publication: (var.pagings). 39(SUPPL. 1) (pp 74A), 2015. Date of Publication: June 2015.</t>
  </si>
  <si>
    <t>Mitchell J.W.
Davis F.V.
Pan Y.
Feaster D.</t>
  </si>
  <si>
    <t>Epilepsy and Behavior. 41 (pp 270-271), 2014. Date of Publication: December 01, 2014.</t>
  </si>
  <si>
    <t>Sirven J.I.</t>
  </si>
  <si>
    <t>Annals of Allergy, Asthma and Immunology. Conference: 2014 Annual Meeting of the American College of Allergy, Asthma and Immunology. Atlanta, GA United States. Conference Publication: (var.pagings). 113(5 SUPPL. 1) (pp A8), 2014. Date of Publication: November 2014.</t>
  </si>
  <si>
    <t>Gonzalez-Estrada A.
Cuervo Pardo L.
Ghosh B.
Pazheri F.
Smith M.
Zell K.
Wang X.
Lang D.M.</t>
  </si>
  <si>
    <t>Clinical Toxicology. Conference: 33rd International Congress of the European Association of Poisons Centres and Clinical Toxicologists, EAPCCT 2013. Copenhagen Denmark. Conference Publication: (var.pagings). 51(4) (pp 349), 2013. Date of Publication: May 2013.</t>
  </si>
  <si>
    <t>Chary M.
Genes N.
Manini A.</t>
  </si>
  <si>
    <t>Epilepsy Currents. Conference: 64th Annual Meeting of the American Epilepsy Society, AES and 3rd Biennial North American Regional Epilepsy Congress. San Antonio, TX United States. Conference Publication: (var.pagings). 11(1 SUPPL. 1) (no pagination), 2011. Date of Publication: 2011.</t>
  </si>
  <si>
    <t>Noe K.
Shulman D.
Tapsell L.</t>
  </si>
  <si>
    <t>American Epilepsy Society</t>
  </si>
  <si>
    <t>Journal of Adolescent Health. 70(4) (pp 517-520), 2022. Date of Publication: April 2022.</t>
  </si>
  <si>
    <t>Ford C.A.
Boyer C.B.
Halpern C.T.
Katzman D.K.
Ross D.A.</t>
  </si>
  <si>
    <t>Alcoholism: Clinical and Experimental Research. Conference: 44th Annual Meeting of the Research Society on Alcoholism, RSA 2021. Virtual. 45(SUPPL 1) (pp 183A), 2021. Date of Publication: June 2021.</t>
  </si>
  <si>
    <t>Fairlie A.M.
Graupensperger S.
Duckworth J.C.
Patrick M.E.
Lee C.M.</t>
  </si>
  <si>
    <t>CNS Spectrums. Conference: Neuroscience Education Institute Congress, NEI 2020. Virtual. 26(2) (pp 166-167), 2021. Date of Publication: April 2021.</t>
  </si>
  <si>
    <t>Green J.L.
Vosburg S.K.
Robbins R.
Faraone S.V.
Antshel K.M.</t>
  </si>
  <si>
    <t>Asia-Pacific Psychiatry. Conference: 19th International Congress of the Pacific Rim College of Psychiatrists. Seoul South Korea. 13(SUPPL 1) (no pagination), 2021. Date of Publication: April 2021.</t>
  </si>
  <si>
    <t>Kenny D.</t>
  </si>
  <si>
    <t>Wiley-Blackwell</t>
  </si>
  <si>
    <t>Current Psychopharmacology. 9(2) (pp 80-81), 2020. Date of Publication: 2020.</t>
  </si>
  <si>
    <t>Gold M.S.
Gold J.A.</t>
  </si>
  <si>
    <t>Bentham Science Publishers (P.O. Box 294, Bussum 1400 AG, Netherlands)</t>
  </si>
  <si>
    <t>JAMA Psychiatry. 77(4) (pp 438), 2020. Date of Publication: April 2020.</t>
  </si>
  <si>
    <t>Feder K.A.
Riehm K.E.
Mojtabai R.</t>
  </si>
  <si>
    <t>Journal of the American Academy of Child and Adolescent Psychiatry. 59(3) (pp 333-335), 2020. Date of Publication: March 2020.</t>
  </si>
  <si>
    <t>Berthelot N.
Garon-Bissonnette J.
Drouin-Maziade C.
Duguay G.
Milot T.
Lemieux R.
Lacharite C.
St-Laurent D.
Dubois-Comtois K.</t>
  </si>
  <si>
    <t>Journal of Medical Toxicology. Conference: 2020 American College of Medical Toxicology Annual Scientific Meeting, ACMT 2020. New York, NY United States. 16(2) (pp 130), 2020. Date of Publication: 2020.</t>
  </si>
  <si>
    <t>Ontiveros S.T.
Cantrell L.</t>
  </si>
  <si>
    <t>Journal of Psychiatric Practice. 25(6) (pp 417), 2019. Date of Publication: November 2019.</t>
  </si>
  <si>
    <t>Oldham J.M.</t>
  </si>
  <si>
    <t>Journal of the American Academy of Child and Adolescent Psychiatry. Conference: 66th Annual Meeting of the American Academy of Child &amp; Adolescent Psychiatry. Chicago United States. 58(10 Supplement) (pp S324), 2019. Date of Publication: October 2019.</t>
  </si>
  <si>
    <t>Ivanov I.
Parvaz M.A.
Blair J.</t>
  </si>
  <si>
    <t>Journal of the American Academy of Child and Adolescent Psychiatry. Conference: 66th Annual Meeting of the American Academy of Child &amp; Adolescent Psychiatry. Chicago United States. 58(10 Supplement) (pp S281), 2019. Date of Publication: October 2019.</t>
  </si>
  <si>
    <t>Garon-Bissonnette J.
Morneau M.
Duguay G.
Lemieux R.
Dubois-Comtois K.
Milot T.
Berthelot N.</t>
  </si>
  <si>
    <t>Journal of the American Academy of Child and Adolescent Psychiatry. Conference: 66th Annual Meeting of the American Academy of Child &amp; Adolescent Psychiatry. Chicago United States. 58(10 Supplement) (pp S325), 2019. Date of Publication: October 2019.</t>
  </si>
  <si>
    <t>Alcoholism: Clinical and Experimental Research. Conference: 42nd Annual Scientific Meeting of the Research Society on Alcoholism, RSA 2019. Minneapolis, MN United States. 43(Supplement 1) (pp 81A), 2019. Date of Publication: June 2019.</t>
  </si>
  <si>
    <t>Bonar E.E.
Young S.D.
Blow F.C.
Cunningham R.M.
Bohnert A.S.B.
Bauermeister J.A.
Walton M.A.</t>
  </si>
  <si>
    <t>Alcoholism: Clinical and Experimental Research. Conference: 42nd Annual Scientific Meeting of the Research Society on Alcoholism, RSA 2019. Minneapolis, MN United States. 43(Supplement 1) (pp 58A), 2019. Date of Publication: June 2019.</t>
  </si>
  <si>
    <t>Fairlie A.M.
Patrick M.E.
Lee C.M.</t>
  </si>
  <si>
    <t>Alcoholism: Clinical and Experimental Research. Conference: 42nd Annual Scientific Meeting of the Research Society on Alcoholism, RSA 2019. Minneapolis, MN United States. 43(Supplement 1) (pp 79A), 2019. Date of Publication: June 2019.</t>
  </si>
  <si>
    <t>Schneeberger D.
Bonar E.E.
Bauermeister J.
Young S.
Blow F.C.
Bourque C.
Cunningham R.M.
Bohnert A.
Walton M.A.</t>
  </si>
  <si>
    <t>Journal of Adolescent Health. Conference: PSYCHOLOGICAL WELL-BEING: INTERNATIONAL TRANSCULTURAL PERSPECTIVES. Washington United States. 64(2 Supplement) (pp S80), 2019. Date of Publication: February 2019.</t>
  </si>
  <si>
    <t>Jenkins M.C.
Kerr B.
Scheck J.B.
Gower A.D.
Moreno M.A.</t>
  </si>
  <si>
    <t>Irish Medical Journal. 111(2) (pp 702), 2018. Date of Publication: February 2018.</t>
  </si>
  <si>
    <t>Reynolds C.
Finnegan R.
Forman E.
King M.D.</t>
  </si>
  <si>
    <t>Irish Medical Association</t>
  </si>
  <si>
    <t>Brain Sciences. 8(12) (no pagination), 2018. Article Number: 221. Date of Publication: December 2018.</t>
  </si>
  <si>
    <t>Schifano F.</t>
  </si>
  <si>
    <t>MDPI AG (Postfach, Basel CH-4005, Switzerland. E-mail: indexing@mdpi.com)</t>
  </si>
  <si>
    <t>Alcoholism: Clinical and Experimental Research. Conference: 41st Annual Scientific Meeting of the Research Society on Alcoholism, RSA 2018. San Diego, CA United States. 42(Supplement 1) (pp 255A), 2018. Date of Publication: June 2018.</t>
  </si>
  <si>
    <t>Walton M.A.
Bauermeister J.
Young S.
Blow F.C.
Schneeberger D.
Bourque C.
Cunningham R.M.
Bohnert A.
Bonar E.</t>
  </si>
  <si>
    <t>Alcoholism: Clinical and Experimental Research. Conference: 41st Annual Scientific Meeting of the Research Society on Alcoholism, RSA 2018. San Diego, CA United States. 42(Supplement 1) (pp 73A), 2018. Date of Publication: June 2018.</t>
  </si>
  <si>
    <t>Bonar E.E.
Kusunoki Y.Y.
Philyaw-Kotov M.L.
Walton M.A.
Ngo Q.M.</t>
  </si>
  <si>
    <t>Drug and Alcohol Dependence. Conference: 2016 Annual Meeting of the College on Problems of Drug Dependence, CPDD 2016. Palm Springs, CA United States. 171 (pp e159), 2017. Date of Publication: 01 Feb 2017.</t>
  </si>
  <si>
    <t>Paniagua S.M.
Phelps C.L.
Rosen K.D.
Potter J.S.</t>
  </si>
  <si>
    <t>Epilepsy and Behavior. 63 (pp 125-126), 2016. Date of Publication: 01 Oct 2016.</t>
  </si>
  <si>
    <t>Journal of Adolescent Health. Conference: 2016 Annual Meeting of the Society for Adolescent Health and Medicine, SAHM 2016. Washington, DC United States. Conference Publication: (var.pagings). 58(2 SUPPL. 1) (pp S111-S112), 2016. Date of Publication: February 2016.</t>
  </si>
  <si>
    <t>Brown R.A.
Johnson K.E.
Bloom E.L.
Meltzer S.
Matsko S.V.
Minami H.
Hecht J.P.
Richardson R.</t>
  </si>
  <si>
    <t>Alcoholism: Clinical and Experimental Research. Conference: 39th Annual Scientific Meeting of the Research Society on Alcoholism. New Orleans, LA United States. Conference Publication: (var.pagings). 40(SUPPL. 1) (pp 312A), 2016. Date of Publication: June 2016.</t>
  </si>
  <si>
    <t>Cavazos-Rehg P.A.
Sowles S.J.
Krauss M.J.
Bierut L.</t>
  </si>
  <si>
    <t>European Psychiatry. Conference: 24th European Congress of Psychiatry, EPA 2016. Madrid Spain. Conference Publication: (var.pagings). 33(SUPPL.) (pp S309-S310), 2016. Date of Publication: March 2016.</t>
  </si>
  <si>
    <t>Newman M.
Denton G.
Walker T.
Grewal J.</t>
  </si>
  <si>
    <t>Drug and Alcohol Dependence. Conference: 2015 Annual Meeting of the College on Problems of Drug Dependence, CPDD 2015. Phoenix, AZ United States. Conference Publication: (var.pagings). 156 (pp e165), 2015. Date of Publication: 01 Nov 2015.</t>
  </si>
  <si>
    <t>Novak S.P.
Hakansson A.
Reimer J.
Martinez-Raga J.
Lorvick J.</t>
  </si>
  <si>
    <t>Drug and Alcohol Dependence. Conference: 2015 Annual Meeting of the College on Problems of Drug Dependence, CPDD 2015. Phoenix, AZ United States. Conference Publication: (var.pagings). 156 (pp e125), 2015. Date of Publication: 01 Nov 2015.</t>
  </si>
  <si>
    <t>Lee D.C.
Crosier B.S.
Budney A.J.</t>
  </si>
  <si>
    <t>Substance use &amp; misuse. 46(7) (pp 849-851), 2011. Date of Publication: 2011.</t>
  </si>
  <si>
    <t>Montagne M.</t>
  </si>
  <si>
    <t>American Journal of Respiratory and Critical Care Medicine. Conference: American Thoracic Society International Conference, ATS 2020. Philadelphia, PA United States. 201(1) (no pagination), 2020. Date of Publication: 2020.</t>
  </si>
  <si>
    <t>Hoffman B.L.
Colditz J.
Sidani J.E.
Davis E.
Taneja S.B.
James A.
Primack B.A.
Morris A.M.
Brink L.
Lynch M.
Rose J.J.
Chu K.</t>
  </si>
  <si>
    <t>Cancer Nursing. Conference: International Conference on Cancer Nursing, ICCN 2017. Anaheim, CA United States. 40(6 Supplement 1) (pp E59-E60), 2017. Date of Publication: November - December 2017.</t>
  </si>
  <si>
    <t>Guo J.-W.
Lai D.L.
Jung S.-H.</t>
  </si>
  <si>
    <t>International Journal of Drug Policy. 25(4) (pp 749-754), 2014. Date of Publication: July 2014.</t>
  </si>
  <si>
    <t>Hardon A.
Hymans T.D.</t>
  </si>
  <si>
    <t>Bishop, L.D., Drakes, D.H., Donnan, J.R., Rowe, E.C., Najafizada, M.</t>
  </si>
  <si>
    <t>36866089400;57225130045;16033195300;57858856800;56549985600;</t>
  </si>
  <si>
    <t>Journal of Adolescent Research</t>
  </si>
  <si>
    <t>10.1177/07435584221118380</t>
  </si>
  <si>
    <t>https://www.scopus.com/inward/record.uri?eid=2-s2.0-85136590238&amp;doi=10.1177%2f07435584221118380&amp;partnerID=40&amp;md5=8eb5e216384884f79a4af8c2b99d5451</t>
  </si>
  <si>
    <t>2-s2.0-85136590238</t>
  </si>
  <si>
    <t>Dutra, L.M., Gourdet, C., Farrelly, M.C., Bradfield, B.</t>
  </si>
  <si>
    <t>55377343600;55184679500;7003915187;57118042300;</t>
  </si>
  <si>
    <t>Health Education and Behavior</t>
  </si>
  <si>
    <t>10.1177/10901981221109137</t>
  </si>
  <si>
    <t>https://www.scopus.com/inward/record.uri?eid=2-s2.0-85134242083&amp;doi=10.1177%2f10901981221109137&amp;partnerID=40&amp;md5=03ea0ae1afed5abf41cfe0e3e3f9e82f</t>
  </si>
  <si>
    <t>2-s2.0-85134242083</t>
  </si>
  <si>
    <t>Trangenstein, P.J., Gora Combs, K., Whitehill, J.M., Jenkins, M.C., Jernigan, D.H., Moreno, M.A.</t>
  </si>
  <si>
    <t>57194211643;57223916363;38962107500;57202784922;7006094587;15063097600;</t>
  </si>
  <si>
    <t>10.1007/s11121-022-01378-0</t>
  </si>
  <si>
    <t>https://www.scopus.com/inward/record.uri?eid=2-s2.0-85130817960&amp;doi=10.1007%2fs11121-022-01378-0&amp;partnerID=40&amp;md5=198976fcf81f091b57572dce02d534d1</t>
  </si>
  <si>
    <t>2-s2.0-85130817960</t>
  </si>
  <si>
    <t>Sheikhan, N.Y., Pinto, A.M., Nowak, D.A., Abolhassani, F., Lefebvre, P., Duh, M.S., Witek, T.J.</t>
  </si>
  <si>
    <t>57221716202;57195971981;56656030200;57225946711;34570872400;57225961630;57199720150;</t>
  </si>
  <si>
    <t>10.1001/jamanetworkopen.2021.16551</t>
  </si>
  <si>
    <t>https://www.scopus.com/inward/record.uri?eid=2-s2.0-85110011546&amp;doi=10.1001%2fjamanetworkopen.2021.16551&amp;partnerID=40&amp;md5=b50244a8807053c67c7b484e599ec6c0</t>
  </si>
  <si>
    <t>2-s2.0-85110011546</t>
  </si>
  <si>
    <t>Daniulaityte, R., Zatreh, M.Y., Lamy, F.R., Nahhas, R.W., Martins, S.S., Sheth, A., Carlson, R.G.</t>
  </si>
  <si>
    <t>6506075557;57201333981;56814549500;6505914523;7007089354;57200763252;35511771300;</t>
  </si>
  <si>
    <t>Oberle, C.D., Marcell, H.S., Noebel, N.A.</t>
  </si>
  <si>
    <t>55940706500;57223109086;57223105028;</t>
  </si>
  <si>
    <t>Eating and Weight Disorders</t>
  </si>
  <si>
    <t>10.1007/s40519-021-01190-9</t>
  </si>
  <si>
    <t>https://www.scopus.com/inward/record.uri?eid=2-s2.0-85104894846&amp;doi=10.1007%2fs40519-021-01190-9&amp;partnerID=40&amp;md5=7a7c933249113771488e5085b0447ddc</t>
  </si>
  <si>
    <t>2-s2.0-85104894846</t>
  </si>
  <si>
    <t>10.1093/rap/rkab078</t>
  </si>
  <si>
    <t>https://www.scopus.com/inward/record.uri?eid=2-s2.0-85121352949&amp;doi=10.1093%2frap%2frkab078&amp;partnerID=40&amp;md5=09c3881222288210be12c83ccb149512</t>
  </si>
  <si>
    <t>2-s2.0-85121352949</t>
  </si>
  <si>
    <t>Glowacki, E.M., Glowacki, J.B., Wilcox, G.B.</t>
  </si>
  <si>
    <t>56385872000;57195563342;36000151900;</t>
  </si>
  <si>
    <t>https://www.scopus.com/inward/record.uri?eid=2-s2.0-85028815420&amp;doi=10.1080%2f08897077.2017.1356795&amp;partnerID=40&amp;md5=2d085e07e48df715a77043b18eba6d35</t>
  </si>
  <si>
    <t>2-s2.0-85028815420</t>
  </si>
  <si>
    <t>10.1016/j.drugpo.2014.06.009</t>
  </si>
  <si>
    <t>https://www.scopus.com/inward/record.uri?eid=2-s2.0-84906056003&amp;doi=10.1016%2fj.drugpo.2014.06.009&amp;partnerID=40&amp;md5=c4a40d72ce04be2c0ee02ceaa78a2570</t>
  </si>
  <si>
    <t>2-s2.0-84906056003</t>
  </si>
  <si>
    <t>Keen, L., Turner, A.D., Pereira, D., Callender, C., Campbell, A.</t>
  </si>
  <si>
    <t>54380275700;56417038500;7102217252;57072971700;7403504499;</t>
  </si>
  <si>
    <t>STEAM-H: Science, Technology, Engineering, Agriculture, Mathematics and Health</t>
  </si>
  <si>
    <t>10.1007/978-3-319-55612-3_5</t>
  </si>
  <si>
    <t>https://www.scopus.com/inward/record.uri?eid=2-s2.0-85103906875&amp;doi=10.1007%2f978-3-319-55612-3_5&amp;partnerID=40&amp;md5=cee4c8d14e301c6625c4ffd31312a914</t>
  </si>
  <si>
    <t>2-s2.0-85103906875</t>
  </si>
  <si>
    <t>Tétrault, M., Courtois, F.</t>
  </si>
  <si>
    <t>56519871200;7005427558;</t>
  </si>
  <si>
    <t>Annals of Physical and Rehabilitation Medicine</t>
  </si>
  <si>
    <t>10.1016/j.rehab.2014.10.002</t>
  </si>
  <si>
    <t>https://www.scopus.com/inward/record.uri?eid=2-s2.0-84923036789&amp;doi=10.1016%2fj.rehab.2014.10.002&amp;partnerID=40&amp;md5=783566d4e7fa1d436b0c47629d6d3386</t>
  </si>
  <si>
    <t>2-s2.0-84923036789</t>
  </si>
  <si>
    <t>Broussard, L., Hammett-Stabler, C.</t>
  </si>
  <si>
    <t>7003472606;6603122023;</t>
  </si>
  <si>
    <t>Pharmacogenomics of Alcohol and Drugs of Abuse</t>
  </si>
  <si>
    <t>10.1201/b11879</t>
  </si>
  <si>
    <t>https://www.scopus.com/inward/record.uri?eid=2-s2.0-84902070414&amp;doi=10.1201%2fb11879&amp;partnerID=40&amp;md5=676572ad352b876acc8f5edc23d2c84a</t>
  </si>
  <si>
    <t>2-s2.0-84902070414</t>
  </si>
  <si>
    <t>Scarf, Damian/0000-0002-9486-8059; Winter, Taylor/0000-0001-5097-9163; Riordan, Benjamin/0000-0002-7805-0652</t>
  </si>
  <si>
    <t>Esposito, Massimiliano/AAF-5276-2021; Messina, Giovanni/AAE-8668-2022; Sessa, Francesco/G-1754-2018</t>
  </si>
  <si>
    <t>Esposito, Massimiliano/0000-0001-7880-3450; Messina, Giovanni/0000-0002-0011-867X; Sessa, Francesco/0000-0003-0357-8791</t>
  </si>
  <si>
    <t>Kleinschroth, Fritz/0000-0002-7614-2123; Garcia, Claude/0000-0002-7351-0226; Waeber, Patrick O/0000-0002-3229-0124; Savilaakso, Sini/0000-0002-8514-8105</t>
  </si>
  <si>
    <t>Mabou Tagne, Alex/0000-0003-3986-8344; Cosentino, Marco/0000-0002-6978-7775; Reis, AlessanRSS/0000-0001-8486-7469</t>
  </si>
  <si>
    <t>Jardine, Eric/AAB-9021-2021; Lindner, Andrew/U-3898-2019</t>
  </si>
  <si>
    <t>Keen, L; Turner, AD; Pereira, D; Callender, C; Campbell, A</t>
  </si>
  <si>
    <t>Toni, B</t>
  </si>
  <si>
    <t>Keen, Larry, II; Turner, Arlener D.; Pereira, Deidre; Callender, Clive; Campbell, Alfonso</t>
  </si>
  <si>
    <t>NEW TRENDS AND ADVANCED METHODS IN INTERDISCIPLINARY MATHEMATICAL SCIENCES</t>
  </si>
  <si>
    <t>Turner, Arlener Danielle/AAR-4607-2020</t>
  </si>
  <si>
    <t>Turner, Arlener Danielle/0000-0002-0493-7736; Keen, Larry/0000-0003-1418-515X</t>
  </si>
  <si>
    <t>Unger, Jennifer/0000-0001-9064-6603; Chu, Kar-Hai/0000-0002-2486-8846; Allem, Jon-Patrick/0000-0001-9135-8689; Cruz, Tess Boley/0000-0002-5894-1802</t>
  </si>
  <si>
    <t>Corazza, Ornella/AAJ-9363-2021; Martinotti, Giovanni/AAC-7592-2022; Valeriani, Giuseppe/ABD-5714-2020; Santacroce, Rita/H-7452-2017; Bersani, F. Saverio/H-7234-2019</t>
  </si>
  <si>
    <t>Corazza, Ornella/0000-0001-7371-319X; Martinotti, Giovanni/0000-0002-7292-2341; Santacroce, Rita/0000-0003-1377-9183; Bersani, F. Saverio/0000-0002-7555-8020; Valeriani, Giuseppe/0000-0002-5829-7682</t>
  </si>
  <si>
    <t>Gates, Peter/0000-0001-6220-4007; Langton, Julia/0000-0001-5668-5764; Norberg, Melissa/0000-0001-7840-9007</t>
  </si>
  <si>
    <t>American Journal of Drug and Alcohol Abuse.  (no pagination), 2022. Date of Publication: 2022.</t>
  </si>
  <si>
    <t>A Cannabinoid Hairy-Tale: Hair Loss or Hair Gain?.</t>
  </si>
  <si>
    <t>Journal of cosmetic dermatology.  (no pagination), 2022. Date of Publication: 01 Oct 2022.</t>
  </si>
  <si>
    <t>Gupta A.K.
Talukder M.</t>
  </si>
  <si>
    <t>MARIJUANA USE AND CARDIAC ARREST/VENTRICULAR TACHYARRHYTHMIAS: A SYSTEMATIC REVIEW OF PUBLISHED CASE REPORTS.</t>
  </si>
  <si>
    <t>Chest. Conference: CHEST 2022 Annual Meeting. Nashville United States. 162(4 Supplement) (pp A219-A220), 2022. Date of Publication: October 2022.</t>
  </si>
  <si>
    <t>SRIKANTH S.
CUELLO-RAMIREZ A.
KRISTINE MIGUEL A.
SRIPATHI K.
SHAHNAWAZ W.
MATAI P.
TAVAREZ J.
PRASAD A.
K GARA S.
SIVANANDAN NAGARAJAN J.A.I.
MORAS C.
DESAI R.</t>
  </si>
  <si>
    <t>Cannabidiol Marketing Strategies in the United States: An Analysis of Three Prominent Companies.</t>
  </si>
  <si>
    <t>Cannabis and cannabinoid research.  (no pagination), 2022. Date of Publication: 27 Sep 2022.</t>
  </si>
  <si>
    <t>Berg C.J.
Schauer G.L.
Cavazos-Rehg P.
Romm K.F.
Wang Y.
Wysota C.N.
Duan Z.
Henriksen L.</t>
  </si>
  <si>
    <t>MedlineWos</t>
  </si>
  <si>
    <t>Medline_Log</t>
  </si>
  <si>
    <t>#4</t>
  </si>
  <si>
    <t>Embase_Log</t>
  </si>
  <si>
    <t>Scopus_Log</t>
  </si>
  <si>
    <t>Databse</t>
  </si>
  <si>
    <t>Db_Query1</t>
  </si>
  <si>
    <t>Db_Query2</t>
  </si>
  <si>
    <t>Db_Name</t>
  </si>
  <si>
    <t>Query</t>
  </si>
  <si>
    <t>Publ Type</t>
  </si>
  <si>
    <t>Name</t>
  </si>
  <si>
    <t>420friendlyrevealingmarijuanauseviacraigslistrentalads</t>
  </si>
  <si>
    <t>getdrunksmokeweedhavefunacontentanalysisoftweetsaboutmarijuanaandalcohol</t>
  </si>
  <si>
    <t>howdoonlineandofflinesamplingcompareinamultinationalstudyofdruguseandnightlifebehaviour?</t>
  </si>
  <si>
    <t>igotabunchofweedtohelpmethroughthewithdrawalsnaturalisticcannabisusereportedinonlineopioidandopioidrecoverycommunitydiscussionforums</t>
  </si>
  <si>
    <t>iuseweedformyadhdaqualitativeanalysisofonlineforumdiscussionsoncannabisuseandadhd</t>
  </si>
  <si>
    <t>ittakeslonger,butwhenithitsyouithitsyou!videosaboutmarijuanaediblesonyoutube</t>
  </si>
  <si>
    <t>nohighlikeabrowniehighacontentanalysisofediblemarijuanatweets</t>
  </si>
  <si>
    <t>smokingpothelpsmefocusaqualitativeanalysisofinternetforumdiscussionsofadhdandcannabisuse</t>
  </si>
  <si>
    <t>thoseedibleshithardexplorationoftwitterdataoncannabisediblesintheus</t>
  </si>
  <si>
    <t>timefordabsanalyzingtwitterdataonmarijuanaconcentratesacrosstheus</t>
  </si>
  <si>
    <t>yougottoloverosinsolventlessdabs,pure,clean,naturalmedicineexploringtwitterdataonemergingtrendsinrosintechmarijuanaconcentrates</t>
  </si>
  <si>
    <t>#drugsforsaleanexplorationoftheuseofsocialmediaandencryptedmessagingappstosupplyandaccessdrugs</t>
  </si>
  <si>
    <t>133interventiondevelopmentanddesigndeterminingelementsofmobilehealthinterventiontopromotecannabiscessationamongadolescentswithcannabisusedisorders</t>
  </si>
  <si>
    <t>174thisisyourbrainonsocialmedia</t>
  </si>
  <si>
    <t>293anovelapproachtopatienteducationemergencyphysiciansintheclassroom</t>
  </si>
  <si>
    <t>632cancannabisuseduringpregnancyoccurintheabsenceofotherriskfactors?</t>
  </si>
  <si>
    <t>afacebookgrouptosupporthealthychoicesinvolvingsubstanceusefollowingahighschoolmotivationalspeakerresultsfromamixedmethodspilotstudy</t>
  </si>
  <si>
    <t>apatientperspectiveofcomplementaryandintegrativemedicinecimformigrainetreatmentasocialmediasurvey</t>
  </si>
  <si>
    <t>apossibleroleofcannabisandsyntheticcannabimimeticsasweightlossagentspreliminaryindications</t>
  </si>
  <si>
    <t>areviewofacalyphaindicaleuphorbiaceaeastraditionalmedicinalplantanditstherapeuticpotential</t>
  </si>
  <si>
    <t>areviewoncyperusrotundusancientweedtomodernelixiroflifephytochemistryandtherapeuticusesofcyperusrotundusmustaka</t>
  </si>
  <si>
    <t>asocialmediaanalysisabouttheuseandefficacyofalternativechildsleepaids</t>
  </si>
  <si>
    <t>asocialmediainterventionforcannabisuseamongemergingadultsrandomizedcontrolledtrial</t>
  </si>
  <si>
    <t>adolescentexposuretocannabismarketingfollowingrecreationalcannabislegalizationincanadaapilotstudyusingecologicalmomentaryassessment</t>
  </si>
  <si>
    <t>alcoholinterventionsamongunderagedrinkersintheedarandomizedcontrolledtrial</t>
  </si>
  <si>
    <t>anaustraliannationwidesurveyonmedicinalcannabisuseforepilepsyhistoryofantiepilepticdrugtreatmentpredictsmedicinalcannabisuse</t>
  </si>
  <si>
    <t>anticholinergicdeliriumfollowingdaturastramoniumingestionimplicationsfortheinternetage</t>
  </si>
  <si>
    <t>aripiprazoleinthetreatmentofbipolardisorderduetotraumaticbraininjuryacasedescription</t>
  </si>
  <si>
    <t>assessingthedangersofdabbingmeremarijuanaorharmfulnewtrend?</t>
  </si>
  <si>
    <t>assessmentoftheaddictiveriskofpropofol[german]</t>
  </si>
  <si>
    <t>assessmentsandinterventionsforsleepdisordersininfantswithorathighriskforcerebralpalsyasystematicreview</t>
  </si>
  <si>
    <t>assessmentsandinterventionsforspasticityininfantswithorathighriskforcerebralpalsyasystematicreview</t>
  </si>
  <si>
    <t>attitudesandpracticesofcannabisdispensarystaff</t>
  </si>
  <si>
    <t>attitudestowardsanduseofcannabisinnewzealandpatientswithinflammatoryboweldiseaseanexploratorystudy</t>
  </si>
  <si>
    <t>atypicalparkinsonismdisentanglingtheclinicalconundrum</t>
  </si>
  <si>
    <t>authorizingmedicalcannabisforchildren</t>
  </si>
  <si>
    <t>availabilityandpromotionofcannabidiolcbdproductsinonlinevapeshops</t>
  </si>
  <si>
    <t>baclofenesafetyanditsuseinsocialmediaapreliminarystudy</t>
  </si>
  <si>
    <t>benignparoxysmaltorticollisphenotype,naturalhistory,andqualityoflife</t>
  </si>
  <si>
    <t>briefinterventionsforcannabisusedisordersareview</t>
  </si>
  <si>
    <t>cannabidiolareviewofclinicalefficacyandsafetyinepilepsy</t>
  </si>
  <si>
    <t>cannabidiolbackgroundandliteraturereviewofpotentialtreatments</t>
  </si>
  <si>
    <t>cannabidiolcbdperspectivesfrompinterest</t>
  </si>
  <si>
    <t>cannabidiolcbdconsumptionandperceivedimpactonextrahepaticsymptomsinpatientswithautoimmunehepatitis</t>
  </si>
  <si>
    <t>cannabidiolcbdoilrehashingtheresearch,rolesandregulationsinaustralia</t>
  </si>
  <si>
    <t>cannabidiolcbdoil,cancer,andsymptommanagementagoogletrendsanalysisofpublicinterest</t>
  </si>
  <si>
    <t>cannabidiolcbduseamongcancersurvivors</t>
  </si>
  <si>
    <t>cannabidiolforepilepsytryingtoseethroughthehaze</t>
  </si>
  <si>
    <t>cannabidiolforviraldiseaseshypeorhope?</t>
  </si>
  <si>
    <t>cannabidiolmarketingstrategiesintheunitedstatesananalysisofthreeprominentcompanies</t>
  </si>
  <si>
    <t>cannabinoidhyperemesissyndromeasystematicreview</t>
  </si>
  <si>
    <t>cannabinoidsinthemanagementoffrontotemporaldementiaacaseseries</t>
  </si>
  <si>
    <t>cannabis&amp;amp;entstatecertification—anexpandingyetunregulatedsystem</t>
  </si>
  <si>
    <t>cannabisadvertising,promotionandbrandingdifferencesinconsumerexposurebetween‘legal’and‘illegal’marketsincanadaandtheus</t>
  </si>
  <si>
    <t>cannabisasananticanceragentareviewofclinicaldataandassessmentofcasereports</t>
  </si>
  <si>
    <t>cannabissurveillancewithtwitterdataemergingtopicsandsocialbots</t>
  </si>
  <si>
    <t>cannabisuseamongindividualslivingwithfibromyalgia</t>
  </si>
  <si>
    <t>cannabisuseandinternetthecaseofspiceproducts</t>
  </si>
  <si>
    <t>cannabisuseinactiveathletesbehaviorsrelatedtosubjectiveeffects</t>
  </si>
  <si>
    <t>cannabisuseinpediatriccancerpatientswhataretheyreading?areviewoftheonlineliterature</t>
  </si>
  <si>
    <t>cannabiswithdrawalprecipitatingfirstmanicepisodethefirstcasereport</t>
  </si>
  <si>
    <t>cannabis,cannabidiol,andepilepsiesthetruthissomewhereinthemiddle</t>
  </si>
  <si>
    <t>cbdcannabidiolproductattitudes,knowledge,anduseamongyoungadults</t>
  </si>
  <si>
    <t>cessationofcannabisusearetrospectivecohortstudy</t>
  </si>
  <si>
    <t>changinglandscapeofcannabisnovelproducts,formulations,andmethodsofadministration</t>
  </si>
  <si>
    <t>characteristicsassociatedwithhighintensitydrinkingamongadolescentandemergingadultriskydrinkers</t>
  </si>
  <si>
    <t>characteristicsoftwitterconversationsonillicitdruguse</t>
  </si>
  <si>
    <t>characterizationofdrugabuseinformationquestionssubmittedtoanonlineforum</t>
  </si>
  <si>
    <t>characterizing#backwoodsoninstagramthenumberonesellingallnaturalcigar</t>
  </si>
  <si>
    <t>characterizingprescriptionstimulantnonmedicalusenmuamongadultsrecruitedfromreddit</t>
  </si>
  <si>
    <t>characterizingvaporizeruseamongcannabisusers</t>
  </si>
  <si>
    <t>childandadolescentpsychiatrycasestudiesabroadrangeofethicaldilemmas</t>
  </si>
  <si>
    <t>chronicmirizzisyndromecausingsecondarysclerosingcholangitisandcirrhosisacasereport</t>
  </si>
  <si>
    <t>clinicalandforensictoxicologicalaspectsofsyntheticcannabinoidsareviewandupdate</t>
  </si>
  <si>
    <t>collectingnonclinicaldatatoaddressdisparitiesincancerpreventionlessonsfromthefield</t>
  </si>
  <si>
    <t>comorbidsubstanceusedisorderinschizophreniaaselectiveoverviewofneurobiologicalandcognitiveunderpinnings</t>
  </si>
  <si>
    <t>consumerhealthinformationtechnologyinthepreventionofsubstanceabusescopingreview</t>
  </si>
  <si>
    <t>consumerinterestintopicalcannabidiolanexaminationofonlinesearchtrendsfrom2015to2019</t>
  </si>
  <si>
    <t>cookingwithcannabistherapidspreadofmisinformationonyoutube</t>
  </si>
  <si>
    <t>correlatesofcannabisusedisordersamongurbanwomenofcolorchildhoodabuse,relationshipwithspouse/partner,andmediaexposure</t>
  </si>
  <si>
    <t>craigslistasasourceforheroinareportoftwocases</t>
  </si>
  <si>
    <t>currentcannabidiolsafetyareview</t>
  </si>
  <si>
    <t>definitionsofandperspectivesonforestsofhighvalueasystematicmapprotocol</t>
  </si>
  <si>
    <t>developinganadaptivemobileinterventiontoaddressriskysubstanceuseamongadolescentsandemergingadultsusabilitystudy</t>
  </si>
  <si>
    <t>developingsocialmediainterventionsforriskydrinkingamongadolescentsandemergingadults</t>
  </si>
  <si>
    <t>dietarysupplementuseandsourcesofinformationforuseinapopulationofbreastcancerpatients</t>
  </si>
  <si>
    <t>difficultbraindeathexaminationafterundeterminedtoxicingestion</t>
  </si>
  <si>
    <t>digitalpublichealthsurveillanceasystematicscopingreview</t>
  </si>
  <si>
    <t>discoveringlatentthemesfromtweetsaboutcancerpainusingtopicmodeling</t>
  </si>
  <si>
    <t>doyoujuul?vapingandrelatedemergingpublichealththreatsinotolaryngology</t>
  </si>
  <si>
    <t>drugabuseamongstanesthetistsinbrazilanationalsurvey</t>
  </si>
  <si>
    <t>drugsandthemediaanintroduction</t>
  </si>
  <si>
    <t>effectsofanxietysensitivityoncannabis,alcohol,andnicotineuseamongadolescentsevaluatingpathwaysthroughanxiety,withdrawalsymptoms,andcopingmotives</t>
  </si>
  <si>
    <t>effectsofexcessivescreentimeonneurodevelopment,learning,memory,mentalhealth,andneurodegenerationascopingreview</t>
  </si>
  <si>
    <t>effectsofrecreationalmarijuanalegalizationoncollegestudentsalongitudinalstudyofattitudes,intentions,andusebehaviors</t>
  </si>
  <si>
    <t>efficacyandsafetyofpaediatricmedicinalcannabisuseascopingreview</t>
  </si>
  <si>
    <t>electroniccigarette,conventionalcigaretteandmarijuanausepatternsinsandiegocounty</t>
  </si>
  <si>
    <t>emergencydepartmenttreatmentofcannabinoidhyperemesissyndromeareview</t>
  </si>
  <si>
    <t>engagementwithmedicalcannabisinformationfromonlineandmassmediasourcesisitrelatedtomedicalcannabisattitudesandsupportforlegalization?</t>
  </si>
  <si>
    <t>enhancedaddictionmanagementusingbdortacudetoxearprotocol</t>
  </si>
  <si>
    <t>environmentalriskfactorsforschizophreniaareview[french]</t>
  </si>
  <si>
    <t>epilepsy&amp;behaviorinsocialmediatoppublishedpapersin2016</t>
  </si>
  <si>
    <t>epilepsy&amp;amp;behaviorinsocialmediatoppublishedpapersin2016</t>
  </si>
  <si>
    <t>epilepsyonyoutubeareviewof100videos</t>
  </si>
  <si>
    <t>evidenceforusingemojisasanalternativewaytoassesspositiveandnegativeaffectindailystudiesonyoungadultalcoholuse</t>
  </si>
  <si>
    <t>experiencesofpsilohuascauseasreportedinonlineinternetforums</t>
  </si>
  <si>
    <t>exploringtravelsocialmediaacaseofcannabismuseumservicescape</t>
  </si>
  <si>
    <t>exploringunmetinformationneedsofpeoplewithparkinson’sdiseaseandtheirfamiliesfocusingoninformationsharinginanonlinepatientcommunity</t>
  </si>
  <si>
    <t>exploringyouths’cannabishealthliteracypostlegalizationaqualitativestudy</t>
  </si>
  <si>
    <t>exposuretosecondhandsmokeathomeandpsychologicaldistressamongcollegestudentsinchinatheroleofparentalattachment</t>
  </si>
  <si>
    <t>facebookgroupsforalternativetreatmentsforcanceradvertisingmasqueradingascommunitysupport</t>
  </si>
  <si>
    <t>familyattitudesaboutandexperienceswithmedicalcannabisinchildrenwithcancerorepilepsyanexploratoryqualitativestudy</t>
  </si>
  <si>
    <t>fatalcoldmedicationpoisoninginanadolescent</t>
  </si>
  <si>
    <t>fatigueinmultiplesclerosisashortclinicalupdate</t>
  </si>
  <si>
    <t>firstreportofcirsiumarvensecanadathistleasanewhostoforobanchecumanawallrinxinjiang,china</t>
  </si>
  <si>
    <t>fromherbalhighstotheheroinofcannabisexploringtheevolvingdiscourseonsyntheticcannabinoiduseinanorwegianinternetdrugforum</t>
  </si>
  <si>
    <t>gastroparesisnewinsightsintoanolddisease</t>
  </si>
  <si>
    <t>geographicdifferencesincannabisconversationsontwitterinfodemiologystudy</t>
  </si>
  <si>
    <t>glioblastomaandfacebookananalysisofperceivedetiologiesandtreatments</t>
  </si>
  <si>
    <t>grassrootsmarketresearchongrasspredictingcannabisbrandperformanceusingsocialmediascraping</t>
  </si>
  <si>
    <t>hardflaccidsyndromeinitialreportoffourcases</t>
  </si>
  <si>
    <t>healthclaimsaboutcannabidiolproductsaretrospectiveanalysisofusfoodanddrugadministrationwarninglettersfrom2015to2019</t>
  </si>
  <si>
    <t>hidradenitissuppurativaonfacebookthematicandcontentanalysesofpatientsupportgroup</t>
  </si>
  <si>
    <t>highsandlowsofcannabisdecriminalizationtwitteranalysisandethicalandregulatoryimplicationsforretailingandmarketing</t>
  </si>
  <si>
    <t>homicidescommittedbyyouthassailantsaretrospectivestudy</t>
  </si>
  <si>
    <t>hookahuseamongrussianadolescentsprevalenceandcorrelates</t>
  </si>
  <si>
    <t>how#epilepsyisviewedonsocialmedia</t>
  </si>
  <si>
    <t>id3526872diagnosticyieldofendosonographiccharacterizationofasymptomaticbiliarydilationasystematicreview&amp;metanalysis</t>
  </si>
  <si>
    <t>illicitdrugpricesandquantitydiscountsacomparisonbetweenacryptomarket,socialmedia,andpolicedata</t>
  </si>
  <si>
    <t>illicitdruguseandendoscopywhendowesayno?</t>
  </si>
  <si>
    <t>imagesoflittlecigarsandcigarillosoninstagramidentifiedbythehashtag#swisherthematicanalysis</t>
  </si>
  <si>
    <t>improvingantidepressantdrugsupdateonrecentlypatentedcompounds</t>
  </si>
  <si>
    <t>insearchoftheherberteffecttheimpactofanemergencymedicinepodcastonthefrequencyofdiagnosticandtreatmentpatternsinemergencydepartments</t>
  </si>
  <si>
    <t>infertilityinthedigitalageanopportunityforreiphysicianstocombatthespreadofmisinformationandfillsupportgapsininfertilitycareonline</t>
  </si>
  <si>
    <t>influenceofageonsalviadivinorumuseresultsofaninternetsurvey</t>
  </si>
  <si>
    <t>infodemiologicalexaminationofpersonalandcommercialtweetsaboutcannabidioltermandsentimentanalysis</t>
  </si>
  <si>
    <t>insomniacomplaintsandsubstanceuseingermanadolescentsdidweunderestimatetheroleofcoffeeconsumption?resultsofthekiggsstudy</t>
  </si>
  <si>
    <t>internationalapproachestodrivingundertheinfluenceofcannabisareviewofevidenceonimpact</t>
  </si>
  <si>
    <t>invadersforsaletheongoingspreadofinvasivespeciesbytheplanttradeindustry</t>
  </si>
  <si>
    <t>invasivealienplantsandweedsinsouthafricaareviewoftheirapplicationsintraditionalmedicineandpotentialpharmaceuticalproperties</t>
  </si>
  <si>
    <t>juulandotherstealthvaporisershidingthehabitfromparentsandteachers</t>
  </si>
  <si>
    <t>keepingourbalance</t>
  </si>
  <si>
    <t>keepingupwiththetimeshownationalpublichealthandgovernmentalorganizationscommunicateaboutcannabisontwitter</t>
  </si>
  <si>
    <t>laparoscopiccholecystectomyinacutecholecystitisindication,technique,riskandoutcome</t>
  </si>
  <si>
    <t>laparoscopicsubtotalcholecystectomyfordifficultgallbladdersalifesavingbailoutoranincompleteoperation?asystematicreview</t>
  </si>
  <si>
    <t>legalcannabislaws,homecultivation,anduseofediblecannabisproductsagrowing,relationship?</t>
  </si>
  <si>
    <t>locatingmedicalandrecreationalcannabisoutletsforresearchpurposesonlinemethodsandobservationalstudy</t>
  </si>
  <si>
    <t>longitudinalfunctionalmagneticresonanceimagingfmrifindingsinadolescents</t>
  </si>
  <si>
    <t>lopeaintdopeloperamideabuseandtheinternet</t>
  </si>
  <si>
    <t>lunghealthriskbehaviorsandperceptionsinadolescentsandyoungadultswithcysticfibrosis</t>
  </si>
  <si>
    <t>makingweedishfishanexploratoryanalysisofcannabisrecipesonpinterest</t>
  </si>
  <si>
    <t>marijuanaandglaucomaasocialmediacontentanalysis</t>
  </si>
  <si>
    <t>marijuanauseandcardiacarrest/ventriculartachyarrhythmiasasystematicreviewofpublishedcasereports</t>
  </si>
  <si>
    <t>marijuanauseanddrivingundertheinfluenceamongyoungadultsasocioecologicalperspectiveonriskfactors</t>
  </si>
  <si>
    <t>marijuanauseduringpregnancyandbreastfeedingimplicationsforneonatalandchildhoodoutcomes</t>
  </si>
  <si>
    <t>marijuanauseintheelderlyimplicationsandconsiderations</t>
  </si>
  <si>
    <t>mavis2anewapproachcontentandconceptbasednavigation</t>
  </si>
  <si>
    <t>mediahypepatientandscientificperspectivesonmisleadingmedicalnews</t>
  </si>
  <si>
    <t>mediaoutreachamplifyingourvoicetoprotectanimals</t>
  </si>
  <si>
    <t>mediatingmedicalmarijuanaexploringhowveteransdiscusstheirstigmatizedsubstanceuseonreddit</t>
  </si>
  <si>
    <t>microdosingpsychedelicsdemographics,practices,andpsychiatriccomorbidities</t>
  </si>
  <si>
    <t>monitoringemergingtoxicologytrendsusingsocialmediaeyeballing,vaportinis,andfunnelling</t>
  </si>
  <si>
    <t>motivationsandexpectationsforusingcannabisproductstotreatpaininhumansanddogsamixedmethodsstudy</t>
  </si>
  <si>
    <t>multiplehealthriskbehaviorsinyoungadultsmokersstagesofchangeandstabilityovertime</t>
  </si>
  <si>
    <t>nematicidaleffectsofhempcannabissativamaynotbemediatedbycannabinoidreceptors</t>
  </si>
  <si>
    <t>newpsychoactivesubstancesineurasiaaqualitativestudyofpeoplewhousedrugsandharmreductionservicesinsixcountries</t>
  </si>
  <si>
    <t>newtechnologiestogaininsightsintoadolescentsubstanceusedisorders</t>
  </si>
  <si>
    <t>newtrendsandhottopicsinepileptologyananalysisoftoparticlespublishedinepilepsy&amp;amp;behaviorin2015</t>
  </si>
  <si>
    <t>novelpsychoactivesubstanceuseintheeuropeanunion</t>
  </si>
  <si>
    <t>observationsonthelandscapeofmigrainesocialmediaatwitterlongitudinalinfodemiologystudy</t>
  </si>
  <si>
    <t>onlinepeersandofflinehighsanexaminationofonlinepeergroups,socialmediahomophily,andsubstanceuse</t>
  </si>
  <si>
    <t>p0823neuroenhancementimprovingourselvesorlosingauthenticity?</t>
  </si>
  <si>
    <t>pagingdrgooglewhatdopatientssearchforwhenpollencountsarehigh?</t>
  </si>
  <si>
    <t>paininthetimeofcoronaimpactofcovid19outbreakonfibromyalgiapatients</t>
  </si>
  <si>
    <t>painmanagementmodalitiesforhidradenitissuppurativaapatientsurvey</t>
  </si>
  <si>
    <t>painmanagementstrategiesinrheumatoidarthritisanarrativereview</t>
  </si>
  <si>
    <t>paintreatmentefficacyinpatientswithfunctionalandmotilitydisorders</t>
  </si>
  <si>
    <t>parecanadianarthritispatientalliancewhoarewe?whathavewebeenupto?</t>
  </si>
  <si>
    <t>parentalcannabisusecontradictorydiscoursesinthemedia,governmentpublications,andthescientificliterature</t>
  </si>
  <si>
    <t>parkinson’sdiseasevideosonyoutubetypesandcharacteristicsofcontentoncommunicationandcognition</t>
  </si>
  <si>
    <t>paroxysmalsymptomsinneuromyelitisopticaspectrumdisorderresultsfromanonlinepatientsurvey</t>
  </si>
  <si>
    <t>patternsofrecreationaldruguseandharmreductionstrategiesamongwomenatmusicfestivalsthecaseofhungaryandpoland</t>
  </si>
  <si>
    <t>perceivedsafety,notperceivedlegality,mediatestherelationshipbetweencannabislegalizationanddruggeddriving</t>
  </si>
  <si>
    <t>perceptionsofeczemaoninstagraminfluenceonadolescentsandteenagepatients</t>
  </si>
  <si>
    <t>phosphodiesterasetype5inhibitorabuseacriticalreview</t>
  </si>
  <si>
    <t>physicianandparentalperceptionsofpediatricmedicalmarijuana</t>
  </si>
  <si>
    <t>phytotherapicsincovid19whypalmitoylethanolamide?</t>
  </si>
  <si>
    <t>pnd66topiclandscapeanalysisofredditsocialmediasubmissionsininsomnia</t>
  </si>
  <si>
    <t>popularonyoutubeacriticalappraisaloftheeducationalqualityofinformationregardingasthma</t>
  </si>
  <si>
    <t>predictingchangesinsubstanceusefollowingpsychedelicexperiencesnaturallanguageprocessingofpsychedelicsessionnarratives</t>
  </si>
  <si>
    <t>predictingpublicopinionondruglegalizationsocialmediaanalysisandconsumptiontrends</t>
  </si>
  <si>
    <t>prescriptiondrugmisuseamongadultsincanadaascopingreview</t>
  </si>
  <si>
    <t>prevalenceofhealthmisinformationonsocialmediasystematicreview</t>
  </si>
  <si>
    <t>psychopharmacologyinstudenthealthcollegeandgraduatesubstanceusedisordersandpsychiatry</t>
  </si>
  <si>
    <t>psychosisinablindnesspatientacasereport</t>
  </si>
  <si>
    <t>psyclonesarollercoasteroflife?hiddensyntheticcannabinoidsandstimulantsinapparentlyharmlessproducts</t>
  </si>
  <si>
    <t>publicinterestincannabisduringelectionseasonagoogletrendsanalysis</t>
  </si>
  <si>
    <t>publicperceptionofmedicinalandrecreationalcannabisanditseffectonmentalhealthasurveyofaregionalaustraliantown</t>
  </si>
  <si>
    <t>qualityoflifeofmarijuanausersandfactorsassociatedwithmarijuanausethearkansasmarijuanastudy</t>
  </si>
  <si>
    <t>reasonsforcannabisuse,routesofadministrationandcontextofuseinoncologyascopingreview</t>
  </si>
  <si>
    <t>recentchangesindrugabusescenariosthenew/novelpsychoactivesubstancesnpsphenomenon</t>
  </si>
  <si>
    <t>relationshipsbetweenbingedrinkingandotherriskfactorswithstealthingperpetrationandvictimizationamongemergingadults</t>
  </si>
  <si>
    <t>rollingandscrollingtheportrayalofmarijuanacigarsbluntsonyoutube</t>
  </si>
  <si>
    <t>salesandadvertisingchannelsofnewpsychoactivesubstancesnpsinternet,socialnetworks,andsmartphoneapps</t>
  </si>
  <si>
    <t>scn1avariantandcannabidioluse</t>
  </si>
  <si>
    <t>secasearchengineforcomponentbasedsoftwaredevelopment</t>
  </si>
  <si>
    <t>sharingthepainanobservationalanalysisoftwitterandpaininireland</t>
  </si>
  <si>
    <t>sheddinglightonthecontroversysurroundingthetemporaldeclineinhumanspermcountsasystematicreview</t>
  </si>
  <si>
    <t>smartdrugsandneuroenhancementwhatdoweknow?</t>
  </si>
  <si>
    <t>smoking,vaping,eatingislegalizationimpactingthewaypeopleusecannabis?</t>
  </si>
  <si>
    <t>socialcontagionofgenderdysphoria</t>
  </si>
  <si>
    <t>socialmediainformationaboutcannabidiolcbdproductsuseamongchildrenarethemessagespresentedsuggestingtheyaresafeforchildren?</t>
  </si>
  <si>
    <t>socialmediarecruitmentformentalhealthresearchasystematicreview</t>
  </si>
  <si>
    <t>socialmediasurveillanceforperceivedtherapeuticeffectsofcannabidiolcbdproducts</t>
  </si>
  <si>
    <t>socialmediausebypatientswithglaucomawhatcanwelearn?</t>
  </si>
  <si>
    <t>spam,damnspam,andstatisticsusingstatisticalanalysistolocatespamwebpages</t>
  </si>
  <si>
    <t>spicedrugsasanewtrendmodeofaction,identificationandlegislation</t>
  </si>
  <si>
    <t>suicideinchildrenandyoungpeopleinenglandaconsecutivecaseseries</t>
  </si>
  <si>
    <t>surveyofattitudestowardmedicalcannabisuseamongolderadults</t>
  </si>
  <si>
    <t>syntheticcannabinoidspsychoactiveeffectsanddiffusionintheweb</t>
  </si>
  <si>
    <t>testingunplannedversusplannedsimultaneousalcoholandmarijuanauseinrelationtosubstanceuseandconsequencesamongyoungadults</t>
  </si>
  <si>
    <t>tetrahydrocannabinolandskincanceranalysisofyoutubevideos</t>
  </si>
  <si>
    <t>thankyoutoourreviewers!</t>
  </si>
  <si>
    <t>theassociationofbladdercancerandcannabisasystematicreview</t>
  </si>
  <si>
    <t>thebondbetweentheendocannabinoidsystemandfoodaddictionascopingreview[larelaciónentreelsistemaendocannabinoideylaadicciónalacomidaunarevisiónexploratoria]</t>
  </si>
  <si>
    <t>thedarkwebandcannabisuseintheunitedstatesevidencefromabigdataresearchdesign</t>
  </si>
  <si>
    <t>thedistinguisheddozen2021journalofadolescenthealtharticlesmakingdistinguishedcontributionstoadolescentandyoungadulthealth</t>
  </si>
  <si>
    <t>theflipsideofspicetheadverseeffectsofsyntheticcannabinoidsasdiscussedonaswedishinternetforum</t>
  </si>
  <si>
    <t>thegrowingproblemofnewpsychoactivesubstancesnps</t>
  </si>
  <si>
    <t>theincreasinguseofsocialmediaformedicalinformationshouldhealthcareprovidersbeconcerned?</t>
  </si>
  <si>
    <t>thejourneytoecmocouldstartwithasinglevapeacaseofseverehypersensitivitypneumonitisinapediatricpatient</t>
  </si>
  <si>
    <t>themedicalmarijuanaindustryandtheuseofresearchasmarketing</t>
  </si>
  <si>
    <t>theneedforevidenceregardingcannabidiol</t>
  </si>
  <si>
    <t>thepatientvoiceincludesemojisacasestudyintheuseofprobabilistictopicmodelingtocharacterizepatientconversationsinanonlinecommunityofptsdpatients</t>
  </si>
  <si>
    <t>theportrayalofepilepsyacrosssocialnetworkingsites</t>
  </si>
  <si>
    <t>thepowerofcollectiveactionhowagentsgetridofuselessconceptswithoutevennoticingtheirfutility</t>
  </si>
  <si>
    <t>thepowerofthreeincannabisshotgunproteomicsproteases,databasesandsearchengines</t>
  </si>
  <si>
    <t>theriseofonlinesportsbetting,itsfallout,andtheonsetofanewprofileingamblingdisorderyoungpeople</t>
  </si>
  <si>
    <t>theroleofpsychopathologyinmodernpsychiatry</t>
  </si>
  <si>
    <t>thetransitionofcannabisintothemainstreamofaustralianhealthcareframingsinprofessionalmedicalpublications</t>
  </si>
  <si>
    <t>theuseofcannabinoidsforcaninemedicalconditionsamongdanishdogowners</t>
  </si>
  <si>
    <t>theuseofcannabisforhyperemesisgravidarumhg</t>
  </si>
  <si>
    <t>thevolumeandtoneoftwitterpostsaboutcannabisuseduringpregnancyprotocolforascopingreview</t>
  </si>
  <si>
    <t>therapeuticclaimsincannabidiolcbdmarketingmessagesontwitter</t>
  </si>
  <si>
    <t>trackingdabbingusingsearchquerysurveillanceacasestudyintheunitedstates</t>
  </si>
  <si>
    <t>trendsininternetsearchesforcannabidiolcbdintheunitedstates</t>
  </si>
  <si>
    <t>trendsinwebsearchesaboutthecausesandtreatmentsofautismoverthepast15yearsexploratoryinfodemiologystudy</t>
  </si>
  <si>
    <t>trialbymediaincelebritydrugcasesinindiajustsomebadnews</t>
  </si>
  <si>
    <t>twitterpostsaboutcannabisuseduringpregnancyandpostpartumacontentanalysis</t>
  </si>
  <si>
    <t>twitteruserelatedtorealitytelevisioncharactersassociationwithincreasedmarijuanause</t>
  </si>
  <si>
    <t>ukibdtwinregistryconcordanceandenvironmentalriskfactorsoftwinswithibd</t>
  </si>
  <si>
    <t>unconventionaldietsandnutritionalsupplementsaremorecommonindogswithcancercomparedtohealthydogsanonlineglobalsurveyof345dogowners</t>
  </si>
  <si>
    <t>understandingcannabisinformationonsocialmediaexaminingtweetsfromverified,regular,andsuspendedusers</t>
  </si>
  <si>
    <t>understandingemergingformsofcannabisusethroughanonlinecannabiscommunityananalysisofrelativepostvolumeandsubjectivehighnessratings</t>
  </si>
  <si>
    <t>undetectedanogenitalsexuallytransmittedinfectionsamongyoungadultslivingwithhivandreceivingantiretroviraltherapyimplicationsforhivtreatmentasprevention</t>
  </si>
  <si>
    <t>unmetneedofinflammatoryboweldiseaseincanadaresultsofapatientsurvey</t>
  </si>
  <si>
    <t>unregulatedmedicalcompaniesusesocialmediatosellalternativetreatmentsforinflammatoryboweldisease</t>
  </si>
  <si>
    <t>useofgofundmetocrowdfundcomplementaryandalternativemedicinetreatmentsforcancer</t>
  </si>
  <si>
    <t>useofpsychoactivesubstancesinpersonswithspinalcordinjuryaliteraturereview</t>
  </si>
  <si>
    <t>useoftechnologytoaddresssubstanceuseinthecontextofhivasystematicreview</t>
  </si>
  <si>
    <t>usingtwittertounderstandthehumanboweldiseasecommunityexploratoryanalysisofkeytopics</t>
  </si>
  <si>
    <t>virtualengagementinasocialmediacommunityofmotherswithsubstanceusedisorderscontentanalysis</t>
  </si>
  <si>
    <t>virtualrealitybehavioralactivationasaninterventionformajordepressivedisordercasereport</t>
  </si>
  <si>
    <t>waterpipetobaccosmokingknowledge,attitudes,beliefs,andbehaviorintwoussamples</t>
  </si>
  <si>
    <t>whatdowethinkpatientsknowaboutcannabisinneurologicaldiseases?</t>
  </si>
  <si>
    <t>whatpeoplesearchforwhenbrowsingdoctorgoogleananalysisofsearchtrendsinitalyafterthelawonpain</t>
  </si>
  <si>
    <t>youthappealinrecreationalmarijuanapromotionsacrossthreesocialmediaplatforms</t>
  </si>
  <si>
    <t>pillpushersandcbdoilathematicanalysisofsocialmediainteractionsaboutpainaftertraumaticbrachialplexusinjury</t>
  </si>
  <si>
    <t>retweettopassthebluntanalyzinggeographicandcontentfeaturesofcannabisrelatedtweetingacrosstheunitedstates</t>
  </si>
  <si>
    <t>269ecigaretteuse,attitudes,andperceptionsamongemergencydepartmentpatients</t>
  </si>
  <si>
    <t>315clinicalconsiderationstomitigateopioidrelatedcomplicationsinyouth</t>
  </si>
  <si>
    <t>501ecigarettesanoverview</t>
  </si>
  <si>
    <t>67cannabisinducedmaniaandpsychosisinyoungadultmaleswithautismspectrumdisorderacaseseriesandliteraturereview</t>
  </si>
  <si>
    <t>acannabinoidhairytalehairlossorhairgain?</t>
  </si>
  <si>
    <t>acontentanalysisoftweetsabouthighpotencymarijuana</t>
  </si>
  <si>
    <t>acrosssectionalstudyofcannabidiolusers</t>
  </si>
  <si>
    <t>acrosssectionalstudyofyoutubevideosasasourceofpatientinformationabouttopicalpsoriasistherapies</t>
  </si>
  <si>
    <t>acrosssectionalsurveyofmedicalcannabisuserspatternsofuseandperceivedefficacy</t>
  </si>
  <si>
    <t>ahighsensitivityultrahighperformanceliquidchromatography/highresolutiontimeofflightmassspectrometryuhplchrtofmsmethodforscreeningsyntheticcannabinoidsandotherdrugsofabuseinurine</t>
  </si>
  <si>
    <t>ahybridfriendbasedrecommendationsystemusingthecombinationofmetaheuristicinvasiveweedandgeneticalgorithms</t>
  </si>
  <si>
    <t>alongitudinalinvestigationofassociationsbetweenmarijuanadisplaysonfacebookandselfreportedbehaviorsamongcollegestudents</t>
  </si>
  <si>
    <t>ametaanalysisofnegativesymptomsindualdiagnosisschizophrenia</t>
  </si>
  <si>
    <t>arepositoryforcomponentbasedembeddedsoftwaredevelopment</t>
  </si>
  <si>
    <t>areviewonborreriaverticillataapotentialbionematicide,channelingitssignificantantimicrobialactivityagainstrootknotnematodes</t>
  </si>
  <si>
    <t>asearchalgorithmforidentifyinglikelyusersandnonusersofmarijuanafromthefreetextoftheelectronicmedicalrecord</t>
  </si>
  <si>
    <t>asystematicreviewandmetaanalysisofsexdifferencesincannabisusedisorderamongstpeoplewithcomorbidmentalillness</t>
  </si>
  <si>
    <t>atwitterbasedsurveyonmarijuanaconcentrateuse</t>
  </si>
  <si>
    <t>addictivebehavioursamonguniversitystudentsinmalaysiaduringcovid19pandemic</t>
  </si>
  <si>
    <t>adolescentlivesmattersocialwellbeingofsexualandgenderminorityadolescentsatriskforandlivingwithhiv</t>
  </si>
  <si>
    <t>agerelateddifferencesincannabisuseandsubjectiveeffectsinalargepopulationbasedsurveyofadultathletes</t>
  </si>
  <si>
    <t>anemergingroleofcannabisasanantinociceptiveagentinthetreatmentofchronicbackpain</t>
  </si>
  <si>
    <t>anevaluationofwebbasedclinicalpracticeguidelinesformanagingproblemsassociatedwithcannabisuse</t>
  </si>
  <si>
    <t>anexplorationofecigaretterelatedsearchitemsonyoutubenetworkanalysis</t>
  </si>
  <si>
    <t>anexploratorycrosssectionalanalysisofcannabidioluseforarthriticjointpain</t>
  </si>
  <si>
    <t>anonlinedrugabusepreventionprogramforadolescentgirlsposttestand1yearoutcomes</t>
  </si>
  <si>
    <t>anontologybasedapproachfordetectingdrugabuseepidemiology</t>
  </si>
  <si>
    <t>analysisofpsoriasisrelatedpostsontwitteranabundanceofpatientdrivenadvocacyversusascarcityofdermatologists</t>
  </si>
  <si>
    <t>applicationofsocialnetworkanalysisofcovid19elatedtweetsmentioningcannabisandopioidstogaininsightsfordrugabuseresearch</t>
  </si>
  <si>
    <t>applyinglinguisticmethodstounderstandingsmokingrelatedconversationsontwitter</t>
  </si>
  <si>
    <t>arecannabisprevalenceestimatescomparableacrosscountriesandregions?acrossculturalvalidationusingsearchenginequerydata</t>
  </si>
  <si>
    <t>barriersinaccessingmedicalcannabisforchildrenwithdrugresistantepilepsyincanadaaqualitativestudy</t>
  </si>
  <si>
    <t>beatingthehouseethnographicinsightsintoawebbasedmarijuanagreymarket</t>
  </si>
  <si>
    <t>biliarydilatationamongstnarcoticusersasystematicreviewandmetaanalysis</t>
  </si>
  <si>
    <t>biorefiningofseedoilcakesasindustrialcostreamsforproductionofinnovativebioplasticsareview</t>
  </si>
  <si>
    <t>cannabidiolandthecorticoraphecircuitinposttraumaticstressdisorder</t>
  </si>
  <si>
    <t>cannabinoidrelatedacutepancreatitisanupdatefrominternationalliteratureandindividualcasesafetyreports</t>
  </si>
  <si>
    <t>cannabisandkratomonlineinformationinthailandfacebooktrends20152016</t>
  </si>
  <si>
    <t>cannabisasasubstituteforprescriptiondrugsacrosssectionalstudy</t>
  </si>
  <si>
    <t>cannabisuseamongpatientswithalopeciaareataacrosssectionalsurveystudy</t>
  </si>
  <si>
    <t>cannabisusebycancerpatientsathematicanalysisofpatientinitiatedcancerblogposts</t>
  </si>
  <si>
    <t>cannabisusepatternsforsleepdisordersinaustraliaasubanalysisofanonlinecrosssectionalsurvey</t>
  </si>
  <si>
    <t>cannabisuse,aselfmanagementstrategyamongaustralianwomenwithendometriosisresultsfromanationalonlinesurvey</t>
  </si>
  <si>
    <t>cannabis,cannabinoidsandcannabisbasedmedicinesincancercare</t>
  </si>
  <si>
    <t>cannabis,cannabinoidsandcannabisbasedmedicinesincancercarecomment</t>
  </si>
  <si>
    <t>cannabis_treats_cancerincorporatingfinegrainedontologicalrelationsinmedicaldocumentranking</t>
  </si>
  <si>
    <t>cannabisbasedproductsformedicinaluseexploringtheviewsandexperiencesofpeoplewithfibromyalgia</t>
  </si>
  <si>
    <t>celebritydrugusereportinginindianmediaanditsimpactondrugrelatedonlinesearchbehavioraninfodemiologystudy</t>
  </si>
  <si>
    <t>changesinmedicalandnonmedicalcannabisuseamongunitedstatesadultsbeforeandduringthecovid19pandemic</t>
  </si>
  <si>
    <t>changingpatternsofsubstanceuseduringthecoronaviruspandemicselfreporteduseoftobacco,alcohol,cannabis,andotherdrugs</t>
  </si>
  <si>
    <t>characterizingmarijuanaconcentrateusersawebbasedsurvey</t>
  </si>
  <si>
    <t>characterizingpathwaysofnonoralprescriptionstimulantnonmedicaluseamongadultsrecruitedfromreddit</t>
  </si>
  <si>
    <t>chemicalbiologicalterrorismanditsimpactonchildren</t>
  </si>
  <si>
    <t>choledocholithiasiscanpresentwithextremetransaminaseelevationasystematicreviewandmetaanalysis</t>
  </si>
  <si>
    <t>cognitiveenhancementandconsumptionofpsychoactivesubstancesamongyouthstudentscosysacrosssectionalstudyinfrance</t>
  </si>
  <si>
    <t>compliancewithcannabisactregulationsregardingonlinepromotionamongcanadiancommercialcannabislicensedfirms</t>
  </si>
  <si>
    <t>consumeragencyincannabissupplyexploringautoregulatorydocumentsofthecannabissocialclubsinspain</t>
  </si>
  <si>
    <t>consumptionoflegalandillegaldrugsanddepressivesymptomsinolderadultsduringthesarscov2pandemicinmexico[consumodedrogaslegaleseilegalesysíntomasdedepresiónenadultosmayoresusuariosdefacebookdurantelapandemiaporsarscov2enméxico]</t>
  </si>
  <si>
    <t>cooccurrencesofsubstanceuseandotherpotentiallyaddictivebehaviorsepidemiologicalresultsfromthepsychologicalandgeneticfactorsoftheaddictivebehaviorspgastudy</t>
  </si>
  <si>
    <t>cooccurringuseofcannabisandtobaccoandthepresenceofacuterespiratorysymptomsamongyoungadultlightandintermittentsmokers</t>
  </si>
  <si>
    <t>copingwiththecovid19pandemicexamininggenderdifferencesinstressandmentalhealthamonguniversitystudents</t>
  </si>
  <si>
    <t>correlationoftwitterdatatoreportedcasesofecigaretteorvapingproductuseassociatedlunginjuryevali</t>
  </si>
  <si>
    <t>covid19andsubstanceuseascientometricassessmentofglobalpublicationsduring2020and2021</t>
  </si>
  <si>
    <t>covid19pandemicimpactonsubstancemisuseasocialmedialistening,mixedmethodanalysis</t>
  </si>
  <si>
    <t>cpuarchitectureforafastandenergysavingcalculationofconvolutionneuralnetworks</t>
  </si>
  <si>
    <t>crosssectionalstudyoffactorsassociatedwithsuicideideationinontarioadolescents[étudetransversaledesfacteursassociésàl’idéationsuicidairechezlesadolescentsdel’ontario]</t>
  </si>
  <si>
    <t>cyberethnographyofcannabismarketingonsocialmedia</t>
  </si>
  <si>
    <t>deleteriousassociationofinhalantuseonsleepqualityduringthecovid19pandemic</t>
  </si>
  <si>
    <t>delta9tetrahydrocannabinolandcannabidiolaspotentialcurativeagentsforcanceracriticalexaminationofthepreclinicalliterature</t>
  </si>
  <si>
    <t>developingamotivationalinterviewingfidelitycodingschemeforalcoholinterventionsdeliveredbyehealthcoachesonsocialmedia</t>
  </si>
  <si>
    <t>developingasuicidepreventionsocialmediacampaignwithyoungpeoplethe#chatsafeprojectcodesignapproach</t>
  </si>
  <si>
    <t>disruptedfunctionalconnectivityofthebrainrewardsysteminsubstanceuseproblemsametaanalysisoffunctionalneuroimagingstudies</t>
  </si>
  <si>
    <t>doescannabidiolreduceseverebehaviouralproblemsinchildrenwithintellectualdisability?studyprotocolforapilotsinglesitephasei/iirandomisedplacebocontrolledtrial</t>
  </si>
  <si>
    <t>doestimingoflaparoscopicbileductinjuryrepairaffectlongtermoutcome?</t>
  </si>
  <si>
    <t>dsonontologydrivenmodelforsymptomanddrugknowledgeextractiononsocialmedia</t>
  </si>
  <si>
    <t>duringthecovid19pandemic,lungspecialistsoftheworldimploreyouinhaleonlycleanair</t>
  </si>
  <si>
    <t>ecigaretteorvapinguseassociatedlunginjuryevalinewcopdoftheyoung?</t>
  </si>
  <si>
    <t>ecigarettesurveillancewithsocialmediadatasocialbots,emergingtopics,andtrends</t>
  </si>
  <si>
    <t>effectofcannabisuseinperiandpostmenopausalwomenasystematicreview</t>
  </si>
  <si>
    <t>effectivenessofavapingcessationtextmessageprogramamongyoungadultecigaretteusersarandomizedclinicaltrial</t>
  </si>
  <si>
    <t>efficacyandtolerabilityofhighdosebaclofeninauscommunitypopulationarandomized,placebocontrolledtrial</t>
  </si>
  <si>
    <t>employingonlinesocialnetworksinprecisionmedicineapproachusinginformationfusionpredictivemodeltoimprovesubstanceusesurveillancealessonfromtwitterandmarijuanaconsumption</t>
  </si>
  <si>
    <t>enablersandbarriersforwomenwithgestationaldiabetesmellitustoachieveoptimalglycaemiccontrolaqualitativestudyusingthetheoreticaldomainsframework</t>
  </si>
  <si>
    <t>enduserinformedmobilehealthinterventiondevelopmentforadolescentcannabisusedisorderqualitativestudy</t>
  </si>
  <si>
    <t>enduserinformedmobilehealthmhealthinterventiondevelopmentforadolescentcannabisusedisorderaqualitativestudy</t>
  </si>
  <si>
    <t>evidencebasedpreventionofcannabisuseinflandersistherearoleforhealtheconomicevaluation?</t>
  </si>
  <si>
    <t>evolutionatwowaytextmessaginginterventiontosupportyoungpeoplewithhivachievehealthandwellbeing</t>
  </si>
  <si>
    <t>examiningeffectsofmedicalcannabisnarrativesonbeliefs,attitudes,andintentionsrelatedtorecreationalcannabisawebbasedrandomizedexperiment</t>
  </si>
  <si>
    <t>exploringtheselfreportedmotivationsofkratommitragynaspeciosakorthuseacrosssectionalinvestigation</t>
  </si>
  <si>
    <t>exposuretocannabismarketinginsocialandtraditionalmediaandpastyearuseamongadolescentsinstateswithlegalretailcannabis</t>
  </si>
  <si>
    <t>facilitatorsandbarrierstopreexposureprophylaxiswillingnessamongyoungmenwhohavesexwithmenwhousegeosocialnetworkingapplicationsincalifornia</t>
  </si>
  <si>
    <t>factorsassociatedwithreadinesstoquitsmokingamongyoungadultsenrolledinafacebookbasedtobaccoandalcoholinterventionstudy</t>
  </si>
  <si>
    <t>fascinationandsocialtogethernessdiscussionsaboutspicesmokingonaswedishinternetforum</t>
  </si>
  <si>
    <t>feasibilityandacceptabilityofusingsmartphonebasedematoassesspatternsofprescriptionopioidandmedicalcannabisuseamongindividualswithchronicpain</t>
  </si>
  <si>
    <t>fightingtheteenvapingepidemicwithratesofadolescentvapingontherise,expertscautionthatnewfederalrulestargetingecigarettesmaynotbestrongenough</t>
  </si>
  <si>
    <t>fromecigtopuffbarotolaryngologyandthevapingepidemic</t>
  </si>
  <si>
    <t>glaucusexploitingthewisdomofcrowdsforlocationbasedqueriesinmobileenvironments</t>
  </si>
  <si>
    <t>gpcrstructurebasedvirtualscreeningapproachforcb2antagonistsearch</t>
  </si>
  <si>
    <t>herbaldruguseinsicklecelldiseasemanagement;trendsandperspectivesinsubsaharanafricaasystematicreview</t>
  </si>
  <si>
    <t>herbalmedicinalproductsforinflammatoryboweldiseaseafocusonthoseassessedindoubleblindrandomisedcontrolledtrials</t>
  </si>
  <si>
    <t>highriskhealthbehavioursofpregnancyplanningwomenandmenisthereaneedforpreconceptioncare?</t>
  </si>
  <si>
    <t>honlabelanddiscernascontentqualityindicatorsofhealthrelatedwebsites</t>
  </si>
  <si>
    <t>identifyinghealthrelateddiscussionsofcannabisuseontwitterbyusingamedicaldictionarycontentanalysisoftweets</t>
  </si>
  <si>
    <t>identifyingibdprovidersknowledgegapsusingaprospectivewebbasedsurvey</t>
  </si>
  <si>
    <t>identifyingnew/emergingpsychoactivesubstancesatthetimeofcovid19;awebbasedapproach</t>
  </si>
  <si>
    <t>identifyingselfmanagementsupportneedsforpregnantwomenwithopioidmisuseinonlinehealthcommunitiesmixedmethodsanalysisofwebposts</t>
  </si>
  <si>
    <t>illegaldrugsingrenadaarrestsanddrugtreatmentfrom20012009</t>
  </si>
  <si>
    <t>illustrationofthediscrepancybetweenresultsfromclinicaltrialswithcannabisandreportsfromthefieldshouldthetraditionsofclinicalresearchbemodified?</t>
  </si>
  <si>
    <t>impactofchronicmedicationsintheperioperativeperiodanestheticimplicationspartii</t>
  </si>
  <si>
    <t>impactofcovid19onindividualbehaviorandhouseholdexposurerelatedtosmoking,vapingandmarijuanauseamongadultswithasthma</t>
  </si>
  <si>
    <t>impactofschoolrelatedburnoutonalcoholconsumptionbehavioramongadolescents</t>
  </si>
  <si>
    <t>improvingneurosurgeryeducationusingsocialmediacasebaseddiscussionsapilotstudy</t>
  </si>
  <si>
    <t>increasesinsyntheticcannabinoidsrelatedharmsresultsfromalongitudinalwebbasedcontentanalysis</t>
  </si>
  <si>
    <t>innovativerecruitmentusingonlinenetworkslessonslearnedfromanonlinestudyofalcoholandotherdruguseutilizingawebbased,respondentdrivensamplingwebrdsstrategy</t>
  </si>
  <si>
    <t>internetgamingdisorderandothermediarelateddisordersandadolescentpsychopathology</t>
  </si>
  <si>
    <t>intersectionofthewebbasedvapingnarrativewithcovid19topicmodelingstudy</t>
  </si>
  <si>
    <t>isthereanassociationbetweensocialmediauseandmentalhealth?thetimingofconfoundingmeasurementmattersreply</t>
  </si>
  <si>
    <t>knowledgeinfusedabstractivesummarizationofclinicaldiagnosticinterviewsframeworkdevelopmentstudy</t>
  </si>
  <si>
    <t>kronichysteriaexploringtheintersectionbetweenaustraliansyntheticcannabislegislation,themedia,anddrugrelatedharm</t>
  </si>
  <si>
    <t>lessonsfromconductingtransnationalinternetmediatedparticipatoryresearchwithhiddenpopulationsofcannabiscultivators</t>
  </si>
  <si>
    <t>majorcomplicationsoflaparoscopiccholecystectomyarenotnecessarilymedicalnegligencetheevidenceinsurgicalliterature</t>
  </si>
  <si>
    <t>marijuanarelatedpostsoninstagram</t>
  </si>
  <si>
    <t>mediarepresentationofchronicpaininaotearoanewzealandacontentanalysisofnewsmedia</t>
  </si>
  <si>
    <t>medicaldecisionmakingprocessesandonlinebehaviorsamongcannabisdispensarystaff</t>
  </si>
  <si>
    <t>medicinalplantsasapotentialsourceofphosphodiesterase5inhibitorsareview</t>
  </si>
  <si>
    <t>newlyincidentcannabisuseintheunitedstates,20022011aregionalandstatelevelbenchmark</t>
  </si>
  <si>
    <t>newscoverageoftheecigarette,orvaping,productuseassociatedlunginjuryevalioutbreakandinternetsearchesforvapingcessation</t>
  </si>
  <si>
    <t>nonmedicalcannabisinnorthamericaanoverviewofregulatoryapproaches</t>
  </si>
  <si>
    <t>nonmedicaluseofprescriptionmedicationsamongmiddleschoolstudentsaqualitativeanalysis</t>
  </si>
  <si>
    <t>ondiagrambasedthreedimensionalreconstructionofuavimage</t>
  </si>
  <si>
    <t>onsex,drugs,andalcoholamixedmethodanalysisofyouthpostsonsocialmediaintheunitedstates</t>
  </si>
  <si>
    <t>onlinefeasibilitystudyabouthivnegativemalecouplessubstanceusewithweeklyecologicalmomentarydiaryassessments</t>
  </si>
  <si>
    <t>onlineselfhelpforumsoncannabisacontentassessment</t>
  </si>
  <si>
    <t>ontologybasedhealthcarenamedentityrecognitionfromtwittermessagesusingarecurrentneuralnetworkapproach</t>
  </si>
  <si>
    <t>perceptionsofcannabisuseinwomenwithinflammatoryboweldiseaseofreproductiveageacrosssectionalstudy</t>
  </si>
  <si>
    <t>perceptionsofsocialnormsandexposuretopromarijuanamessagesareassociatedwithadolescentmarijuanause</t>
  </si>
  <si>
    <t>phytochemistry,pharmacology,andbotanicalaspectsofstachytarphetaspeciesareview</t>
  </si>
  <si>
    <t>predictorsandeffectsofcannabisrelatedlegalinvestigations</t>
  </si>
  <si>
    <t>prescriptionmedicationabuseandillegitimateinternetbasedpharmacies</t>
  </si>
  <si>
    <t>prevalenceandcorrelatesofsocialsmokinginyoungadultscomparisonsofbehavioralandselfidentifieddefinitions</t>
  </si>
  <si>
    <t>prevalenceanddistributionpatternofmoodswingsinthaiadolescentsaschoolbasedsurveyinthecentralregionofthailand</t>
  </si>
  <si>
    <t>prevalenceandtreatmentofvapingandecigaretteuseamongadolescentsaliteraturereview</t>
  </si>
  <si>
    <t>psychoactivesubstancesasalastresortaqualitativestudyofselftreatmentofmigraineandclusterheadaches</t>
  </si>
  <si>
    <t>publicinterestin∆8tetrahydrocannabinoldelta8thcincreasedinusstatesthatrestricted∆9tetrahydrocannabinoldelta9thcuse</t>
  </si>
  <si>
    <t>qualityoflifeqol,coping,andresiliencyinpatientswithinflammatoryboweldiseaseduringthecovid19pandemic</t>
  </si>
  <si>
    <t>qualityofwebbasedinformationoncannabisaddiction</t>
  </si>
  <si>
    <t>realworlddatarwdandpatientsreportedoutcomesproinbreastcancerbcphysical,emotionalsideeffectss/e,financialtoxicityft,andcomplementaryusagecmrelations</t>
  </si>
  <si>
    <t>reasonsforcannabidioluseacrosssectionalstudyofcbdusers,focusingonselfperceivedstress,anxiety,andsleepproblems</t>
  </si>
  <si>
    <t>reportofaparentsurveyofcannabidiolenrichedcannabisuseinpediatrictreatmentresistantepilepsy</t>
  </si>
  <si>
    <t>respiratorydepressionfollowinganaccidentaloverdoseofacbdlabeledproductapediatriccasereport</t>
  </si>
  <si>
    <t>riskandprotectivefactorsfordepressionthatadolescentscanmodifyasystematicreviewandmetaanalysisoflongitudinalstudies</t>
  </si>
  <si>
    <t>selectiveserotoninreuptakeinhibitorsinthetreatmentofdepression,anxiety,andposttraumaticstressdisorderinsubstanceusedisordersabayesianmetaanalysis</t>
  </si>
  <si>
    <t>selfcompassionandsubstanceuse</t>
  </si>
  <si>
    <t>selfesteemandsocialacceptanceoftheadolescentsubstanceuseramonghighschoolstudentsinlagos,nigeria</t>
  </si>
  <si>
    <t>selfmanagementstrategiesamongstaustralianwomenwithendometriosisanationalonlinesurvey</t>
  </si>
  <si>
    <t>selfreportedalcohol,tobacco,andcannabisuseduringcovid19lockdownmeasuresresultsfromawebbasedsurvey</t>
  </si>
  <si>
    <t>selfreportedcannabidiolcbduseforconditionswithproventherapies</t>
  </si>
  <si>
    <t>selfreporteduseandattitudestowardperformanceenhancingdrugsinultramarathonrunning</t>
  </si>
  <si>
    <t>selfreporteduseandattitudestowardsperformanceenhancingdrugsinultramarathonrunning</t>
  </si>
  <si>
    <t>sexinthecontextofsubstanceuseastudyofperceivedbenefitsandrisks,boundaries,andbehaviorsamongadolescentsparticipatinginaninternetbasedintervention</t>
  </si>
  <si>
    <t>sex,drugs,andalcoholinthedigitalneighborhoodamultimethodanalysisofonlinediscourseamongstblackandhispanicyouth</t>
  </si>
  <si>
    <t>sexseekingmobileapplicationuseandriskbehavioramongmenwhohavesexwithmeninbrazil</t>
  </si>
  <si>
    <t>sexuallytransmittedinfectiondiagnoses,sexualiseddruguseandassociationswithpreexposureprophylaxisuseamongmenwhohavesexwithmenintheuk</t>
  </si>
  <si>
    <t>smartphonebasedfinancialincentivestopromotesmokingcessationduringpregnancyapilotstudy</t>
  </si>
  <si>
    <t>smartphonebasedfinancialincentivestopromotesmokingcessationduringpregnancyapilotstudycomment</t>
  </si>
  <si>
    <t>smoulderingashesburningquestionsaftertheoutbreakofelectroniccigaretteorvapingassociatedlunginjuryevali</t>
  </si>
  <si>
    <t>socialmediaphotosofsubstanceuseandtheirrelationshiptoattitudesandbehaviorsamongethnicandracialminorityemergingadultmenlivinginlowincomeareas</t>
  </si>
  <si>
    <t>spatiotemporalmappingofonlineinterestincannabisandpopularpsychedelicsbeforeandduringthecovid19pandemicinpoland</t>
  </si>
  <si>
    <t>substanceuseandaddictivebehavioursduringcovid19confinementmeasuresincreasedinintensiveusersresultsofanonlinegeneralpopulationsurveyintheczechrepublic</t>
  </si>
  <si>
    <t>substanceusetrajectoriesnonmedicalusenmuofprescriptionstimulantsvianonoralroutesofadministrationamongadultsrecruitedfromreddit</t>
  </si>
  <si>
    <t>substanceuse,financialstress,employmentdisruptions,andanxietyamongveteransduringthecovid19pandemic</t>
  </si>
  <si>
    <t>substanceuse,selfmanagement,andhba1camongcollegestudentswithtype1diabetes</t>
  </si>
  <si>
    <t>taraxacumofficinaleandrelatedspeciesanethnopharmacologicalreviewanditspotentialasacommercialmedicinalplant</t>
  </si>
  <si>
    <t>thedeclineinadolescentsubstanceuseacrosseuropeandnorthamericaintheearlytwentyfirstcenturyaresultofthedigitalrevolution?</t>
  </si>
  <si>
    <t>thedevelopmentandpilottestingofthemarijuanaretailsurveillancetoolmrstassessingmarketingandpointofsalepracticesamongrecreationalmarijuanaretailers</t>
  </si>
  <si>
    <t>thedoubleedgedswordofthedarkwebitsimplicationsformedicineandsociety</t>
  </si>
  <si>
    <t>theearlyimpactofthecovid19lockdownonstressandaddictivebehaviorsinanalcoholconsumingstudentpopulationinfrance</t>
  </si>
  <si>
    <t>theeffectofmarijuanaandopiateuseonprevalenceofgastrointestinalsymptomsapopulationbasedanalysisofinternetsearchtrends</t>
  </si>
  <si>
    <t>theexperienceofusingsyntheticcannabinoidsaqualitativeanalysisofonlineuserselfreports</t>
  </si>
  <si>
    <t>thefdaandthenextwaveofdrugabuseproactivepharmacovigilance</t>
  </si>
  <si>
    <t>theperceptionofpreandpostnatalmarijuanaexposureonhealthoutcomesacontentanalysisoftwittermessages</t>
  </si>
  <si>
    <t>thepotentialparadoxicalneurocognitiveeffectsofcannabisuseinpatientswithpsychoticdisordersacriticalmetareviewofmetaanalyticalevidence</t>
  </si>
  <si>
    <t>theprevalenceofnovelpsychoactivesubstancesnpsuseinnonclinicalpopulationsasystematicreviewprotocol</t>
  </si>
  <si>
    <t>theriseofecigarettes,podmoddevices,andjuulamongyouthfactorsinfluencinguse,healthimplications,anddownstreameffects</t>
  </si>
  <si>
    <t>theroleofthemediainthesciencepolicynexussomecriticalreflectionsbasedonananalysisofthebelgiandrugpolicydebate19962003</t>
  </si>
  <si>
    <t>theworldseemsripeforpolicychangebuthowtoachieveit?</t>
  </si>
  <si>
    <t>toaststudytreatmentandosteoarthritis,whatarepeoplesayingontwitter</t>
  </si>
  <si>
    <t>towardsmonitoringmarijuanaactivitiesviausergeneratedcontentplatformsandsocialnetworks</t>
  </si>
  <si>
    <t>treatmentofadolescentecigaretteuselimitationsofexistingnicotineusedisordertreatmentandfuturedirectionsforecigaretteusecessation</t>
  </si>
  <si>
    <t>trendsinecigaretteuseamongvarioussubgroups</t>
  </si>
  <si>
    <t>twoandthreeyearfollowupfromagenderspecific,webbaseddrugabusepreventionprogramforadolescentgirls</t>
  </si>
  <si>
    <t>typologyofadolescentsexposedtononmedicalcannabismarketingandassociationswithconsumptionpatterns</t>
  </si>
  <si>
    <t>usinternetsearchvolumeforallergyrelatedtermscomparedwithpollencounts20042011</t>
  </si>
  <si>
    <t>unsubstantiatedhealthclaimsforcovid19infectionsareledbycannabidiolreturnofsnakeoilmedicine</t>
  </si>
  <si>
    <t>ursodeoxycholicacidaftercommonbileductstonesremovalforpreventionofrecurrenceasystematicreviewandmetaanalysisofrandomizedcontrolledtrials</t>
  </si>
  <si>
    <t>useandperceivedbenefitofcomplementaryandalternativetherapiesformultiplesclerosisinthewesternunitedstatesa17yearupdate</t>
  </si>
  <si>
    <t>useofcannabidiolcbdoilinautoimmunehepatitiswhatarethepatientsdoing?</t>
  </si>
  <si>
    <t>useofsocialmediaandwebbasedsupporttoprovidecontinuityofcareduringapandemicforaustralianneuroendocrinecancerpatients</t>
  </si>
  <si>
    <t>usingtwittertostudyhighpotencymarijuanausewithalcoholandotherdrugs</t>
  </si>
  <si>
    <t>vapingandcovid19insightsforpublichealthandclinicalcarefromtwitter</t>
  </si>
  <si>
    <t>vapinginducedlunginjuryina21yearoldwoman</t>
  </si>
  <si>
    <t>vapingrelatedmobileappsavailableinthegoogleplaystoreaftertheapplebancontentreview</t>
  </si>
  <si>
    <t>vaporexposuretodelta9tetrahydrocannabinolthcslowslocomotionofthemainelobsterhomarusamericanus</t>
  </si>
  <si>
    <t>variousapproachesoflaparoscopiccommonbileductexplorationplusprimaryductclosureforcholedocholithiasisasystematicreviewandmetaanalysis</t>
  </si>
  <si>
    <t>webbasedinterventionsforsubstanceusedisordersaqualitativereview</t>
  </si>
  <si>
    <t>whatfamiliesintheukusetomanageattentiondeficit/hyperactivitydisorderadhdasurveyofresourceuse</t>
  </si>
  <si>
    <t>whenanobscuritybecomestrendsocialmediadescriptionsoftianeptineuseandassociatedatypicaldruguse</t>
  </si>
  <si>
    <t>isdepressionrelatedtocannabis?aknowledgeinfusedmodelforentityandrelationextractionwithlimitedsupervision</t>
  </si>
  <si>
    <t>pillpushersandcbdoil—athematicanalysisofsocialmediainteractionsaboutpainaftertraumaticbrachialplexusinjury</t>
  </si>
  <si>
    <t>ifeellikeivehitthebottomandhavenoideawhattodosupportivesocialnetworkingonredditforindividualswithadesiretoquitcannabisuse</t>
  </si>
  <si>
    <t>whentheysayweedcausesdepression,butitsyourfavantidepressantknowledgeawareattentionframeworkforrelationshipextraction</t>
  </si>
  <si>
    <t>asystematicreviewofmedicalstudentsandprofessionalsattitudesandknowledgeregardingmedicalcannabis</t>
  </si>
  <si>
    <t>atextmininganalysisofthepublicsreactionstotheopioidcrisis</t>
  </si>
  <si>
    <t>arkansascommunitysattitudestowardtheregulationofmedicalcannabisandthepharmacistsinvolvementinarkansasmedicalcannabis</t>
  </si>
  <si>
    <t>cannabidiolforcannabisusedisordertoohighhopes?authorsreply</t>
  </si>
  <si>
    <t>cannabisadvertising,promotionandbrandingdifferencesinconsumerexposurebetweenlegalandillegalmarketsincanadaandtheus</t>
  </si>
  <si>
    <t>cannabisusersrecommendedwarningsforpackagesoflegallysoldcannabisanaustraliacenteredstudy</t>
  </si>
  <si>
    <t>clinicalpractitionerseducationandresourceneedsforinflammatoryboweldiseases</t>
  </si>
  <si>
    <t>delta8thcdelta9thcsniceryoungersibling?</t>
  </si>
  <si>
    <t>differencesingaymalecouplesuseofdrugsandalcoholwithsexbyrelationshiphivstatus</t>
  </si>
  <si>
    <t>doeskhatstoxicityrequireachangeinthecontrolofitsuseineurope?[french,english]</t>
  </si>
  <si>
    <t>drugsordancing?usingrealtimemachinelearningtoclassifystreameddabbinghomographtweets</t>
  </si>
  <si>
    <t>evaluationofstudentsknowledgeofcannabisinfluenceonhumanhealth</t>
  </si>
  <si>
    <t>exploringunmetinformationneedsofpeoplewithparkinsonsdiseaseandtheirfamiliesfocusingoninformationsharinginanonlinepatientcommunity</t>
  </si>
  <si>
    <t>mediacontentanalysisofmarijuanashealtheffectsinnewscoverage</t>
  </si>
  <si>
    <t>medicalmarijuanacanadasregulations,pharmacology,andsocialpolicynewpolicyreflectscontradictionsinsocialandmedicaltrends</t>
  </si>
  <si>
    <t>neuroprotectivetherapeuticsfrombotanicalsandphytochemicalsagainsthuntingtonsdiseaseandrelatedneurodegenerativedisorders</t>
  </si>
  <si>
    <t>nursingorganizationshealthpolicycontentonfacebookandtwitterprecedingthe2016unitedstatespresidentialelection</t>
  </si>
  <si>
    <t>olderadultsuseofmedicalmarijuanaforchronicpainamultisitecommunitybasedsurvey</t>
  </si>
  <si>
    <t>pilottrialofdronabinoladjunctivetreatmentofagitationinalzheimersdiseasethcad</t>
  </si>
  <si>
    <t>portrayingcitizensoccupationsandassessingurbanoccupationmixturewithmobilephonedataanovelspatiotemporalanalyticalframework</t>
  </si>
  <si>
    <t>representationsofpsychoactivedrugsuseinmasscultureandtheirimpactonaudiences</t>
  </si>
  <si>
    <t>riskandprotectivefactorsassociatedwithadolescentgirlssubstanceusedatafromanationwidefacebooksample</t>
  </si>
  <si>
    <t>selfreportedtreatmenteffectivenessforcrohnsdiseaseusinganovelcrowdsourcingwebbasedplatform</t>
  </si>
  <si>
    <t>thechallengeofrespondingtoamoregloballyjoinedup,dynamic,andinnovativedrugmarketreflectionsfromtheemcddas2018analysisoftheeuropeandrugsituation</t>
  </si>
  <si>
    <t>theisraeliperspectivewhatwevelearnedoverthelast2decades</t>
  </si>
  <si>
    <t>topaltmetricscoresintheparkinsonsdiseaseliterature</t>
  </si>
  <si>
    <t>topicmodelingofsmokingandcessationrelatedpoststotheamericancancersocietyscancersurvivornetworkcsnimplicationsforcessationtreatmentforcancersurvivorswhosmoke</t>
  </si>
  <si>
    <t>transgenderwomensinternetsurveyandtestingprotocolandkeyindicatorsreport</t>
  </si>
  <si>
    <t>understandingcancersurvivorsreasonstomedicatewithcannabisaqualitativestudybasedonthetheoryofplannedbehavior</t>
  </si>
  <si>
    <t>usingwebsearchestotrackinterestinsyntheticcannabinoidsakaherbalincense</t>
  </si>
  <si>
    <t>viewsofaustralianmentalhealthstakeholdersonclientsproblematicdrugandalcoholuse</t>
  </si>
  <si>
    <t>whataretheinformationalpathwaysthatshapepeoplesuseofcannabidiolformedicalpurposes?</t>
  </si>
  <si>
    <t>whatdoesitmeme?aqualitativeanalysisofadolescentsperceptionsoftobaccoandmarijuanamessaging</t>
  </si>
  <si>
    <t>whatsurtype?contextualizedclassificationofusertypesinmarijuanarelatedcommunicationsusingcompositionalmultiviewembedding</t>
  </si>
  <si>
    <t>wheretheressmokeuncoveringthebenefitsofanonresidentialcannabiswithdrawal</t>
  </si>
  <si>
    <t>youngadultsexposuretoalcoholandmarijuanarelatedcontentontwitter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</si>
</sst>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rgb="FF2A2D35"/>
      <name val="Arial"/>
      <family val="2"/>
    </font>
    <font>
      <i/>
      <sz val="11"/>
      <color rgb="FF2A2D35"/>
      <name val="Inherit"/>
    </font>
    <font>
      <sz val="10"/>
      <color rgb="FF4B4B4B"/>
      <name val="Inherit"/>
    </font>
    <font>
      <sz val="12"/>
      <color rgb="FF4B4B4B"/>
      <name val="Inherit"/>
    </font>
    <font>
      <sz val="10"/>
      <name val="Arial"/>
      <family val="2"/>
    </font>
    <font>
      <i/>
      <sz val="9"/>
      <color rgb="FF2A2D35"/>
      <name val="Arial"/>
      <family val="2"/>
    </font>
    <font>
      <sz val="11"/>
      <color rgb="FF2A2D35"/>
      <name val="Inherit"/>
    </font>
    <font>
      <sz val="12"/>
      <color rgb="FF2A2D35"/>
      <name val="Inherit"/>
    </font>
    <font>
      <sz val="10"/>
      <name val="Arial"/>
      <family val="2"/>
    </font>
    <font>
      <sz val="10"/>
      <name val="Arial"/>
      <family val="2"/>
    </font>
    <font>
      <u/>
      <sz val="10"/>
      <color indexed="12"/>
      <name val="Arial"/>
      <family val="2"/>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
    <border>
      <left/>
      <right/>
      <top/>
      <bottom/>
      <diagonal/>
    </border>
  </borders>
  <cellStyleXfs count="5">
    <xf numFmtId="0" fontId="0" fillId="0" borderId="0"/>
    <xf numFmtId="0" fontId="5" fillId="0" borderId="0"/>
    <xf numFmtId="0" fontId="9" fillId="0" borderId="0"/>
    <xf numFmtId="0" fontId="5" fillId="0" borderId="0"/>
    <xf numFmtId="0" fontId="10" fillId="0" borderId="0"/>
  </cellStyleXfs>
  <cellXfs count="20">
    <xf numFmtId="0" fontId="0" fillId="0" borderId="0" xfId="0"/>
    <xf numFmtId="0" fontId="0" fillId="0" borderId="0" xfId="0" applyAlignment="1">
      <alignment vertical="top"/>
    </xf>
    <xf numFmtId="0" fontId="0" fillId="0" borderId="0" xfId="0" applyAlignment="1">
      <alignment vertical="top" wrapText="1"/>
    </xf>
    <xf numFmtId="0" fontId="5" fillId="0" borderId="0" xfId="1"/>
    <xf numFmtId="0" fontId="1" fillId="0" borderId="0" xfId="0" applyFont="1" applyAlignment="1">
      <alignment vertical="top" wrapText="1"/>
    </xf>
    <xf numFmtId="0" fontId="4" fillId="0" borderId="0" xfId="0" applyFont="1" applyAlignment="1">
      <alignment horizontal="left" vertical="top" wrapText="1"/>
    </xf>
    <xf numFmtId="0" fontId="5" fillId="2" borderId="0" xfId="1" applyFill="1"/>
    <xf numFmtId="0" fontId="5" fillId="3" borderId="0" xfId="1" applyFill="1"/>
    <xf numFmtId="0" fontId="6"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xf>
    <xf numFmtId="0" fontId="0" fillId="0" borderId="0" xfId="0" applyAlignment="1">
      <alignment horizontal="left" vertical="top" wrapText="1"/>
    </xf>
    <xf numFmtId="0" fontId="10" fillId="0" borderId="0" xfId="4"/>
    <xf numFmtId="1" fontId="11" fillId="0" borderId="0" xfId="0" applyNumberFormat="1" applyFont="1" applyAlignment="1">
      <alignment horizontal="left" vertical="top" wrapText="1"/>
    </xf>
    <xf numFmtId="0" fontId="0" fillId="0" borderId="0" xfId="0" applyAlignment="1">
      <alignment horizontal="left"/>
    </xf>
    <xf numFmtId="1" fontId="11" fillId="0" borderId="0" xfId="0" applyNumberFormat="1" applyFont="1" applyAlignment="1">
      <alignment vertical="top" wrapText="1"/>
    </xf>
    <xf numFmtId="16" fontId="0" fillId="0" borderId="0" xfId="0" applyNumberFormat="1"/>
    <xf numFmtId="0" fontId="0" fillId="0" borderId="0" xfId="0" applyAlignment="1">
      <alignment horizontal="left" vertical="top"/>
    </xf>
    <xf numFmtId="0" fontId="0" fillId="0" borderId="0" xfId="0" applyAlignment="1">
      <alignment horizontal="right"/>
    </xf>
    <xf numFmtId="0" fontId="5" fillId="0" borderId="0" xfId="4" applyFont="1"/>
  </cellXfs>
  <cellStyles count="5">
    <cellStyle name="Normal" xfId="0" builtinId="0"/>
    <cellStyle name="Normal 2" xfId="1" xr:uid="{00000000-0005-0000-0000-000002000000}"/>
    <cellStyle name="Normal 3" xfId="2" xr:uid="{00000000-0005-0000-0000-000003000000}"/>
    <cellStyle name="Normal 3 2" xfId="3" xr:uid="{00000000-0005-0000-0000-000004000000}"/>
    <cellStyle name="Normal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access.ovid.com/custom/redirector/index.html?dest=https://go.openathens.net/redirector/unimelb.edu.au?url=http://ovidsp.ovid.com/ovidweb.cgi?T=JS&amp;CSC=Y&amp;NEWS=N&amp;PAGE=fulltext&amp;D=emed22&amp;AN=2011313656" TargetMode="External"/><Relationship Id="rId671" Type="http://schemas.openxmlformats.org/officeDocument/2006/relationships/hyperlink" Target="https://access.ovid.com/custom/redirector/index.html?dest=https://go.openathens.net/redirector/unimelb.edu.au?url=http://ovidsp.ovid.com/ovidweb.cgi?T=JS&amp;CSC=Y&amp;NEWS=N&amp;PAGE=fulltext&amp;D=emed22&amp;AN=2010853977" TargetMode="External"/><Relationship Id="rId769" Type="http://schemas.openxmlformats.org/officeDocument/2006/relationships/hyperlink" Target="https://access.ovid.com/custom/redirector/index.html?dest=https://go.openathens.net/redirector/unimelb.edu.au?url=http://ovidsp.ovid.com/ovidweb.cgi?T=JS&amp;CSC=Y&amp;NEWS=N&amp;PAGE=fulltext&amp;D=emed21&amp;AN=632999007" TargetMode="External"/><Relationship Id="rId976" Type="http://schemas.openxmlformats.org/officeDocument/2006/relationships/hyperlink" Target="https://unimelb.hosted.exlibrisgroup.com/sfxlcl41/?sid=OVID:embase&amp;id=pmid:28301181&amp;id=doi:10.1037%2Fadb0000265&amp;issn=0893-164X&amp;isbn=&amp;volume=31&amp;issue=4&amp;spage=479&amp;pages=479-487&amp;date=2017&amp;title=Psychology+of+Addictive+Behaviors&amp;atitle=Social+mediation+of+persuasive+media+in+adolescent+substance+prevention&amp;aulast=Crano&amp;pid=%3Cauthor%3ECrano+W.D.%3BAlvaro+E.M.%3BTan+C.N.%3BSiegel+J.T.%3C%2Fauthor%3E%3CAN%3E614816241%3C%2FAN%3E%3CDT%3EArticle%3C%2FDT%3E" TargetMode="External"/><Relationship Id="rId21" Type="http://schemas.openxmlformats.org/officeDocument/2006/relationships/hyperlink" Target="https://access.ovid.com/custom/redirector/index.html?dest=https://go.openathens.net/redirector/unimelb.edu.au?url=http://ovidsp.ovid.com/ovidweb.cgi?T=JS&amp;CSC=Y&amp;NEWS=N&amp;PAGE=fulltext&amp;D=emexa&amp;AN=2017254327" TargetMode="External"/><Relationship Id="rId324" Type="http://schemas.openxmlformats.org/officeDocument/2006/relationships/hyperlink" Target="https://unimelb.hosted.exlibrisgroup.com/sfxlcl41/?sid=OVID:embase&amp;id=pmid:&amp;id=doi:10.1158%2F1538-7755.DISP19-A046&amp;issn=1055-9965&amp;isbn=&amp;volume=29&amp;issue=6+SUPPL+2&amp;spage=a046&amp;pages=&amp;date=2020&amp;title=Cancer+Epidemiology+Biomarkers+and+Prevention&amp;atitle=Collecting+nonclinical+data+to+address+disparities+in+cancer+prevention%3A+Lessons+from+the+field&amp;aulast=Padamsee&amp;pid=%3Cauthor%3EPadamsee+T.J.%3C%2Fauthor%3E%3CAN%3E633634423%3C%2FAN%3E%3CDT%3EConference+Abstract%3C%2FDT%3E" TargetMode="External"/><Relationship Id="rId531" Type="http://schemas.openxmlformats.org/officeDocument/2006/relationships/hyperlink" Target="https://access.ovid.com/custom/redirector/index.html?dest=https://go.openathens.net/redirector/unimelb.edu.au?url=http://ovidsp.ovid.com/ovidweb.cgi?T=JS&amp;CSC=Y&amp;NEWS=N&amp;PAGE=fulltext&amp;D=emed17&amp;AN=620742514" TargetMode="External"/><Relationship Id="rId629" Type="http://schemas.openxmlformats.org/officeDocument/2006/relationships/hyperlink" Target="https://access.ovid.com/custom/redirector/index.html?dest=https://go.openathens.net/redirector/unimelb.edu.au?url=http://ovidsp.ovid.com/ovidweb.cgi?T=JS&amp;CSC=Y&amp;NEWS=N&amp;PAGE=fulltext&amp;D=emexa&amp;AN=633507409" TargetMode="External"/><Relationship Id="rId1161" Type="http://schemas.openxmlformats.org/officeDocument/2006/relationships/hyperlink" Target="https://access.ovid.com/custom/redirector/index.html?dest=https://go.openathens.net/redirector/unimelb.edu.au?url=http://ovidsp.ovid.com/ovidweb.cgi?T=JS&amp;CSC=Y&amp;NEWS=N&amp;PAGE=fulltext&amp;D=emed21&amp;AN=631850324" TargetMode="External"/><Relationship Id="rId1259" Type="http://schemas.openxmlformats.org/officeDocument/2006/relationships/hyperlink" Target="https://access.ovid.com/custom/redirector/index.html?dest=https://go.openathens.net/redirector/unimelb.edu.au?url=http://ovidsp.ovid.com/ovidweb.cgi?T=JS&amp;CSC=Y&amp;NEWS=N&amp;PAGE=fulltext&amp;D=emed16&amp;AN=71901564" TargetMode="External"/><Relationship Id="rId170" Type="http://schemas.openxmlformats.org/officeDocument/2006/relationships/hyperlink" Target="https://unimelb.hosted.exlibrisgroup.com/sfxlcl41/?sid=OVID:embase&amp;id=pmid:&amp;id=doi:10.1136%2Fannrheumdis-2021-eular.3299&amp;issn=1468-2060&amp;isbn=&amp;volume=80&amp;issue=SUPPL+1&amp;spage=1427&amp;pages=1427-1428&amp;date=2021&amp;title=Annals+of+the+Rheumatic+Diseases&amp;atitle=Toast-study%3A+treatment+and+osteoarthritis%2C+what+are+people+saying+on+twitter&amp;aulast=Mouamnia&amp;pid=%3Cauthor%3EMouamnia+A.%3BDesvages+A.%3C%2Fauthor%3E%3CAN%3E635709584%3C%2FAN%3E%3CDT%3EConference+Abstract%3C%2FDT%3E" TargetMode="External"/><Relationship Id="rId836" Type="http://schemas.openxmlformats.org/officeDocument/2006/relationships/hyperlink" Target="https://unimelb.hosted.exlibrisgroup.com/sfxlcl41/?sid=OVID:embase&amp;id=pmid:32036753&amp;id=doi:10.1177%2F0956462419897222&amp;issn=0956-4624&amp;isbn=&amp;volume=31&amp;issue=3&amp;spage=254&amp;pages=254-263&amp;date=2020&amp;title=International+Journal+of+STD+and+AIDS&amp;atitle=Sexually+transmitted+infection+diagnoses%2C+sexualised+drug+use+and+associations+with+pre-exposure+prophylaxis+use+among+men+who+have+sex+with+men+in+the+UK&amp;aulast=Hibbert&amp;pid=%3Cauthor%3EHibbert+M.P.%3BBrett+C.E.%3BPorcellato+L.A.%3BHope+V.D.%3C%2Fauthor%3E%3CAN%3E2004247819%3C%2FAN%3E%3CDT%3EArticle%3C%2FDT%3E" TargetMode="External"/><Relationship Id="rId1021" Type="http://schemas.openxmlformats.org/officeDocument/2006/relationships/hyperlink" Target="https://access.ovid.com/custom/redirector/index.html?dest=https://go.openathens.net/redirector/unimelb.edu.au?url=http://ovidsp.ovid.com/ovidweb.cgi?T=JS&amp;CSC=Y&amp;NEWS=N&amp;PAGE=fulltext&amp;D=emed17&amp;AN=614719287" TargetMode="External"/><Relationship Id="rId1119" Type="http://schemas.openxmlformats.org/officeDocument/2006/relationships/hyperlink" Target="https://access.ovid.com/custom/redirector/index.html?dest=https://go.openathens.net/redirector/unimelb.edu.au?url=http://ovidsp.ovid.com/ovidweb.cgi?T=JS&amp;CSC=Y&amp;NEWS=N&amp;PAGE=fulltext&amp;D=emed22&amp;AN=634469092" TargetMode="External"/><Relationship Id="rId268" Type="http://schemas.openxmlformats.org/officeDocument/2006/relationships/hyperlink" Target="https://unimelb.hosted.exlibrisgroup.com/sfxlcl41/?sid=OVID:embase&amp;id=pmid:32108529&amp;id=doi:10.1177%2F0269881120908004&amp;issn=0269-8811&amp;isbn=&amp;volume=34&amp;issue=6&amp;spage=612&amp;pages=612-622&amp;date=2020&amp;title=Journal+of+Psychopharmacology&amp;atitle=Microdosing+psychedelics%3A+Demographics%2C+practices%2C+and+psychiatric+comorbidities&amp;aulast=Rosenbaum&amp;pid=%3Cauthor%3ERosenbaum+D.%3BWeissman+C.%3BAnderson+T.%3BPetranker+R.%3BDinh-Williams+L.-A.%3BHui+K.%3BHapke+E.%3C%2Fauthor%3E%3CAN%3E2004443718%3C%2FAN%3E%3CDT%3EArticle%3C%2FDT%3E" TargetMode="External"/><Relationship Id="rId475" Type="http://schemas.openxmlformats.org/officeDocument/2006/relationships/hyperlink" Target="https://access.ovid.com/custom/redirector/index.html?dest=https://go.openathens.net/redirector/unimelb.edu.au?url=http://ovidsp.ovid.com/ovidweb.cgi?T=JS&amp;CSC=Y&amp;NEWS=N&amp;PAGE=fulltext&amp;D=emed18&amp;AN=621415718" TargetMode="External"/><Relationship Id="rId682" Type="http://schemas.openxmlformats.org/officeDocument/2006/relationships/hyperlink" Target="https://unimelb.hosted.exlibrisgroup.com/sfxlcl41/?sid=OVID:embase&amp;id=pmid:34096403&amp;id=doi:10.1080%2F00952990.2021.1910830&amp;issn=0095-2990&amp;isbn=&amp;volume=47&amp;issue=4&amp;spage=444&amp;pages=444-454&amp;date=2021&amp;title=American+Journal+of+Drug+and+Alcohol+Abuse&amp;atitle=Predicting+changes+in+substance+use+following+psychedelic+experiences%3A+natural+language+processing+of+psychedelic+session+narratives&amp;aulast=Cox&amp;pid=%3Cauthor%3ECox+D.J.%3BGarcia-Romeu+A.%3BJohnson+M.W.%3C%2Fauthor%3E%3CAN%3E2012318054%3C%2FAN%3E%3CDT%3EArticle%3C%2FDT%3E" TargetMode="External"/><Relationship Id="rId903" Type="http://schemas.openxmlformats.org/officeDocument/2006/relationships/hyperlink" Target="https://access.ovid.com/custom/redirector/index.html?dest=https://go.openathens.net/redirector/unimelb.edu.au?url=http://ovidsp.ovid.com/ovidweb.cgi?T=JS&amp;CSC=Y&amp;NEWS=N&amp;PAGE=fulltext&amp;D=emed20&amp;AN=629301385" TargetMode="External"/><Relationship Id="rId32" Type="http://schemas.openxmlformats.org/officeDocument/2006/relationships/hyperlink" Target="https://unimelb.hosted.exlibrisgroup.com/sfxlcl41/?sid=OVID:embase&amp;id=pmid:&amp;id=doi:10.1093%2Fecco-jcc%2Fjjab232.317&amp;issn=1876-4479&amp;isbn=&amp;volume=16&amp;issue=Supplement+1&amp;spage=i252&amp;pages=i252-i253&amp;date=2022&amp;title=Journal+of+Crohn%27s+and+Colitis&amp;atitle=Perceptions+of+cannabis+use+in+women+with+inflammatory+bowel+disease+of+reproductive+age%3A+A+cross-sectional+study&amp;aulast=Tandon&amp;pid=%3Cauthor%3ETandon+P.%3BO%27Connor+K.%3BSteinhart+H.%3BDesphande+A.%3BMaxwell+C.%3BHuang+V.%3C%2Fauthor%3E%3CAN%3E637338771%3C%2FAN%3E%3CDT%3EConference+Abstract%3C%2FDT%3E" TargetMode="External"/><Relationship Id="rId128" Type="http://schemas.openxmlformats.org/officeDocument/2006/relationships/hyperlink" Target="https://unimelb.hosted.exlibrisgroup.com/sfxlcl41/?sid=OVID:embase&amp;id=pmid:33538695&amp;id=doi:10.2196%2F18296&amp;issn=1438-8871&amp;isbn=&amp;volume=23&amp;issue=2&amp;spage=e18296&amp;pages=&amp;date=2021&amp;title=Journal+of+Medical+Internet+Research&amp;atitle=Identifying+self-management+support+needs+for+pregnant+women+with+opioid+misuse+in+online+health+communities%3A+Mixed+methods+analysis+of+web+posts&amp;aulast=Liang&amp;pid=%3Cauthor%3ELiang+O.S.%3BChen+Y.%3BBennett+D.S.%3BYang+C.C.%3C%2Fauthor%3E%3CAN%3E2010939965%3C%2FAN%3E%3CDT%3EArticle%3C%2FDT%3E" TargetMode="External"/><Relationship Id="rId335" Type="http://schemas.openxmlformats.org/officeDocument/2006/relationships/hyperlink" Target="https://access.ovid.com/custom/redirector/index.html?dest=https://go.openathens.net/redirector/unimelb.edu.au?url=http://ovidsp.ovid.com/ovidweb.cgi?T=JS&amp;CSC=Y&amp;NEWS=N&amp;PAGE=fulltext&amp;D=emed21&amp;AN=635735928" TargetMode="External"/><Relationship Id="rId542" Type="http://schemas.openxmlformats.org/officeDocument/2006/relationships/hyperlink" Target="https://unimelb.hosted.exlibrisgroup.com/sfxlcl41/?sid=OVID:embase&amp;id=pmid:26694870&amp;id=doi:10.1016%2Fj.jflm.2015.11.014&amp;issn=1752-928X&amp;isbn=&amp;volume=38&amp;issue=&amp;spage=1&amp;pages=1-5&amp;date=2016&amp;title=Journal+of+Forensic+and+Legal+Medicine&amp;atitle=Are+the+last+grade+medical+students+aware+of+the+danger+of+synthetic+cannabinoids%3F&amp;aulast=Beyhun&amp;pid=%3Cauthor%3EBeyhun+N.E.%3BCan+G.%3BTopbas+M.%3BCankaya+S.%3BKetenci+H.C.%3C%2Fauthor%3E%3CAN%3E607208783%3C%2FAN%3E%3CDT%3EArticle%3C%2FDT%3E" TargetMode="External"/><Relationship Id="rId987" Type="http://schemas.openxmlformats.org/officeDocument/2006/relationships/hyperlink" Target="https://access.ovid.com/custom/redirector/index.html?dest=https://go.openathens.net/redirector/unimelb.edu.au?url=http://ovidsp.ovid.com/ovidweb.cgi?T=JS&amp;CSC=Y&amp;NEWS=N&amp;PAGE=fulltext&amp;D=emed18&amp;AN=618520276" TargetMode="External"/><Relationship Id="rId1172" Type="http://schemas.openxmlformats.org/officeDocument/2006/relationships/hyperlink" Target="https://unimelb.hosted.exlibrisgroup.com/sfxlcl41/?sid=OVID:embase&amp;id=pmid:&amp;id=doi:&amp;issn=0028-8446&amp;isbn=&amp;volume=133&amp;issue=1508&amp;spage=92&amp;pages=92-110&amp;date=2020&amp;title=New+Zealand+Medical+Journal&amp;atitle=Media+representation+of+chronic+pain+in+aotearoa+New+Zealand-+A+content+analysis+of+news+media&amp;aulast=Devan&amp;pid=%3Cauthor%3EDevan+H.%3BYoung+J.%3BAvery+C.%3BElder+L.%3BKhasyanova+Y.%3BManning+D.%3BScrimgeour+M.%3BGrainger+R.%3C%2Fauthor%3E%3CAN%3E2008347381%3C%2FAN%3E%3CDT%3EArticle%3C%2FDT%3E" TargetMode="External"/><Relationship Id="rId181" Type="http://schemas.openxmlformats.org/officeDocument/2006/relationships/hyperlink" Target="https://access.ovid.com/custom/redirector/index.html?dest=https://go.openathens.net/redirector/unimelb.edu.au?url=http://ovidsp.ovid.com/ovidweb.cgi?T=JS&amp;CSC=Y&amp;NEWS=N&amp;PAGE=fulltext&amp;D=emed22&amp;AN=635001603" TargetMode="External"/><Relationship Id="rId402" Type="http://schemas.openxmlformats.org/officeDocument/2006/relationships/hyperlink" Target="https://unimelb.hosted.exlibrisgroup.com/sfxlcl41/?sid=OVID:embase&amp;id=pmid:&amp;id=doi:10.1053%2Fj.gastro.2019.01.045&amp;issn=0016-5085&amp;isbn=&amp;volume=156&amp;issue=3+Supplement&amp;spage=S1&amp;pages=S1-S2&amp;date=2019&amp;title=Gastroenterology&amp;atitle=CLINICAL+PRACTITIONERS%27+EDUCATION+AND+RESOURCE+NEEDS+FOR+INFLAMMATORY+BOWEL+DISEASES&amp;aulast=Malter&amp;pid=%3Cauthor%3EMalter+L.B.%3BJain+A.%3BCohen+B.%3BGaidos+J.%3BAxisa+L.%3BButterfield+L.%3BRescola+B.J.%3BSarode+S.%3BCheifetz+A.%3BEhrlich+O.G.%3C%2Fauthor%3E%3CAN%3E2001546605%3C%2FAN%3E%3CDT%3EConference+Abstract%3C%2FDT%3E" TargetMode="External"/><Relationship Id="rId847" Type="http://schemas.openxmlformats.org/officeDocument/2006/relationships/hyperlink" Target="https://access.ovid.com/custom/redirector/index.html?dest=https://go.openathens.net/redirector/unimelb.edu.au?url=http://ovidsp.ovid.com/ovidweb.cgi?T=JS&amp;CSC=Y&amp;NEWS=N&amp;PAGE=fulltext&amp;D=emed21&amp;AN=634235210" TargetMode="External"/><Relationship Id="rId1032" Type="http://schemas.openxmlformats.org/officeDocument/2006/relationships/hyperlink" Target="https://unimelb.hosted.exlibrisgroup.com/sfxlcl41/?sid=OVID:embase&amp;id=pmid:&amp;id=doi:&amp;issn=1879-1972&amp;isbn=&amp;volume=58&amp;issue=2+SUPPL.+1&amp;spage=S111&amp;pages=S111-S112&amp;date=2016&amp;title=Journal+of+Adolescent+Health&amp;atitle=A+facebook+group+to+support+healthy+choices+involving+substance+use+following+a+high+school+motivational+speaker%3A+Results+from+a+mixed+methods+pilot+study&amp;aulast=Brown&amp;pid=%3Cauthor%3EBrown+R.A.%3BJohnson+K.E.%3BBloom+E.L.%3BMeltzer+S.%3BMatsko+S.V.%3BMinami+H.%3BHecht+J.P.%3BRichardson+R.%3C%2Fauthor%3E%3CAN%3E72341761%3C%2FAN%3E%3CDT%3EConference+Abstract%3C%2FDT%3E" TargetMode="External"/><Relationship Id="rId279" Type="http://schemas.openxmlformats.org/officeDocument/2006/relationships/hyperlink" Target="https://access.ovid.com/custom/redirector/index.html?dest=https://go.openathens.net/redirector/unimelb.edu.au?url=http://ovidsp.ovid.com/ovidweb.cgi?T=JS&amp;CSC=Y&amp;NEWS=N&amp;PAGE=fulltext&amp;D=emed21&amp;AN=2004887955" TargetMode="External"/><Relationship Id="rId486" Type="http://schemas.openxmlformats.org/officeDocument/2006/relationships/hyperlink" Target="https://unimelb.hosted.exlibrisgroup.com/sfxlcl41/?sid=OVID:embase&amp;id=pmid:29237032&amp;id=doi:10.1093%2Fher%2Fcyx071&amp;issn=1465-3648&amp;isbn=&amp;volume=32&amp;issue=6&amp;spage=465&amp;pages=465-472&amp;date=2017&amp;title=Health+education+research&amp;atitle=The+development+and+pilot+testing+of+the+marijuana+retail+surveillance+tool+%28MRST%29%3A+assessing+marketing+and+point-of-sale+practices+among+recreational+marijuana+retailers&amp;aulast=Berg&amp;pid=%3Cauthor%3EBerg+C.J.%3BHenriksen+L.%3BCavazos-Rehg+P.%3BSchauer+G.L.%3BFreisthler+B.%3C%2Fauthor%3E%3CAN%3E624329493%3C%2FAN%3E%3CDT%3EArticle%3C%2FDT%3E" TargetMode="External"/><Relationship Id="rId693" Type="http://schemas.openxmlformats.org/officeDocument/2006/relationships/hyperlink" Target="https://access.ovid.com/custom/redirector/index.html?dest=https://go.openathens.net/redirector/unimelb.edu.au?url=http://ovidsp.ovid.com/ovidweb.cgi?T=JS&amp;CSC=Y&amp;NEWS=N&amp;PAGE=fulltext&amp;D=emed22&amp;AN=635159205" TargetMode="External"/><Relationship Id="rId707" Type="http://schemas.openxmlformats.org/officeDocument/2006/relationships/hyperlink" Target="https://access.ovid.com/custom/redirector/index.html?dest=https://go.openathens.net/redirector/unimelb.edu.au?url=http://ovidsp.ovid.com/ovidweb.cgi?T=JS&amp;CSC=Y&amp;NEWS=N&amp;PAGE=fulltext&amp;D=emed22&amp;AN=2010863092" TargetMode="External"/><Relationship Id="rId914" Type="http://schemas.openxmlformats.org/officeDocument/2006/relationships/hyperlink" Target="https://unimelb.hosted.exlibrisgroup.com/sfxlcl41/?sid=OVID:embase&amp;id=pmid:&amp;id=doi:10.1053%2Fj.gastro.2019.01.045&amp;issn=0016-5085&amp;isbn=&amp;volume=156&amp;issue=3+Supplement&amp;spage=S1&amp;pages=S1-S2&amp;date=2019&amp;title=Gastroenterology&amp;atitle=CLINICAL+PRACTITIONERS%27+EDUCATION+AND+RESOURCE+NEEDS+FOR+INFLAMMATORY+BOWEL+DISEASES&amp;aulast=Malter&amp;pid=%3Cauthor%3EMalter+L.B.%3BJain+A.%3BCohen+B.%3BGaidos+J.%3BAxisa+L.%3BButterfield+L.%3BRescola+B.J.%3BSarode+S.%3BCheifetz+A.%3BEhrlich+O.G.%3C%2Fauthor%3E%3CAN%3E2001546605%3C%2FAN%3E%3CDT%3EConference+Abstract%3C%2FDT%3E" TargetMode="External"/><Relationship Id="rId43" Type="http://schemas.openxmlformats.org/officeDocument/2006/relationships/hyperlink" Target="https://access.ovid.com/custom/redirector/index.html?dest=https://go.openathens.net/redirector/unimelb.edu.au?url=http://ovidsp.ovid.com/ovidweb.cgi?T=JS&amp;CSC=Y&amp;NEWS=N&amp;PAGE=fulltext&amp;D=emexa&amp;AN=2013359234" TargetMode="External"/><Relationship Id="rId139" Type="http://schemas.openxmlformats.org/officeDocument/2006/relationships/hyperlink" Target="https://access.ovid.com/custom/redirector/index.html?dest=https://go.openathens.net/redirector/unimelb.edu.au?url=http://ovidsp.ovid.com/ovidweb.cgi?T=JS&amp;CSC=Y&amp;NEWS=N&amp;PAGE=fulltext&amp;D=emed22&amp;AN=2008378681" TargetMode="External"/><Relationship Id="rId346" Type="http://schemas.openxmlformats.org/officeDocument/2006/relationships/hyperlink" Target="https://unimelb.hosted.exlibrisgroup.com/sfxlcl41/?sid=OVID:embase&amp;id=pmid:31298112&amp;id=doi:10.1080%2F10826084.2019.1638410&amp;issn=1532-2491&amp;isbn=&amp;volume=54&amp;issue=13&amp;spage=2191&amp;pages=2191-2197&amp;date=2019&amp;title=Substance+use+%26+misuse&amp;atitle=Making+%22Weedish+Fish%22%3A+An+Exploratory+Analysis+of+Cannabis+Recipes+on+Pinterest&amp;aulast=Laestadius&amp;pid=%3Cauthor%3ELaestadius+L.I.%3BGuidry+J.P.D.%3BGreskoviak+R.%3BAdams+J.%3C%2Fauthor%3E%3CAN%3E628701874%3C%2FAN%3E%3CDT%3EArticle%3C%2FDT%3E" TargetMode="External"/><Relationship Id="rId553" Type="http://schemas.openxmlformats.org/officeDocument/2006/relationships/hyperlink" Target="https://access.ovid.com/custom/redirector/index.html?dest=https://go.openathens.net/redirector/unimelb.edu.au?url=http://ovidsp.ovid.com/ovidweb.cgi?T=JS&amp;CSC=Y&amp;NEWS=N&amp;PAGE=fulltext&amp;D=emed17&amp;AN=609629250" TargetMode="External"/><Relationship Id="rId760" Type="http://schemas.openxmlformats.org/officeDocument/2006/relationships/hyperlink" Target="https://unimelb.hosted.exlibrisgroup.com/sfxlcl41/?sid=OVID:embase&amp;id=pmid:&amp;id=doi:10.1016%2Fj.jagp.2021.01.111&amp;issn=1064-7481&amp;isbn=&amp;volume=29&amp;issue=4+Supplement&amp;spage=S115&amp;pages=S115-S117&amp;date=2021&amp;title=American+Journal+of+Geriatric+Psychiatry&amp;atitle=Pilot+Trial+of+Dronabinol+Adjunctive+Treatment+of+Agitation+in+Alzheimer%27s+Disease+%28THC-AD%29&amp;aulast=Outen&amp;pid=%3Cauthor%3EOuten+J.%3BRosenberg+P.%3BVandrey+R.%3BAmjad+H.%3BBurhanullah+H.%3BAgronin+M.%3BCastaneda+R.%3BIsesalaya+M.%3BWalsh+P.%3BAsh+E.%3BCohen+L.%3BWilkins+J.%3BHarper+D.%3BForester+B.%3C%2Fauthor%3E%3CAN%3E2011350391%3C%2FAN%3E%3CDT%3EConference+Abstract%3C%2FDT%3E" TargetMode="External"/><Relationship Id="rId998" Type="http://schemas.openxmlformats.org/officeDocument/2006/relationships/hyperlink" Target="https://unimelb.hosted.exlibrisgroup.com/sfxlcl41/?sid=OVID:embase&amp;id=pmid:29087826&amp;id=doi:&amp;issn=1938-4114&amp;isbn=&amp;volume=78&amp;issue=6&amp;spage=910&amp;pages=910-915&amp;date=2017&amp;title=Journal+of+studies+on+alcohol+and+drugs&amp;atitle=%22Retweet+to+Pass+the+Blunt%22%3A+Analyzing+Geographic+and+Content+Features+of+Cannabis-Related+Tweeting+Across+the+United+States&amp;aulast=Daniulaityte&amp;pid=%3Cauthor%3EDaniulaityte+R.%3BLamy+F.R.%3BSmith+G.A.%3BNahhas+R.W.%3BCarlson+R.G.%3BThirunarayan+K.%3BMartins+S.S.%3BBoyer+E.W.%3BSheth+A.%3C%2Fauthor%3E%3CAN%3E621964186%3C%2FAN%3E%3CDT%3EArticle%3C%2FDT%3E" TargetMode="External"/><Relationship Id="rId1183" Type="http://schemas.openxmlformats.org/officeDocument/2006/relationships/hyperlink" Target="https://access.ovid.com/custom/redirector/index.html?dest=https://go.openathens.net/redirector/unimelb.edu.au?url=http://ovidsp.ovid.com/ovidweb.cgi?T=JS&amp;CSC=Y&amp;NEWS=N&amp;PAGE=fulltext&amp;D=emed21&amp;AN=2002354405" TargetMode="External"/><Relationship Id="rId192" Type="http://schemas.openxmlformats.org/officeDocument/2006/relationships/hyperlink" Target="https://unimelb.hosted.exlibrisgroup.com/sfxlcl41/?sid=OVID:embase&amp;id=pmid:&amp;id=doi:10.1016%2Fj.wnsx.2021.100103&amp;issn=2590-1397&amp;isbn=&amp;volume=11&amp;issue=&amp;spage=100103&amp;pages=&amp;date=2021&amp;title=World+Neurosurgery%3A+X&amp;atitle=Improving+Neurosurgery+Education+Using+Social+Media+Case-Based+Discussions%3A+A+Pilot+Study&amp;aulast=Newall&amp;pid=%3Cauthor%3ENewall+N.%3BSmith+B.G.%3BBurton+O.%3BChari+A.%3BKolias+A.G.%3BHutchinson+P.J.%3BAlamri+A.%3BUff+C.%3BAdegboyega+G.%3BAli+M.%3BChiuta+S.%3BEvans+G.%3BHurley+P.%3BMantle+O.%3BOta+C.%3BPerera+D.%3BSiig+C.%3BTumpa+S.%3C%2Fauthor%3E%3CAN%3E2011802470%3C%2FAN%3E%3CDT%3EArticle%3C%2FDT%3E" TargetMode="External"/><Relationship Id="rId206" Type="http://schemas.openxmlformats.org/officeDocument/2006/relationships/hyperlink" Target="https://unimelb.hosted.exlibrisgroup.com/sfxlcl41/?sid=OVID:embase&amp;id=pmid:&amp;id=doi:10.1001%2Fjama.2020.18544&amp;issn=0098-7484&amp;isbn=&amp;volume=324&amp;issue=21&amp;spage=2163&amp;pages=2163-2164&amp;date=2020&amp;title=JAMA+-+Journal+of+the+American+Medical+Association&amp;atitle=Cannabis+and+Impaired+Driving&amp;aulast=Cole&amp;pid=%3Cauthor%3ECole+T.B.%3BSaitz+R.%3C%2Fauthor%3E%3CAN%3E633648160%3C%2FAN%3E%3CDT%3EEditorial%3C%2FDT%3E" TargetMode="External"/><Relationship Id="rId413" Type="http://schemas.openxmlformats.org/officeDocument/2006/relationships/hyperlink" Target="https://access.ovid.com/custom/redirector/index.html?dest=https://go.openathens.net/redirector/unimelb.edu.au?url=http://ovidsp.ovid.com/ovidweb.cgi?T=JS&amp;CSC=Y&amp;NEWS=N&amp;PAGE=fulltext&amp;D=emed19&amp;AN=2001073116" TargetMode="External"/><Relationship Id="rId858" Type="http://schemas.openxmlformats.org/officeDocument/2006/relationships/hyperlink" Target="https://unimelb.hosted.exlibrisgroup.com/sfxlcl41/?sid=OVID:embase&amp;id=pmid:&amp;id=doi:10.1007%2Fs13181-020-00759-7&amp;issn=1937-6995&amp;isbn=&amp;volume=16&amp;issue=2&amp;spage=130&amp;pages=130&amp;date=2020&amp;title=Journal+of+Medical+Toxicology&amp;atitle=Fatal+cold+medication+poisoning+in+an+adolescent&amp;aulast=Ontiveros&amp;pid=%3Cauthor%3EOntiveros+S.T.%3BCantrell+L.%3C%2Fauthor%3E%3CAN%3E631723102%3C%2FAN%3E%3CDT%3EConference+Abstract%3C%2FDT%3E" TargetMode="External"/><Relationship Id="rId1043" Type="http://schemas.openxmlformats.org/officeDocument/2006/relationships/hyperlink" Target="https://access.ovid.com/custom/redirector/index.html?dest=https://go.openathens.net/redirector/unimelb.edu.au?url=http://ovidsp.ovid.com/ovidweb.cgi?T=JS&amp;CSC=Y&amp;NEWS=N&amp;PAGE=fulltext&amp;D=emed17&amp;AN=620290787" TargetMode="External"/><Relationship Id="rId497" Type="http://schemas.openxmlformats.org/officeDocument/2006/relationships/hyperlink" Target="https://access.ovid.com/custom/redirector/index.html?dest=https://go.openathens.net/redirector/unimelb.edu.au?url=http://ovidsp.ovid.com/ovidweb.cgi?T=JS&amp;CSC=Y&amp;NEWS=N&amp;PAGE=fulltext&amp;D=emed18&amp;AN=606001706" TargetMode="External"/><Relationship Id="rId620" Type="http://schemas.openxmlformats.org/officeDocument/2006/relationships/hyperlink" Target="https://unimelb.hosted.exlibrisgroup.com/sfxlcl41/?sid=OVID:embase&amp;id=pmid:&amp;id=doi:10.5489%2FCUAJ.7197&amp;issn=1911-6470&amp;isbn=&amp;volume=16&amp;issue=2&amp;spage=&amp;pages=&amp;date=2022&amp;title=Canadian+Urological+Association+Journal&amp;atitle=The+perceptions+and+beliefs+of+cannabis+use+among+Canadian+genitourinary+cancer+patients&amp;aulast=Taneja&amp;pid=%3Cauthor%3ETaneja+S.%3BGuo+Y.%3BSlaven+M.%3BLalani+A.-K.%3BShaw+E.%3BTajzler+C.%3BHotte+S.%3BKapoor+A.%3C%2Fauthor%3E%3CAN%3E2015024785%3C%2FAN%3E%3CDT%3EArticle%3C%2FDT%3E" TargetMode="External"/><Relationship Id="rId718" Type="http://schemas.openxmlformats.org/officeDocument/2006/relationships/hyperlink" Target="https://unimelb.hosted.exlibrisgroup.com/sfxlcl41/?sid=OVID:embase&amp;id=pmid:&amp;id=doi:10.3389%2Ffpsyt.2021.650759&amp;issn=1664-0640&amp;isbn=&amp;volume=12&amp;issue=&amp;spage=650759&amp;pages=&amp;date=2021&amp;title=Frontiers+in+Psychiatry&amp;atitle=Coping+With+the+COVID-19+Pandemic%3A+Examining+Gender+Differences+in+Stress+and+Mental+Health+Among+University+Students&amp;aulast=Prowse&amp;pid=%3Cauthor%3EProwse+R.%3BSherratt+F.%3BAbizaid+A.%3BGabrys+R.L.%3BHellemans+K.G.C.%3BPatterson+Z.R.%3BMcQuaid+R.J.%3C%2Fauthor%3E%3CAN%3E634823545%3C%2FAN%3E%3CDT%3EArticle%3C%2FDT%3E" TargetMode="External"/><Relationship Id="rId925" Type="http://schemas.openxmlformats.org/officeDocument/2006/relationships/hyperlink" Target="https://access.ovid.com/custom/redirector/index.html?dest=https://go.openathens.net/redirector/unimelb.edu.au?url=http://ovidsp.ovid.com/ovidweb.cgi?T=JS&amp;CSC=Y&amp;NEWS=N&amp;PAGE=fulltext&amp;D=emed19&amp;AN=2001073116" TargetMode="External"/><Relationship Id="rId1250" Type="http://schemas.openxmlformats.org/officeDocument/2006/relationships/hyperlink" Target="https://unimelb.hosted.exlibrisgroup.com/sfxlcl41/?sid=OVID:embase&amp;id=pmid:27049233&amp;id=doi:10.1080%2F10550887.2016.1171669&amp;issn=1055-0887&amp;isbn=&amp;volume=35&amp;issue=3&amp;spage=159&amp;pages=159-160&amp;date=2016&amp;title=Journal+of+Addictive+Diseases&amp;atitle=Opportunities+for+exploring+and+reducing+prescription+drug+abuse+through+social+media&amp;aulast=Ruan&amp;pid=%3Cauthor%3ERuan+X.%3BKaye+A.D.%3C%2Fauthor%3E%3CAN%3E610261088%3C%2FAN%3E%3CDT%3ENote%3C%2FDT%3E" TargetMode="External"/><Relationship Id="rId357" Type="http://schemas.openxmlformats.org/officeDocument/2006/relationships/hyperlink" Target="https://access.ovid.com/custom/redirector/index.html?dest=https://go.openathens.net/redirector/unimelb.edu.au?url=http://ovidsp.ovid.com/ovidweb.cgi?T=JS&amp;CSC=Y&amp;NEWS=N&amp;PAGE=fulltext&amp;D=emed20&amp;AN=629104341" TargetMode="External"/><Relationship Id="rId1110" Type="http://schemas.openxmlformats.org/officeDocument/2006/relationships/hyperlink" Target="https://unimelb.hosted.exlibrisgroup.com/sfxlcl41/?sid=OVID:embase&amp;id=pmid:&amp;id=doi:10.1093%2Fecco-jcc%2Fjjab232.317&amp;issn=1876-4479&amp;isbn=&amp;volume=16&amp;issue=Supplement+1&amp;spage=i252&amp;pages=i252-i253&amp;date=2022&amp;title=Journal+of+Crohn%27s+and+Colitis&amp;atitle=Perceptions+of+cannabis+use+in+women+with+inflammatory+bowel+disease+of+reproductive+age%3A+A+cross-sectional+study&amp;aulast=Tandon&amp;pid=%3Cauthor%3ETandon+P.%3BO%27Connor+K.%3BSteinhart+H.%3BDesphande+A.%3BMaxwell+C.%3BHuang+V.%3C%2Fauthor%3E%3CAN%3E637338771%3C%2FAN%3E%3CDT%3EConference+Abstract%3C%2FDT%3E" TargetMode="External"/><Relationship Id="rId1194" Type="http://schemas.openxmlformats.org/officeDocument/2006/relationships/hyperlink" Target="https://unimelb.hosted.exlibrisgroup.com/sfxlcl41/?sid=OVID:embase&amp;id=pmid:&amp;id=doi:10.1016%2Fj.jmir.2020.07.050&amp;issn=1939-8654&amp;isbn=&amp;volume=51&amp;issue=3+Supplement&amp;spage=S17&amp;pages=S17&amp;date=2020&amp;title=Journal+of+Medical+Imaging+and+Radiation+Sciences&amp;atitle=Cannabis+Use+by+Cancer+Patients%3A+A+Thematic+Analysis+of+Patient-Initiated+Cancer+Blog+Posts&amp;aulast=Aubrey&amp;pid=%3Cauthor%3EAubrey+R.%3BChun+H.%3BFeuz+C.%3BRosewall+T.%3C%2Fauthor%3E%3CAN%3E2007804726%3C%2FAN%3E%3CDT%3EConference+Abstract%3C%2FDT%3E" TargetMode="External"/><Relationship Id="rId1208" Type="http://schemas.openxmlformats.org/officeDocument/2006/relationships/hyperlink" Target="https://unimelb.hosted.exlibrisgroup.com/sfxlcl41/?sid=OVID:embase&amp;id=pmid:&amp;id=doi:10.1136%2Fannrheumdis-2019-eular.8129&amp;issn=1468-2060&amp;isbn=&amp;volume=78&amp;issue=Supplement+2&amp;spage=2177&amp;pages=2177&amp;date=2019&amp;title=Annals+of+the+Rheumatic+Diseases&amp;atitle=Cannabis-based+products+for+medicinal+use%3A+Exploring+the+views+and+experiences+of+people+with+fibromyalgia&amp;aulast=Stones&amp;pid=%3Cauthor%3EStones+S.%3BQuinn+D.%3C%2Fauthor%3E%3CAN%3E629420304%3C%2FAN%3E%3CDT%3EConference+Abstract%3C%2FDT%3E" TargetMode="External"/><Relationship Id="rId54" Type="http://schemas.openxmlformats.org/officeDocument/2006/relationships/hyperlink" Target="https://unimelb.hosted.exlibrisgroup.com/sfxlcl41/?sid=OVID:embase&amp;id=pmid:34964058&amp;id=doi:10.14423%2FSMJ.0000000000001345&amp;issn=0038-4348&amp;isbn=&amp;volume=115&amp;issue=1&amp;spage=26&amp;pages=26-32&amp;date=2022&amp;title=Southern+Medical+Journal&amp;atitle=Stigma%2C+Social+Support%2C+and+Substance+Use+in+Diverse+Men+Who+Have+Sex+with+Men+and+Transgender+Women+Living+with+HIV+in+the+US+Southeast&amp;aulast=Schafer&amp;pid=%3Cauthor%3ESchafer+K.R.%3BTanner+A.E.%3BMann-Jackson+L.%3BAlonzo+J.%3BSong+E.Y.%3BRhodes+S.D.%3C%2Fauthor%3E%3CAN%3E2016330434%3C%2FAN%3E%3CDT%3EArticle%3C%2FDT%3E" TargetMode="External"/><Relationship Id="rId217" Type="http://schemas.openxmlformats.org/officeDocument/2006/relationships/hyperlink" Target="https://access.ovid.com/custom/redirector/index.html?dest=https://go.openathens.net/redirector/unimelb.edu.au?url=http://ovidsp.ovid.com/ovidweb.cgi?T=JS&amp;CSC=Y&amp;NEWS=N&amp;PAGE=fulltext&amp;D=emed21&amp;AN=631065795" TargetMode="External"/><Relationship Id="rId564" Type="http://schemas.openxmlformats.org/officeDocument/2006/relationships/hyperlink" Target="https://unimelb.hosted.exlibrisgroup.com/sfxlcl41/?sid=OVID:embase&amp;id=pmid:29251896&amp;id=doi:&amp;issn=2202-7114&amp;isbn=&amp;volume=24&amp;issue=6&amp;spage=43&amp;pages=43&amp;date=2016&amp;title=Australian+nursing+%26+midwifery+journal&amp;atitle=WHERE+THERE%27S+SMOKE%3A+UNCOVERING+THE+BENEFITS+OF+A+NON-RESIDENTIAL+CANNABIS+WITHDRAWAL&amp;aulast=Kitson&amp;pid=%3Cauthor%3EKitson+E.%3C%2Fauthor%3E%3CAN%3E620285050%3C%2FAN%3E%3CDT%3EArticle%3C%2FDT%3E" TargetMode="External"/><Relationship Id="rId771" Type="http://schemas.openxmlformats.org/officeDocument/2006/relationships/hyperlink" Target="https://access.ovid.com/custom/redirector/index.html?dest=https://go.openathens.net/redirector/unimelb.edu.au?url=http://ovidsp.ovid.com/ovidweb.cgi?T=JS&amp;CSC=Y&amp;NEWS=N&amp;PAGE=fulltext&amp;D=emed21&amp;AN=2010135078" TargetMode="External"/><Relationship Id="rId869" Type="http://schemas.openxmlformats.org/officeDocument/2006/relationships/hyperlink" Target="https://access.ovid.com/custom/redirector/index.html?dest=https://go.openathens.net/redirector/unimelb.edu.au?url=http://ovidsp.ovid.com/ovidweb.cgi?T=JS&amp;CSC=Y&amp;NEWS=N&amp;PAGE=fulltext&amp;D=emed20&amp;AN=629104341" TargetMode="External"/><Relationship Id="rId424" Type="http://schemas.openxmlformats.org/officeDocument/2006/relationships/hyperlink" Target="https://unimelb.hosted.exlibrisgroup.com/sfxlcl41/?sid=OVID:embase&amp;id=pmid:29883950&amp;id=doi:10.1016%2Fj.drugalcdep.2018.03.041&amp;issn=0376-8716&amp;isbn=&amp;volume=188&amp;issue=&amp;spage=364&amp;pages=364-369&amp;date=2018&amp;title=Drug+and+Alcohol+Dependence&amp;atitle=Understanding+emerging+forms+of+cannabis+use+through+an+online+cannabis+community%3A+An+analysis+of+relative+post+volume+and+subjective+highness+ratings&amp;aulast=Meacham&amp;pid=%3Cauthor%3EMeacham+M.C.%3BPaul+M.J.%3BRamo+D.E.%3C%2Fauthor%3E%3CAN%3E2000853559%3C%2FAN%3E%3CDT%3EArticle%3C%2FDT%3E" TargetMode="External"/><Relationship Id="rId631" Type="http://schemas.openxmlformats.org/officeDocument/2006/relationships/hyperlink" Target="https://access.ovid.com/custom/redirector/index.html?dest=https://go.openathens.net/redirector/unimelb.edu.au?url=http://ovidsp.ovid.com/ovidweb.cgi?T=JS&amp;CSC=Y&amp;NEWS=N&amp;PAGE=fulltext&amp;D=emexa&amp;AN=2017203569" TargetMode="External"/><Relationship Id="rId729" Type="http://schemas.openxmlformats.org/officeDocument/2006/relationships/hyperlink" Target="https://access.ovid.com/custom/redirector/index.html?dest=https://go.openathens.net/redirector/unimelb.edu.au?url=http://ovidsp.ovid.com/ovidweb.cgi?T=JS&amp;CSC=Y&amp;NEWS=N&amp;PAGE=fulltext&amp;D=emed22&amp;AN=2010495604" TargetMode="External"/><Relationship Id="rId1054" Type="http://schemas.openxmlformats.org/officeDocument/2006/relationships/hyperlink" Target="https://unimelb.hosted.exlibrisgroup.com/sfxlcl41/?sid=OVID:embase&amp;id=pmid:26347408&amp;id=doi:10.1016%2Fj.drugalcdep.2015.08.020&amp;issn=0376-8716&amp;isbn=&amp;volume=155&amp;issue=&amp;spage=45&amp;pages=45-51&amp;date=2015&amp;title=Drug+and+Alcohol+Dependence&amp;atitle=Displays+of+dabbing+marijuana+extracts+on+YouTube&amp;aulast=Krauss&amp;pid=%3Cauthor%3EKrauss+M.J.%3BSowles+S.J.%3BMylvaganam+S.%3BZewdie+K.%3BBierut+L.J.%3BCavazos-Rehg+P.A.%3C%2Fauthor%3E%3CAN%3E605901318%3C%2FAN%3E%3CDT%3EArticle%3C%2FDT%3E" TargetMode="External"/><Relationship Id="rId1261" Type="http://schemas.openxmlformats.org/officeDocument/2006/relationships/hyperlink" Target="https://access.ovid.com/custom/redirector/index.html?dest=https://go.openathens.net/redirector/unimelb.edu.au?url=http://ovidsp.ovid.com/ovidweb.cgi?T=JS&amp;CSC=Y&amp;NEWS=N&amp;PAGE=fulltext&amp;D=emed15&amp;AN=53272681" TargetMode="External"/><Relationship Id="rId270" Type="http://schemas.openxmlformats.org/officeDocument/2006/relationships/hyperlink" Target="https://unimelb.hosted.exlibrisgroup.com/sfxlcl41/?sid=OVID:embase&amp;id=pmid:32219517&amp;id=doi:10.1007%2Fs00432-020-03191-0&amp;issn=0171-5216&amp;isbn=&amp;volume=146&amp;issue=7&amp;spage=1857&amp;pages=1857-1865&amp;date=2020&amp;title=Journal+of+Cancer+Research+and+Clinical+Oncology&amp;atitle=Use+of+GoFundMe+to+crowdfund+complementary+and+alternative+medicine+treatments+for+cancer&amp;aulast=Song&amp;pid=%3Cauthor%3ESong+S.%3BCohen+A.J.%3BLui+H.%3BMmonu+N.A.%3BBrody+H.%3BPatino+G.%3BLiaw+A.%3BButler+C.%3BFergus+K.B.%3BMena+J.%3BLee+A.%3BWeiser+J.%3BJohnson+K.%3BBreyer+B.N.%3C%2Fauthor%3E%3CAN%3E2004580074%3C%2FAN%3E%3CDT%3EArticle%3C%2FDT%3E" TargetMode="External"/><Relationship Id="rId936" Type="http://schemas.openxmlformats.org/officeDocument/2006/relationships/hyperlink" Target="https://unimelb.hosted.exlibrisgroup.com/sfxlcl41/?sid=OVID:embase&amp;id=pmid:29883950&amp;id=doi:10.1016%2Fj.drugalcdep.2018.03.041&amp;issn=0376-8716&amp;isbn=&amp;volume=188&amp;issue=&amp;spage=364&amp;pages=364-369&amp;date=2018&amp;title=Drug+and+Alcohol+Dependence&amp;atitle=Understanding+emerging+forms+of+cannabis+use+through+an+online+cannabis+community%3A+An+analysis+of+relative+post+volume+and+subjective+highness+ratings&amp;aulast=Meacham&amp;pid=%3Cauthor%3EMeacham+M.C.%3BPaul+M.J.%3BRamo+D.E.%3C%2Fauthor%3E%3CAN%3E2000853559%3C%2FAN%3E%3CDT%3EArticle%3C%2FDT%3E" TargetMode="External"/><Relationship Id="rId1121" Type="http://schemas.openxmlformats.org/officeDocument/2006/relationships/hyperlink" Target="https://access.ovid.com/custom/redirector/index.html?dest=https://go.openathens.net/redirector/unimelb.edu.au?url=http://ovidsp.ovid.com/ovidweb.cgi?T=JS&amp;CSC=Y&amp;NEWS=N&amp;PAGE=fulltext&amp;D=emed22&amp;AN=2014260039" TargetMode="External"/><Relationship Id="rId1219" Type="http://schemas.openxmlformats.org/officeDocument/2006/relationships/hyperlink" Target="https://access.ovid.com/custom/redirector/index.html?dest=https://go.openathens.net/redirector/unimelb.edu.au?url=http://ovidsp.ovid.com/ovidweb.cgi?T=JS&amp;CSC=Y&amp;NEWS=N&amp;PAGE=fulltext&amp;D=emed20&amp;AN=628867218" TargetMode="External"/><Relationship Id="rId65" Type="http://schemas.openxmlformats.org/officeDocument/2006/relationships/hyperlink" Target="https://access.ovid.com/custom/redirector/index.html?dest=https://go.openathens.net/redirector/unimelb.edu.au?url=http://ovidsp.ovid.com/ovidweb.cgi?T=JS&amp;CSC=Y&amp;NEWS=N&amp;PAGE=fulltext&amp;D=emexa&amp;AN=2010573062" TargetMode="External"/><Relationship Id="rId130" Type="http://schemas.openxmlformats.org/officeDocument/2006/relationships/hyperlink" Target="https://unimelb.hosted.exlibrisgroup.com/sfxlcl41/?sid=OVID:embase&amp;id=pmid:33068314&amp;id=doi:10.1002%2Fcam4.3536&amp;issn=2045-7634&amp;isbn=&amp;volume=10&amp;issue=1&amp;spage=396&amp;pages=396-404&amp;date=2021&amp;title=Cancer+Medicine&amp;atitle=Understanding+cancer+survivors%27+reasons+to+medicate+with+cannabis%3A+A+qualitative+study+based+on+the+theory+of+planned+behavior&amp;aulast=McTaggart-Cowan&amp;pid=%3Cauthor%3EMcTaggart-Cowan+H.%3BBentley+C.%3BRaymakers+A.%3BMetcalfe+R.%3BHawley+P.%3BPeacock+S.%3C%2Fauthor%3E%3CAN%3E2006994646%3C%2FAN%3E%3CDT%3EArticle%3C%2FDT%3E" TargetMode="External"/><Relationship Id="rId368" Type="http://schemas.openxmlformats.org/officeDocument/2006/relationships/hyperlink" Target="https://unimelb.hosted.exlibrisgroup.com/sfxlcl41/?sid=OVID:embase&amp;id=pmid:&amp;id=doi:10.1080%2F14659891.2019.1642412&amp;issn=1465-9891&amp;isbn=&amp;volume=24&amp;issue=6&amp;spage=677&amp;pages=677-680&amp;date=2019&amp;title=Journal+of+Substance+Use&amp;atitle=An+exploratory+study+on+the+prevention+of+drug+abuse+among+the+adolescent+students&amp;aulast=Johnson&amp;pid=%3Cauthor%3EJohnson+E.J.%3BMendoza+S.%3C%2Fauthor%3E%3CAN%3E628858133%3C%2FAN%3E%3CDT%3EArticle%3C%2FDT%3E" TargetMode="External"/><Relationship Id="rId575" Type="http://schemas.openxmlformats.org/officeDocument/2006/relationships/hyperlink" Target="https://access.ovid.com/custom/redirector/index.html?dest=https://go.openathens.net/redirector/unimelb.edu.au?url=http://ovidsp.ovid.com/ovidweb.cgi?T=JS&amp;CSC=Y&amp;NEWS=N&amp;PAGE=fulltext&amp;D=emed16&amp;AN=605190223" TargetMode="External"/><Relationship Id="rId782" Type="http://schemas.openxmlformats.org/officeDocument/2006/relationships/hyperlink" Target="https://unimelb.hosted.exlibrisgroup.com/sfxlcl41/?sid=OVID:embase&amp;id=pmid:33081878&amp;id=doi:10.5993%2FAJHB.44.6.6&amp;issn=1945-7359&amp;isbn=&amp;volume=44&amp;issue=6&amp;spage=807&amp;pages=807-819&amp;date=2020&amp;title=American+journal+of+health+behavior&amp;atitle=Use+and+Perceptions+of+Opioids+versus+Marijuana+among+People+Living+with+HIV&amp;aulast=Potts&amp;pid=%3Cauthor%3EPotts+J.M.%3BGetachew+B.%3BVu+M.%3BNehl+E.%3BYeager+K.A.%3BBerg+C.J.%3C%2Fauthor%3E%3CAN%3E633225555%3C%2FAN%3E%3CDT%3EArticle%3C%2FDT%3E" TargetMode="External"/><Relationship Id="rId228" Type="http://schemas.openxmlformats.org/officeDocument/2006/relationships/hyperlink" Target="https://unimelb.hosted.exlibrisgroup.com/sfxlcl41/?sid=OVID:embase&amp;id=pmid:33223498&amp;id=doi:10.1016%2Fj.msard.2020.102578&amp;issn=2211-0348&amp;isbn=&amp;volume=46&amp;issue=&amp;spage=102578&amp;pages=&amp;date=2020&amp;title=Multiple+Sclerosis+and+Related+Disorders&amp;atitle=Paroxysmal+symptoms+in+neuromyelitis+optica+spectrum+disorder%3A+Results+from+an+online+patient+survey&amp;aulast=Lotan&amp;pid=%3Cauthor%3ELotan+I.%3BBacon+T.%3BKister+I.%3BLevy+M.%3C%2Fauthor%3E%3CAN%3E2008400110%3C%2FAN%3E%3CDT%3EArticle%3C%2FDT%3E" TargetMode="External"/><Relationship Id="rId435" Type="http://schemas.openxmlformats.org/officeDocument/2006/relationships/hyperlink" Target="https://access.ovid.com/custom/redirector/index.html?dest=https://go.openathens.net/redirector/unimelb.edu.au?url=http://ovidsp.ovid.com/ovidweb.cgi?T=JS&amp;CSC=Y&amp;NEWS=N&amp;PAGE=fulltext&amp;D=emed19&amp;AN=630253025" TargetMode="External"/><Relationship Id="rId642" Type="http://schemas.openxmlformats.org/officeDocument/2006/relationships/hyperlink" Target="https://unimelb.hosted.exlibrisgroup.com/sfxlcl41/?sid=OVID:embase&amp;id=pmid:35134074&amp;id=doi:10.1371%2Fjournal.pone.0263583&amp;issn=1932-6203&amp;isbn=&amp;volume=17&amp;issue=2+February&amp;spage=e0263583&amp;pages=&amp;date=2022&amp;title=PLoS+ONE&amp;atitle=%22I+got+a+bunch+of+weed+to+help+me+through+the+withdrawals%22%3A+Naturalistic+cannabis+use+reported+in+online+opioid+and+opioid+recovery+community+discussion+forums&amp;aulast=Meacham&amp;pid=%3Cauthor%3EMeacham+M.C.%3BNobles+A.L.%3BAndrew+Tompkins+D.%3BThrul+J.%3C%2Fauthor%3E%3CAN%3E2016828021%3C%2FAN%3E%3CDT%3EArticle%3C%2FDT%3E" TargetMode="External"/><Relationship Id="rId1065" Type="http://schemas.openxmlformats.org/officeDocument/2006/relationships/hyperlink" Target="https://access.ovid.com/custom/redirector/index.html?dest=https://go.openathens.net/redirector/unimelb.edu.au?url=http://ovidsp.ovid.com/ovidweb.cgi?T=JS&amp;CSC=Y&amp;NEWS=N&amp;PAGE=fulltext&amp;D=emed16&amp;AN=72176824" TargetMode="External"/><Relationship Id="rId281" Type="http://schemas.openxmlformats.org/officeDocument/2006/relationships/hyperlink" Target="https://access.ovid.com/custom/redirector/index.html?dest=https://go.openathens.net/redirector/unimelb.edu.au?url=http://ovidsp.ovid.com/ovidweb.cgi?T=JS&amp;CSC=Y&amp;NEWS=N&amp;PAGE=fulltext&amp;D=emed21&amp;AN=630990408" TargetMode="External"/><Relationship Id="rId502" Type="http://schemas.openxmlformats.org/officeDocument/2006/relationships/hyperlink" Target="https://unimelb.hosted.exlibrisgroup.com/sfxlcl41/?sid=OVID:embase&amp;id=pmid:27835860&amp;id=doi:10.1016%2Fj.addbeh.2016.10.011&amp;issn=0306-4603&amp;isbn=&amp;volume=65&amp;issue=&amp;spage=207&amp;pages=207-213&amp;date=2017&amp;title=Addictive+Behaviors&amp;atitle=Using+Facebook+ads+with+traditional+paper+mailings+to+recruit+adolescent+girls+for+a+clinical+trial&amp;aulast=Schwinn&amp;pid=%3Cauthor%3ESchwinn+T.%3BHopkins+J.%3BSchinke+S.P.%3BLiu+X.%3C%2Fauthor%3E%3CAN%3E613115130%3C%2FAN%3E%3CDT%3EArticle%3C%2FDT%3E" TargetMode="External"/><Relationship Id="rId947" Type="http://schemas.openxmlformats.org/officeDocument/2006/relationships/hyperlink" Target="https://access.ovid.com/custom/redirector/index.html?dest=https://go.openathens.net/redirector/unimelb.edu.au?url=http://ovidsp.ovid.com/ovidweb.cgi?T=JS&amp;CSC=Y&amp;NEWS=N&amp;PAGE=fulltext&amp;D=emed19&amp;AN=2001170581" TargetMode="External"/><Relationship Id="rId1132" Type="http://schemas.openxmlformats.org/officeDocument/2006/relationships/hyperlink" Target="https://unimelb.hosted.exlibrisgroup.com/sfxlcl41/?sid=OVID:embase&amp;id=pmid:33909525&amp;id=doi:10.1080%2F00952990.2021.1904408&amp;issn=0095-2990&amp;isbn=&amp;volume=47&amp;issue=4&amp;spage=455&amp;pages=455-466&amp;date=2021&amp;title=American+Journal+of+Drug+and+Alcohol+Abuse&amp;atitle=When+an+obscurity+becomes+trend%3A+social-media+descriptions+of+tianeptine+use+and+associated+atypical+drug+use&amp;aulast=Smith&amp;pid=%3Cauthor%3ESmith+K.E.%3BRogers+J.M.%3BStrickland+J.C.%3BEpstein+D.H.%3C%2Fauthor%3E%3CAN%3E2011319962%3C%2FAN%3E%3CDT%3EArticle%3C%2FDT%3E" TargetMode="External"/><Relationship Id="rId76" Type="http://schemas.openxmlformats.org/officeDocument/2006/relationships/hyperlink" Target="https://unimelb.hosted.exlibrisgroup.com/sfxlcl41/?sid=OVID:embase&amp;id=pmid:33678486&amp;id=doi:10.1016%2Fj.drugpo.2021.103188&amp;issn=0955-3959&amp;isbn=&amp;volume=89&amp;issue=&amp;spage=103188&amp;pages=&amp;date=2021&amp;title=International+Journal+of+Drug+Policy&amp;atitle=The+world+seems+ripe+for+policy+change-But+how+to+achieve+it%3F&amp;aulast=Shaw&amp;pid=%3Cauthor%3EShaw+M.%3C%2Fauthor%3E%3CAN%3E2011247984%3C%2FAN%3E%3CDT%3EArticle%3C%2FDT%3E" TargetMode="External"/><Relationship Id="rId141" Type="http://schemas.openxmlformats.org/officeDocument/2006/relationships/hyperlink" Target="https://access.ovid.com/custom/redirector/index.html?dest=https://go.openathens.net/redirector/unimelb.edu.au?url=http://ovidsp.ovid.com/ovidweb.cgi?T=JS&amp;CSC=Y&amp;NEWS=N&amp;PAGE=fulltext&amp;D=emed22&amp;AN=2010667679" TargetMode="External"/><Relationship Id="rId379" Type="http://schemas.openxmlformats.org/officeDocument/2006/relationships/hyperlink" Target="https://access.ovid.com/custom/redirector/index.html?dest=https://go.openathens.net/redirector/unimelb.edu.au?url=http://ovidsp.ovid.com/ovidweb.cgi?T=JS&amp;CSC=Y&amp;NEWS=N&amp;PAGE=fulltext&amp;D=emed20&amp;AN=631449141" TargetMode="External"/><Relationship Id="rId586" Type="http://schemas.openxmlformats.org/officeDocument/2006/relationships/hyperlink" Target="https://unimelb.hosted.exlibrisgroup.com/sfxlcl41/?sid=OVID:embase&amp;id=pmid:&amp;id=doi:10.3109%2F15563650.2015.1071025&amp;issn=1556-3650&amp;isbn=&amp;volume=53&amp;issue=7&amp;spage=687&amp;pages=687-688&amp;date=2015&amp;title=Clinical+Toxicology&amp;atitle=Monitoring+emerging+toxicology+trends+using+social+media%3A+Eyeballing%2C+vaportinis%2C+and+funnelling&amp;aulast=Farley&amp;pid=%3Cauthor%3EFarley+S.%3BRieth+J.%3BRiley+B.%3BJudge+B.%3BJones+J.%3C%2Fauthor%3E%3CAN%3E72003563%3C%2FAN%3E%3CDT%3EConference+Abstract%3C%2FDT%3E" TargetMode="External"/><Relationship Id="rId793" Type="http://schemas.openxmlformats.org/officeDocument/2006/relationships/hyperlink" Target="https://access.ovid.com/custom/redirector/index.html?dest=https://go.openathens.net/redirector/unimelb.edu.au?url=http://ovidsp.ovid.com/ovidweb.cgi?T=JS&amp;CSC=Y&amp;NEWS=N&amp;PAGE=fulltext&amp;D=emed21&amp;AN=2007942031" TargetMode="External"/><Relationship Id="rId807" Type="http://schemas.openxmlformats.org/officeDocument/2006/relationships/hyperlink" Target="https://access.ovid.com/custom/redirector/index.html?dest=https://go.openathens.net/redirector/unimelb.edu.au?url=http://ovidsp.ovid.com/ovidweb.cgi?T=JS&amp;CSC=Y&amp;NEWS=N&amp;PAGE=fulltext&amp;D=emed21&amp;AN=2005870346" TargetMode="External"/><Relationship Id="rId7" Type="http://schemas.openxmlformats.org/officeDocument/2006/relationships/hyperlink" Target="https://access.ovid.com/custom/redirector/index.html?dest=https://go.openathens.net/redirector/unimelb.edu.au?url=http://ovidsp.ovid.com/ovidweb.cgi?T=JS&amp;CSC=Y&amp;NEWS=N&amp;PAGE=fulltext&amp;D=emexa&amp;AN=2015024785" TargetMode="External"/><Relationship Id="rId239" Type="http://schemas.openxmlformats.org/officeDocument/2006/relationships/hyperlink" Target="https://access.ovid.com/custom/redirector/index.html?dest=https://go.openathens.net/redirector/unimelb.edu.au?url=http://ovidsp.ovid.com/ovidweb.cgi?T=JS&amp;CSC=Y&amp;NEWS=N&amp;PAGE=fulltext&amp;D=emed21&amp;AN=632305031" TargetMode="External"/><Relationship Id="rId446" Type="http://schemas.openxmlformats.org/officeDocument/2006/relationships/hyperlink" Target="https://unimelb.hosted.exlibrisgroup.com/sfxlcl41/?sid=OVID:embase&amp;id=pmid:&amp;id=doi:10.1016%2Fj.jaac.2018.07.044&amp;issn=0890-8567&amp;isbn=&amp;volume=57&amp;issue=10+Supplement&amp;spage=S10&amp;pages=S10&amp;date=2018&amp;title=Journal+of+the+American+Academy+of+Child+and+Adolescent+Psychiatry&amp;atitle=Child+and+Adolescent+Psychiatry+Case+Studies%3A+A+Broad+Range+of+Ethical+Dilemmas&amp;aulast=Bernstein&amp;pid=%3Cauthor%3EBernstein+B.%3BSondheimer+A.%3C%2Fauthor%3E%3CAN%3E2001170581%3C%2FAN%3E%3CDT%3EConference+Abstract%3C%2FDT%3E" TargetMode="External"/><Relationship Id="rId653" Type="http://schemas.openxmlformats.org/officeDocument/2006/relationships/hyperlink" Target="https://access.ovid.com/custom/redirector/index.html?dest=https://go.openathens.net/redirector/unimelb.edu.au?url=http://ovidsp.ovid.com/ovidweb.cgi?T=JS&amp;CSC=Y&amp;NEWS=N&amp;PAGE=fulltext&amp;D=emexa&amp;AN=2014626766" TargetMode="External"/><Relationship Id="rId1076" Type="http://schemas.openxmlformats.org/officeDocument/2006/relationships/hyperlink" Target="https://unimelb.hosted.exlibrisgroup.com/sfxlcl41/?sid=OVID:embase&amp;id=pmid:24629403&amp;id=doi:10.1016%2Fj.disamonth.2014.01.001&amp;issn=0011-5029&amp;isbn=&amp;volume=60&amp;issue=3&amp;spage=110&amp;pages=110-132&amp;date=2014&amp;title=Disease-a-Month&amp;atitle=Emerging+drugs+of+abuse&amp;aulast=Nelson&amp;pid=%3Cauthor%3ENelson+M.E.%3BBryant+S.M.%3BAks+S.E.%3C%2Fauthor%3E%3CAN%3E372562427%3C%2FAN%3E%3CDT%3EReview%3C%2FDT%3E" TargetMode="External"/><Relationship Id="rId292" Type="http://schemas.openxmlformats.org/officeDocument/2006/relationships/hyperlink" Target="https://unimelb.hosted.exlibrisgroup.com/sfxlcl41/?sid=OVID:embase&amp;id=pmid:32036753&amp;id=doi:10.1177%2F0956462419897222&amp;issn=0956-4624&amp;isbn=&amp;volume=31&amp;issue=3&amp;spage=254&amp;pages=254-263&amp;date=2020&amp;title=International+Journal+of+STD+and+AIDS&amp;atitle=Sexually+transmitted+infection+diagnoses%2C+sexualised+drug+use+and+associations+with+pre-exposure+prophylaxis+use+among+men+who+have+sex+with+men+in+the+UK&amp;aulast=Hibbert&amp;pid=%3Cauthor%3EHibbert+M.P.%3BBrett+C.E.%3BPorcellato+L.A.%3BHope+V.D.%3C%2Fauthor%3E%3CAN%3E2004247819%3C%2FAN%3E%3CDT%3EArticle%3C%2FDT%3E" TargetMode="External"/><Relationship Id="rId306" Type="http://schemas.openxmlformats.org/officeDocument/2006/relationships/hyperlink" Target="https://unimelb.hosted.exlibrisgroup.com/sfxlcl41/?sid=OVID:embase&amp;id=pmid:31610083&amp;id=doi:10.1111%2F1471-0528.15985&amp;issn=1470-0328&amp;isbn=&amp;volume=127&amp;issue=1&amp;spage=17&amp;pages=17&amp;date=2020&amp;title=BJOG%3A+An+International+Journal+of+Obstetrics+and+Gynaecology&amp;atitle=Epidemiological+challenges+to+measuring+prenatal+cannabis+use+and+its+potential+harms&amp;aulast=Corsi&amp;pid=%3Cauthor%3ECorsi+D.J.%3C%2Fauthor%3E%3CAN%3E2003550584%3C%2FAN%3E%3CDT%3ENote%3C%2FDT%3E" TargetMode="External"/><Relationship Id="rId860" Type="http://schemas.openxmlformats.org/officeDocument/2006/relationships/hyperlink" Target="https://unimelb.hosted.exlibrisgroup.com/sfxlcl41/?sid=OVID:embase&amp;id=pmid:&amp;id=doi:10.1136%2Fannrheumdis-2019-eular.8129&amp;issn=1468-2060&amp;isbn=&amp;volume=78&amp;issue=Supplement+2&amp;spage=2177&amp;pages=2177&amp;date=2019&amp;title=Annals+of+the+Rheumatic+Diseases&amp;atitle=Cannabis-based+products+for+medicinal+use%3A+Exploring+the+views+and+experiences+of+people+with+fibromyalgia&amp;aulast=Stones&amp;pid=%3Cauthor%3EStones+S.%3BQuinn+D.%3C%2Fauthor%3E%3CAN%3E629420304%3C%2FAN%3E%3CDT%3EConference+Abstract%3C%2FDT%3E" TargetMode="External"/><Relationship Id="rId958" Type="http://schemas.openxmlformats.org/officeDocument/2006/relationships/hyperlink" Target="https://unimelb.hosted.exlibrisgroup.com/sfxlcl41/?sid=OVID:embase&amp;id=pmid:&amp;id=doi:&amp;issn=1524-4733&amp;isbn=&amp;volume=20&amp;issue=5&amp;spage=A327&amp;pages=A327&amp;date=2017&amp;title=Value+in+Health&amp;atitle=The+patient+voice+includes+Emojis%3A+A+case+study+in+the+use+of+probabilistic+topic+modeling+to+characterize+patient+conversations+in+an+online+community+of+PTSD+patients&amp;aulast=Eaneff&amp;pid=%3Cauthor%3EEaneff+S.D.%3C%2Fauthor%3E%3CAN%3E617599474%3C%2FAN%3E%3CDT%3EConference+Abstract%3C%2FDT%3E" TargetMode="External"/><Relationship Id="rId1143" Type="http://schemas.openxmlformats.org/officeDocument/2006/relationships/hyperlink" Target="https://access.ovid.com/custom/redirector/index.html?dest=https://go.openathens.net/redirector/unimelb.edu.au?url=http://ovidsp.ovid.com/ovidweb.cgi?T=JS&amp;CSC=Y&amp;NEWS=N&amp;PAGE=fulltext&amp;D=emed22&amp;AN=633775152" TargetMode="External"/><Relationship Id="rId87" Type="http://schemas.openxmlformats.org/officeDocument/2006/relationships/hyperlink" Target="https://access.ovid.com/custom/redirector/index.html?dest=https://go.openathens.net/redirector/unimelb.edu.au?url=http://ovidsp.ovid.com/ovidweb.cgi?T=JS&amp;CSC=Y&amp;NEWS=N&amp;PAGE=fulltext&amp;D=emed22&amp;AN=2010162079" TargetMode="External"/><Relationship Id="rId513" Type="http://schemas.openxmlformats.org/officeDocument/2006/relationships/hyperlink" Target="https://access.ovid.com/custom/redirector/index.html?dest=https://go.openathens.net/redirector/unimelb.edu.au?url=http://ovidsp.ovid.com/ovidweb.cgi?T=JS&amp;CSC=Y&amp;NEWS=N&amp;PAGE=fulltext&amp;D=emed18&amp;AN=615367381" TargetMode="External"/><Relationship Id="rId597" Type="http://schemas.openxmlformats.org/officeDocument/2006/relationships/hyperlink" Target="https://access.ovid.com/custom/redirector/index.html?dest=https://go.openathens.net/redirector/unimelb.edu.au?url=http://ovidsp.ovid.com/ovidweb.cgi?T=JS&amp;CSC=Y&amp;NEWS=N&amp;PAGE=fulltext&amp;D=emed15&amp;AN=600789964" TargetMode="External"/><Relationship Id="rId720" Type="http://schemas.openxmlformats.org/officeDocument/2006/relationships/hyperlink" Target="https://unimelb.hosted.exlibrisgroup.com/sfxlcl41/?sid=OVID:embase&amp;id=pmid:33865150&amp;id=doi:10.1016%2Fj.puhe.2021.02.036&amp;issn=0033-3506&amp;isbn=&amp;volume=194&amp;issue=&amp;spage=75&amp;pages=75-78&amp;date=2021&amp;title=Public+Health&amp;atitle=COgnitive+enhancement+and+consumption+of+psychoactive+Substances+among+Youth+Students+%28COSYS%29%3A+a+cross-sectional+study+in+France&amp;aulast=Batisse&amp;pid=%3Cauthor%3EBatisse+A.%3BLeger+S.%3BVicaut+E.%3BGerbaud+L.%3BDjezzar+S.%3C%2Fauthor%3E%3CAN%3E2011668223%3C%2FAN%3E%3CDT%3EArticle%3C%2FDT%3E" TargetMode="External"/><Relationship Id="rId818" Type="http://schemas.openxmlformats.org/officeDocument/2006/relationships/hyperlink" Target="https://unimelb.hosted.exlibrisgroup.com/sfxlcl41/?sid=OVID:embase&amp;id=pmid:&amp;id=doi:10.2174%2F221155600902200703100708&amp;issn=2211-5560&amp;isbn=&amp;volume=9&amp;issue=2&amp;spage=80&amp;pages=80-81&amp;date=2020&amp;title=Current+Psychopharmacology&amp;atitle=Psychopharmacology+in+student+health+%28College+and+graduate%29%3A+Substance+use+disorders+and+psychiatry&amp;aulast=Gold&amp;pid=%3Cauthor%3EGold+M.S.%3BGold+J.A.%3C%2Fauthor%3E%3CAN%3E2004986132%3C%2FAN%3E%3CDT%3EEditorial%3C%2FDT%3E" TargetMode="External"/><Relationship Id="rId152" Type="http://schemas.openxmlformats.org/officeDocument/2006/relationships/hyperlink" Target="https://unimelb.hosted.exlibrisgroup.com/sfxlcl41/?sid=OVID:embase&amp;id=pmid:32402801&amp;id=doi:10.1016%2Fj.jadohealth.2020.03.039&amp;issn=1054-139X&amp;isbn=&amp;volume=68&amp;issue=1&amp;spage=110&amp;pages=110-115&amp;date=2021&amp;title=Journal+of+Adolescent+Health&amp;atitle=Effects+of+Recreational+Marijuana+Legalization+on+College+Students%3A+A+Longitudinal+Study+of+Attitudes%2C+Intentions%2C+and+Use+Behaviors&amp;aulast=Barker&amp;pid=%3Cauthor%3EBarker+A.K.%3BMoreno+M.A.%3C%2Fauthor%3E%3CAN%3E2005844954%3C%2FAN%3E%3CDT%3EArticle%3C%2FDT%3E" TargetMode="External"/><Relationship Id="rId457" Type="http://schemas.openxmlformats.org/officeDocument/2006/relationships/hyperlink" Target="https://access.ovid.com/custom/redirector/index.html?dest=https://go.openathens.net/redirector/unimelb.edu.au?url=http://ovidsp.ovid.com/ovidweb.cgi?T=JS&amp;CSC=Y&amp;NEWS=N&amp;PAGE=fulltext&amp;D=emed19&amp;AN=622327740" TargetMode="External"/><Relationship Id="rId1003" Type="http://schemas.openxmlformats.org/officeDocument/2006/relationships/hyperlink" Target="https://access.ovid.com/custom/redirector/index.html?dest=https://go.openathens.net/redirector/unimelb.edu.au?url=http://ovidsp.ovid.com/ovidweb.cgi?T=JS&amp;CSC=Y&amp;NEWS=N&amp;PAGE=fulltext&amp;D=emed17&amp;AN=620742514" TargetMode="External"/><Relationship Id="rId1087" Type="http://schemas.openxmlformats.org/officeDocument/2006/relationships/hyperlink" Target="https://access.ovid.com/custom/redirector/index.html?dest=https://go.openathens.net/redirector/unimelb.edu.au?url=http://ovidsp.ovid.com/ovidweb.cgi?T=JS&amp;CSC=Y&amp;NEWS=N&amp;PAGE=fulltext&amp;D=emed14&amp;AN=368545444" TargetMode="External"/><Relationship Id="rId1210" Type="http://schemas.openxmlformats.org/officeDocument/2006/relationships/hyperlink" Target="https://unimelb.hosted.exlibrisgroup.com/sfxlcl41/?sid=OVID:embase&amp;id=pmid:&amp;id=doi:10.1186%2Fs42238-019-0006-9&amp;issn=2522-5782&amp;isbn=&amp;volume=1&amp;issue=1&amp;spage=7&amp;pages=&amp;date=2019&amp;title=Journal+of+Cannabis+Research&amp;atitle=Age+related+differences+in+cannabis+use+and+subjective+effects+in+a+large+population-based+survey+of+adult+athletes&amp;aulast=Zeiger&amp;pid=%3Cauthor%3EZeiger+J.S.%3BSilvers+W.S.%3BFleegler+E.M.%3BZeiger+R.S.%3C%2Fauthor%3E%3CAN%3E631656994%3C%2FAN%3E%3CDT%3EArticle%3C%2FDT%3E" TargetMode="External"/><Relationship Id="rId664" Type="http://schemas.openxmlformats.org/officeDocument/2006/relationships/hyperlink" Target="https://unimelb.hosted.exlibrisgroup.com/sfxlcl41/?sid=OVID:embase&amp;id=pmid:33353661&amp;id=doi:10.1016%2Fj.jaac.2020.07.007&amp;issn=0890-8567&amp;isbn=&amp;volume=60&amp;issue=1&amp;spage=14&amp;pages=14-16&amp;date=2021&amp;title=Journal+of+the+American+Academy+of+Child+and+Adolescent+Psychiatry&amp;atitle=Treatment+of+Adolescent+e-Cigarette+Use%3A+Limitations+of+Existing+Nicotine+Use+Disorder+Treatment+and+Future+Directions+for+e-Cigarette+Use+Cessation&amp;aulast=Adams&amp;pid=%3Cauthor%3EAdams+Z.W.%3BKwon+E.%3BAalsma+M.C.%3BZapolski+T.C.B.%3BDir+A.%3BHulvershorn+L.A.%3C%2Fauthor%3E%3CAN%3E2010365397%3C%2FAN%3E%3CDT%3EEditorial%3C%2FDT%3E" TargetMode="External"/><Relationship Id="rId871" Type="http://schemas.openxmlformats.org/officeDocument/2006/relationships/hyperlink" Target="https://access.ovid.com/custom/redirector/index.html?dest=https://go.openathens.net/redirector/unimelb.edu.au?url=http://ovidsp.ovid.com/ovidweb.cgi?T=JS&amp;CSC=Y&amp;NEWS=N&amp;PAGE=fulltext&amp;D=emed20&amp;AN=627156454" TargetMode="External"/><Relationship Id="rId969" Type="http://schemas.openxmlformats.org/officeDocument/2006/relationships/hyperlink" Target="https://access.ovid.com/custom/redirector/index.html?dest=https://go.openathens.net/redirector/unimelb.edu.au?url=http://ovidsp.ovid.com/ovidweb.cgi?T=JS&amp;CSC=Y&amp;NEWS=N&amp;PAGE=fulltext&amp;D=emed18&amp;AN=618102075" TargetMode="External"/><Relationship Id="rId14" Type="http://schemas.openxmlformats.org/officeDocument/2006/relationships/hyperlink" Target="https://unimelb.hosted.exlibrisgroup.com/sfxlcl41/?sid=OVID:embase&amp;id=pmid:30014038&amp;id=doi:10.1089%2Fcan.2018.0006&amp;issn=2578-5125&amp;isbn=&amp;volume=3&amp;issue=1&amp;spage=152&amp;pages=152-161&amp;date=2018&amp;title=Cannabis+and+cannabinoid+research&amp;atitle=A+Cross-Sectional+Study+of+Cannabidiol+Users&amp;aulast=Corroon&amp;pid=%3Cauthor%3ECorroon+J.%3BPhillips+J.A.%3C%2Fauthor%3E%3CAN%3E637603936%3C%2FAN%3E%3CDT%3EArticle%3C%2FDT%3E" TargetMode="External"/><Relationship Id="rId317" Type="http://schemas.openxmlformats.org/officeDocument/2006/relationships/hyperlink" Target="https://access.ovid.com/custom/redirector/index.html?dest=https://go.openathens.net/redirector/unimelb.edu.au?url=http://ovidsp.ovid.com/ovidweb.cgi?T=JS&amp;CSC=Y&amp;NEWS=N&amp;PAGE=fulltext&amp;D=emed21&amp;AN=633858604" TargetMode="External"/><Relationship Id="rId524" Type="http://schemas.openxmlformats.org/officeDocument/2006/relationships/hyperlink" Target="https://unimelb.hosted.exlibrisgroup.com/sfxlcl41/?sid=OVID:embase&amp;id=pmid:&amp;id=doi:10.2147%2FJPR.S134330&amp;issn=1178-7090&amp;isbn=&amp;volume=10&amp;issue=&amp;spage=989&amp;pages=989-998&amp;date=2017&amp;title=Journal+of+Pain+Research&amp;atitle=Cannabis+as+a+substitute+for+prescription+drugs+-+A+cross-sectional+study&amp;aulast=Corroon&amp;pid=%3Cauthor%3ECorroon+J.M.%3BMischley+L.K.%3BSexton+M.%3C%2Fauthor%3E%3CAN%3E615975430%3C%2FAN%3E%3CDT%3EArticle%3C%2FDT%3E" TargetMode="External"/><Relationship Id="rId731" Type="http://schemas.openxmlformats.org/officeDocument/2006/relationships/hyperlink" Target="https://access.ovid.com/custom/redirector/index.html?dest=https://go.openathens.net/redirector/unimelb.edu.au?url=http://ovidsp.ovid.com/ovidweb.cgi?T=JS&amp;CSC=Y&amp;NEWS=N&amp;PAGE=fulltext&amp;D=emed22&amp;AN=634245355" TargetMode="External"/><Relationship Id="rId1154" Type="http://schemas.openxmlformats.org/officeDocument/2006/relationships/hyperlink" Target="https://unimelb.hosted.exlibrisgroup.com/sfxlcl41/?sid=OVID:embase&amp;id=pmid:32100018&amp;id=doi:10.1093%2Fibd%2Fizaa032&amp;issn=1078-0998&amp;isbn=&amp;volume=26&amp;issue=9&amp;spage=1445&amp;pages=1445-1450&amp;date=2020&amp;title=Inflammatory+Bowel+Diseases&amp;atitle=Identifying+ibd+providers+knowledge+gaps+using+a+prospective+web-based+survey&amp;aulast=Malter&amp;pid=%3Cauthor%3EMalter+L.%3BJain+A.%3BCohen+B.L.%3BGaidos+J.K.J.%3BAxisa+L.%3BButterfield+L.%3BRescola+B.J.%3BSarode+S.%3BEhrlich+O.%3BCheifetz+A.S.%3C%2Fauthor%3E%3CAN%3E2008442714%3C%2FAN%3E%3CDT%3EArticle%3C%2FDT%3E" TargetMode="External"/><Relationship Id="rId98" Type="http://schemas.openxmlformats.org/officeDocument/2006/relationships/hyperlink" Target="https://unimelb.hosted.exlibrisgroup.com/sfxlcl41/?sid=OVID:embase&amp;id=pmid:&amp;id=doi:10.1016%2Fj.invent.2021.100460&amp;issn=2214-7829&amp;isbn=&amp;volume=26&amp;issue=&amp;spage=100460&amp;pages=&amp;date=2021&amp;title=Internet+Interventions&amp;atitle=Feasibility+and+acceptability+of+using+smartphone-based+EMA+to+assess+patterns+of+prescription+opioid+and+medical+cannabis+use+among+individuals+with+chronic+pain&amp;aulast=Anderson+Goodell&amp;pid=%3Cauthor%3EAnderson+Goodell+E.M.%3BNordeck+C.%3BFinan+P.H.%3BVandrey+R.%3BDunn+K.E.%3BThrul+J.%3C%2Fauthor%3E%3CAN%3E2014934073%3C%2FAN%3E%3CDT%3EArticle%3C%2FDT%3E" TargetMode="External"/><Relationship Id="rId163" Type="http://schemas.openxmlformats.org/officeDocument/2006/relationships/hyperlink" Target="https://access.ovid.com/custom/redirector/index.html?dest=https://go.openathens.net/redirector/unimelb.edu.au?url=http://ovidsp.ovid.com/ovidweb.cgi?T=JS&amp;CSC=Y&amp;NEWS=N&amp;PAGE=fulltext&amp;D=emed22&amp;AN=636415674" TargetMode="External"/><Relationship Id="rId370" Type="http://schemas.openxmlformats.org/officeDocument/2006/relationships/hyperlink" Target="https://unimelb.hosted.exlibrisgroup.com/sfxlcl41/?sid=OVID:embase&amp;id=pmid:31411642&amp;id=doi:10.1001%2Fjama.2019.9981&amp;issn=0098-7484&amp;isbn=&amp;volume=322&amp;issue=9&amp;spage=802&amp;pages=802-804&amp;date=2019&amp;title=JAMA+-+Journal+of+the+American+Medical+Association&amp;atitle=With+Neuroimaging%2C+Large+NIH+Study+Could+Shine+a+Light+on+the+Adolescent+Brain&amp;aulast=Abbasi&amp;pid=%3Cauthor%3EAbbasi+J.%3C%2Fauthor%3E%3CAN%3E628959761%3C%2FAN%3E%3CDT%3ENote%3C%2FDT%3E" TargetMode="External"/><Relationship Id="rId829" Type="http://schemas.openxmlformats.org/officeDocument/2006/relationships/hyperlink" Target="https://access.ovid.com/custom/redirector/index.html?dest=https://go.openathens.net/redirector/unimelb.edu.au?url=http://ovidsp.ovid.com/ovidweb.cgi?T=JS&amp;CSC=Y&amp;NEWS=N&amp;PAGE=fulltext&amp;D=emed21&amp;AN=2004887955" TargetMode="External"/><Relationship Id="rId1014" Type="http://schemas.openxmlformats.org/officeDocument/2006/relationships/hyperlink" Target="https://unimelb.hosted.exlibrisgroup.com/sfxlcl41/?sid=OVID:embase&amp;id=pmid:27466069&amp;id=doi:10.1097%2FADM.0000000000000238&amp;issn=1932-0620&amp;isbn=&amp;volume=10&amp;issue=5&amp;spage=324&amp;pages=324-330&amp;date=2016&amp;title=Journal+of+Addiction+Medicine&amp;atitle=Assessing+the+validity+of+online+drug+forums+as+a+source+for+estimating+demographic+and+temporal+trends+in+drug+use&amp;aulast=Paul&amp;pid=%3Cauthor%3EPaul+M.J.%3BChisolm+M.S.%3BJohnson+M.W.%3BVandrey+R.G.%3BDredze+M.%3C%2Fauthor%3E%3CAN%3E613361937%3C%2FAN%3E%3CDT%3EArticle%3C%2FDT%3E" TargetMode="External"/><Relationship Id="rId1221" Type="http://schemas.openxmlformats.org/officeDocument/2006/relationships/hyperlink" Target="https://access.ovid.com/custom/redirector/index.html?dest=https://go.openathens.net/redirector/unimelb.edu.au?url=http://ovidsp.ovid.com/ovidweb.cgi?T=JS&amp;CSC=Y&amp;NEWS=N&amp;PAGE=fulltext&amp;D=emed20&amp;AN=2001763963" TargetMode="External"/><Relationship Id="rId230" Type="http://schemas.openxmlformats.org/officeDocument/2006/relationships/hyperlink" Target="https://unimelb.hosted.exlibrisgroup.com/sfxlcl41/?sid=OVID:embase&amp;id=pmid:32570201&amp;id=doi:10.1016%2Fj.yebeh.2020.107120&amp;issn=1525-5050&amp;isbn=&amp;volume=111&amp;issue=&amp;spage=107120&amp;pages=&amp;date=2020&amp;title=Epilepsy+and+Behavior&amp;atitle=Barriers+in+accessing+medical+cannabis+for+children+with+drug-resistant+epilepsy+in+Canada%3A+A+qualitative+study&amp;aulast=Elliott&amp;pid=%3Cauthor%3EElliott+J.%3BDeJean+D.%3BPotter+B.K.%3BCoyle+D.%3BClifford+T.%3BMcCoy+B.%3BWells+G.A.%3C%2Fauthor%3E%3CAN%3E2006775089%3C%2FAN%3E%3CDT%3EArticle%3C%2FDT%3E" TargetMode="External"/><Relationship Id="rId468" Type="http://schemas.openxmlformats.org/officeDocument/2006/relationships/hyperlink" Target="https://unimelb.hosted.exlibrisgroup.com/sfxlcl41/?sid=OVID:embase&amp;id=pmid:&amp;id=doi:10.1097%2FJSM.0000000000000593&amp;issn=1536-3724&amp;isbn=&amp;volume=28&amp;issue=2&amp;spage=184&amp;pages=184&amp;date=2018&amp;title=Clinical+Journal+of+Sport+Medicine&amp;atitle=Self-reported+use+and+attitudes+towards+performance+enhancing+drugs+in+ultramarathon+running&amp;aulast=Campian&amp;pid=%3Cauthor%3ECampian+M.%3BCushman+D.%3BTeramoto+M.%3BFlis+A.%3C%2Fauthor%3E%3CAN%3E621417950%3C%2FAN%3E%3CDT%3EConference+Abstract%3C%2FDT%3E" TargetMode="External"/><Relationship Id="rId675" Type="http://schemas.openxmlformats.org/officeDocument/2006/relationships/hyperlink" Target="https://access.ovid.com/custom/redirector/index.html?dest=https://go.openathens.net/redirector/unimelb.edu.au?url=http://ovidsp.ovid.com/ovidweb.cgi?T=JS&amp;CSC=Y&amp;NEWS=N&amp;PAGE=fulltext&amp;D=emed22&amp;AN=636179346" TargetMode="External"/><Relationship Id="rId882" Type="http://schemas.openxmlformats.org/officeDocument/2006/relationships/hyperlink" Target="https://unimelb.hosted.exlibrisgroup.com/sfxlcl41/?sid=OVID:embase&amp;id=pmid:31200279&amp;id=doi:10.1016%2Fj.drugalcdep.2019.04.011&amp;issn=0376-8716&amp;isbn=&amp;volume=201&amp;issue=&amp;spage=85&amp;pages=85-93&amp;date=2019&amp;title=Drug+and+Alcohol+Dependence&amp;atitle=The+rise+of+e-cigarettes%2C+pod+mod+devices%2C+and+JUUL+among+youth%3A+Factors+influencing+use%2C+health+implications%2C+and+downstream+effects&amp;aulast=Fadus&amp;pid=%3Cauthor%3EFadus+M.C.%3BSmith+T.T.%3BSqueglia+L.M.%3C%2Fauthor%3E%3CAN%3E2002097871%3C%2FAN%3E%3CDT%3EReview%3C%2FDT%3E" TargetMode="External"/><Relationship Id="rId1098" Type="http://schemas.openxmlformats.org/officeDocument/2006/relationships/hyperlink" Target="https://unimelb.hosted.exlibrisgroup.com/sfxlcl41/?sid=OVID:embase&amp;id=pmid:34142863&amp;id=doi:10.1089%2Fcan.2020.0166&amp;issn=2378-8763&amp;isbn=&amp;volume=6&amp;issue=6&amp;spage=559&amp;pages=559-563&amp;date=2021&amp;title=Cannabis+and+Cannabinoid+Research&amp;atitle=Health+claims+about+cannabidiol+products%3A+A+retrospective+analysis+of+u.s.+food+and+drug+administration+warning+letters+from+2015+to+2019&amp;aulast=Wagoner&amp;pid=%3Cauthor%3EWagoner+K.G.%3BLazard+A.J.%3BRomero-Sandoval+E.A.%3BReboussin+B.A.%3C%2Fauthor%3E%3CAN%3E636706912%3C%2FAN%3E%3CDT%3EArticle%3C%2FDT%3E" TargetMode="External"/><Relationship Id="rId25" Type="http://schemas.openxmlformats.org/officeDocument/2006/relationships/hyperlink" Target="https://access.ovid.com/custom/redirector/index.html?dest=https://go.openathens.net/redirector/unimelb.edu.au?url=http://ovidsp.ovid.com/ovidweb.cgi?T=JS&amp;CSC=Y&amp;NEWS=N&amp;PAGE=fulltext&amp;D=emexa&amp;AN=2015726230" TargetMode="External"/><Relationship Id="rId328" Type="http://schemas.openxmlformats.org/officeDocument/2006/relationships/hyperlink" Target="https://unimelb.hosted.exlibrisgroup.com/sfxlcl41/?sid=OVID:embase&amp;id=pmid:&amp;id=doi:&amp;issn=1526-632X&amp;isbn=&amp;volume=94&amp;issue=15+Supplement&amp;spage=&amp;pages=&amp;date=2020&amp;title=Neurology&amp;atitle=Difficult+brain+death+examination+after+undetermined+toxic+ingestion&amp;aulast=Cross&amp;pid=%3Cauthor%3ECross+D.%3BKim+N.%3C%2Fauthor%3E%3CAN%3E633067263%3C%2FAN%3E%3CDT%3EConference+Abstract%3C%2FDT%3E" TargetMode="External"/><Relationship Id="rId535" Type="http://schemas.openxmlformats.org/officeDocument/2006/relationships/hyperlink" Target="https://access.ovid.com/custom/redirector/index.html?dest=https://go.openathens.net/redirector/unimelb.edu.au?url=http://ovidsp.ovid.com/ovidweb.cgi?T=JS&amp;CSC=Y&amp;NEWS=N&amp;PAGE=fulltext&amp;D=emed17&amp;AN=620742491" TargetMode="External"/><Relationship Id="rId742" Type="http://schemas.openxmlformats.org/officeDocument/2006/relationships/hyperlink" Target="https://unimelb.hosted.exlibrisgroup.com/sfxlcl41/?sid=OVID:embase&amp;id=pmid:33448931&amp;id=doi:10.2196%2F24424&amp;issn=2291-5222&amp;isbn=&amp;volume=9&amp;issue=1&amp;spage=e24424&amp;pages=e24424&amp;date=2021&amp;title=JMIR+mHealth+and+uHealth&amp;atitle=Developing+an+Adaptive+Mobile+Intervention+to+Address+Risky+Substance+Use+Among+Adolescents+and+Emerging+Adults%3A+Usability+Study&amp;aulast=Coughlin&amp;pid=%3Cauthor%3ECoughlin+L.N.%3BNahum-Shani+I.%3BPhilyaw-Kotov+M.L.%3BBonar+E.E.%3BRabbi+M.%3BKlasnja+P.%3BMurphy+S.%3BWalton+M.A.%3C%2Fauthor%3E%3CAN%3E634038878%3C%2FAN%3E%3CDT%3EArticle%3C%2FDT%3E" TargetMode="External"/><Relationship Id="rId1165" Type="http://schemas.openxmlformats.org/officeDocument/2006/relationships/hyperlink" Target="https://access.ovid.com/custom/redirector/index.html?dest=https://go.openathens.net/redirector/unimelb.edu.au?url=http://ovidsp.ovid.com/ovidweb.cgi?T=JS&amp;CSC=Y&amp;NEWS=N&amp;PAGE=fulltext&amp;D=emed21&amp;AN=2005028291" TargetMode="External"/><Relationship Id="rId174" Type="http://schemas.openxmlformats.org/officeDocument/2006/relationships/hyperlink" Target="https://unimelb.hosted.exlibrisgroup.com/sfxlcl41/?sid=OVID:embase&amp;id=pmid:&amp;id=doi:10.1111%2Fajad.13173&amp;issn=1521-0391&amp;isbn=&amp;volume=30&amp;issue=3&amp;spage=255&amp;pages=255-256&amp;date=2021&amp;title=American+Journal+on+Addictions&amp;atitle=Experiences+of+psilohuasca+use+as+reported+in+online+internet+forums&amp;aulast=Yoo&amp;pid=%3Cauthor%3EYoo+H.J.%3BOpler+D.J.%3C%2Fauthor%3E%3CAN%3E635344114%3C%2FAN%3E%3CDT%3EConference+Abstract%3C%2FDT%3E" TargetMode="External"/><Relationship Id="rId381" Type="http://schemas.openxmlformats.org/officeDocument/2006/relationships/hyperlink" Target="https://access.ovid.com/custom/redirector/index.html?dest=https://go.openathens.net/redirector/unimelb.edu.au?url=http://ovidsp.ovid.com/ovidweb.cgi?T=JS&amp;CSC=Y&amp;NEWS=N&amp;PAGE=fulltext&amp;D=emed20&amp;AN=631168855" TargetMode="External"/><Relationship Id="rId602" Type="http://schemas.openxmlformats.org/officeDocument/2006/relationships/hyperlink" Target="https://unimelb.hosted.exlibrisgroup.com/sfxlcl41/?sid=OVID:embase&amp;id=pmid:&amp;id=doi:&amp;issn=1081-1206&amp;isbn=&amp;volume=113&amp;issue=5+SUPPL.+1&amp;spage=A8&amp;pages=A8&amp;date=2014&amp;title=Annals+of+Allergy%2C+Asthma+and+Immunology&amp;atitle=Popular+on+youtube%3A+A+critical+appraisal+of+the+educational+quality+of+information+regarding+asthma&amp;aulast=Gonzalez-Estrada&amp;pid=%3Cauthor%3EGonzalez-Estrada+A.%3BCuervo+Pardo+L.%3BGhosh+B.%3BPazheri+F.%3BSmith+M.%3BZell+K.%3BWang+X.%3BLang+D.M.%3C%2Fauthor%3E%3CAN%3E71679131%3C%2FAN%3E%3CDT%3EConference+Abstract%3C%2FDT%3E" TargetMode="External"/><Relationship Id="rId1025" Type="http://schemas.openxmlformats.org/officeDocument/2006/relationships/hyperlink" Target="https://access.ovid.com/custom/redirector/index.html?dest=https://go.openathens.net/redirector/unimelb.edu.au?url=http://ovidsp.ovid.com/ovidweb.cgi?T=JS&amp;CSC=Y&amp;NEWS=N&amp;PAGE=fulltext&amp;D=emed17&amp;AN=610936792" TargetMode="External"/><Relationship Id="rId1232" Type="http://schemas.openxmlformats.org/officeDocument/2006/relationships/hyperlink" Target="https://unimelb.hosted.exlibrisgroup.com/sfxlcl41/?sid=OVID:embase&amp;id=pmid:&amp;id=doi:10.1111%2Fjgs.15376&amp;issn=1532-5415&amp;isbn=&amp;volume=66&amp;issue=Supplement+2&amp;spage=S123&amp;pages=S123&amp;date=2018&amp;title=Journal+of+the+American+Geriatrics+Society&amp;atitle=Older+adults%27+use+of+medical+marijuana+for+chronic+pain%3A+A+multi-site+community-based+survey&amp;aulast=Agornyo&amp;pid=%3Cauthor%3EAgornyo+P.%3BChoi+S.%3BDahmer+S.%3BNouryan+C.N.%3BWolf-Klein+G.%3BMartins-Welch+D.%3C%2Fauthor%3E%3CAN%3E622131045%3C%2FAN%3E%3CDT%3EConference+Abstract%3C%2FDT%3E" TargetMode="External"/><Relationship Id="rId241" Type="http://schemas.openxmlformats.org/officeDocument/2006/relationships/hyperlink" Target="https://access.ovid.com/custom/redirector/index.html?dest=https://go.openathens.net/redirector/unimelb.edu.au?url=http://ovidsp.ovid.com/ovidweb.cgi?T=JS&amp;CSC=Y&amp;NEWS=N&amp;PAGE=fulltext&amp;D=emed21&amp;AN=2006135871" TargetMode="External"/><Relationship Id="rId479" Type="http://schemas.openxmlformats.org/officeDocument/2006/relationships/hyperlink" Target="https://access.ovid.com/custom/redirector/index.html?dest=https://go.openathens.net/redirector/unimelb.edu.au?url=http://ovidsp.ovid.com/ovidweb.cgi?T=JS&amp;CSC=Y&amp;NEWS=N&amp;PAGE=fulltext&amp;D=emed18&amp;AN=618065613" TargetMode="External"/><Relationship Id="rId686" Type="http://schemas.openxmlformats.org/officeDocument/2006/relationships/hyperlink" Target="https://unimelb.hosted.exlibrisgroup.com/sfxlcl41/?sid=OVID:embase&amp;id=pmid:&amp;id=doi:10.3390%2Fbrainsci11070907&amp;issn=2076-3425&amp;isbn=&amp;volume=11&amp;issue=7&amp;spage=907&amp;pages=&amp;date=2021&amp;title=Brain+Sciences&amp;atitle=Covid-19+pandemic+impact+on+substance+misuse%3A+A+social+media+listening%2C+mixed+method+analysis&amp;aulast=Arillotta&amp;pid=%3Cauthor%3EArillotta+D.%3BGuirguis+A.%3BCorkery+J.M.%3BScherbaum+N.%3BSchifano+F.%3C%2Fauthor%3E%3CAN%3E2007863876%3C%2FAN%3E%3CDT%3EArticle%3C%2FDT%3E" TargetMode="External"/><Relationship Id="rId893" Type="http://schemas.openxmlformats.org/officeDocument/2006/relationships/hyperlink" Target="https://access.ovid.com/custom/redirector/index.html?dest=https://go.openathens.net/redirector/unimelb.edu.au?url=http://ovidsp.ovid.com/ovidweb.cgi?T=JS&amp;CSC=Y&amp;NEWS=N&amp;PAGE=fulltext&amp;D=emed20&amp;AN=634251714" TargetMode="External"/><Relationship Id="rId907" Type="http://schemas.openxmlformats.org/officeDocument/2006/relationships/hyperlink" Target="https://access.ovid.com/custom/redirector/index.html?dest=https://go.openathens.net/redirector/unimelb.edu.au?url=http://ovidsp.ovid.com/ovidweb.cgi?T=JS&amp;CSC=Y&amp;NEWS=N&amp;PAGE=fulltext&amp;D=emed20&amp;AN=628239013" TargetMode="External"/><Relationship Id="rId36" Type="http://schemas.openxmlformats.org/officeDocument/2006/relationships/hyperlink" Target="https://unimelb.hosted.exlibrisgroup.com/sfxlcl41/?sid=OVID:embase&amp;id=pmid:35134074&amp;id=doi:10.1371%2Fjournal.pone.0263583&amp;issn=1932-6203&amp;isbn=&amp;volume=17&amp;issue=2+February&amp;spage=e0263583&amp;pages=&amp;date=2022&amp;title=PLoS+ONE&amp;atitle=%22I+got+a+bunch+of+weed+to+help+me+through+the+withdrawals%22%3A+Naturalistic+cannabis+use+reported+in+online+opioid+and+opioid+recovery+community+discussion+forums&amp;aulast=Meacham&amp;pid=%3Cauthor%3EMeacham+M.C.%3BNobles+A.L.%3BAndrew+Tompkins+D.%3BThrul+J.%3C%2Fauthor%3E%3CAN%3E2016828021%3C%2FAN%3E%3CDT%3EArticle%3C%2FDT%3E" TargetMode="External"/><Relationship Id="rId339" Type="http://schemas.openxmlformats.org/officeDocument/2006/relationships/hyperlink" Target="https://access.ovid.com/custom/redirector/index.html?dest=https://go.openathens.net/redirector/unimelb.edu.au?url=http://ovidsp.ovid.com/ovidweb.cgi?T=JS&amp;CSC=Y&amp;NEWS=N&amp;PAGE=fulltext&amp;D=emed20&amp;AN=2001915084" TargetMode="External"/><Relationship Id="rId546" Type="http://schemas.openxmlformats.org/officeDocument/2006/relationships/hyperlink" Target="https://unimelb.hosted.exlibrisgroup.com/sfxlcl41/?sid=OVID:embase&amp;id=pmid:&amp;id=doi:&amp;issn=2158-8333&amp;isbn=&amp;volume=13&amp;issue=3-4&amp;spage=11&amp;pages=11-12&amp;date=2016&amp;title=Innovations+in+Clinical+Neuroscience&amp;atitle=The+drug+trend+conundrum&amp;aulast=Oyemade&amp;pid=%3Cauthor%3EOyemade+A.%3C%2Fauthor%3E%3CAN%3E611079250%3C%2FAN%3E%3CDT%3ELetter%3C%2FDT%3E" TargetMode="External"/><Relationship Id="rId753" Type="http://schemas.openxmlformats.org/officeDocument/2006/relationships/hyperlink" Target="https://access.ovid.com/custom/redirector/index.html?dest=https://go.openathens.net/redirector/unimelb.edu.au?url=http://ovidsp.ovid.com/ovidweb.cgi?T=JS&amp;CSC=Y&amp;NEWS=N&amp;PAGE=fulltext&amp;D=emed22&amp;AN=634976481" TargetMode="External"/><Relationship Id="rId1176" Type="http://schemas.openxmlformats.org/officeDocument/2006/relationships/hyperlink" Target="https://unimelb.hosted.exlibrisgroup.com/sfxlcl41/?sid=OVID:embase&amp;id=pmid:32219517&amp;id=doi:10.1007%2Fs00432-020-03191-0&amp;issn=0171-5216&amp;isbn=&amp;volume=146&amp;issue=7&amp;spage=1857&amp;pages=1857-1865&amp;date=2020&amp;title=Journal+of+Cancer+Research+and+Clinical+Oncology&amp;atitle=Use+of+GoFundMe+to+crowdfund+complementary+and+alternative+medicine+treatments+for+cancer&amp;aulast=Song&amp;pid=%3Cauthor%3ESong+S.%3BCohen+A.J.%3BLui+H.%3BMmonu+N.A.%3BBrody+H.%3BPatino+G.%3BLiaw+A.%3BButler+C.%3BFergus+K.B.%3BMena+J.%3BLee+A.%3BWeiser+J.%3BJohnson+K.%3BBreyer+B.N.%3C%2Fauthor%3E%3CAN%3E2004580074%3C%2FAN%3E%3CDT%3EArticle%3C%2FDT%3E" TargetMode="External"/><Relationship Id="rId101" Type="http://schemas.openxmlformats.org/officeDocument/2006/relationships/hyperlink" Target="https://access.ovid.com/custom/redirector/index.html?dest=https://go.openathens.net/redirector/unimelb.edu.au?url=http://ovidsp.ovid.com/ovidweb.cgi?T=JS&amp;CSC=Y&amp;NEWS=N&amp;PAGE=fulltext&amp;D=emed22&amp;AN=2012318054" TargetMode="External"/><Relationship Id="rId185" Type="http://schemas.openxmlformats.org/officeDocument/2006/relationships/hyperlink" Target="https://access.ovid.com/custom/redirector/index.html?dest=https://go.openathens.net/redirector/unimelb.edu.au?url=http://ovidsp.ovid.com/ovidweb.cgi?T=JS&amp;CSC=Y&amp;NEWS=N&amp;PAGE=fulltext&amp;D=emed22&amp;AN=634620981" TargetMode="External"/><Relationship Id="rId406" Type="http://schemas.openxmlformats.org/officeDocument/2006/relationships/hyperlink" Target="https://unimelb.hosted.exlibrisgroup.com/sfxlcl41/?sid=OVID:embase&amp;id=pmid:&amp;id=doi:10.1016%2Fj.jadohealth.2018.10.204&amp;issn=1054-139X&amp;isbn=&amp;volume=64&amp;issue=2+Supplement&amp;spage=S95&amp;pages=S95-S96&amp;date=2019&amp;title=Journal+of+Adolescent+Health&amp;atitle=E-Volution-+A+Two+Way+Text+Messaging+Intervention+To+Support+Young+People+With+HIV+Achieve+Health+And+Wellbeing&amp;aulast=Plax&amp;pid=%3Cauthor%3EPlax+K.%3BGerke+D.%3BSchlueter+J.%3BGlotfelty+J.%3BFreshman+M.%3BSlovacek+S.%3C%2Fauthor%3E%3CAN%3E2001444556%3C%2FAN%3E%3CDT%3EConference+Abstract%3C%2FDT%3E" TargetMode="External"/><Relationship Id="rId960" Type="http://schemas.openxmlformats.org/officeDocument/2006/relationships/hyperlink" Target="https://unimelb.hosted.exlibrisgroup.com/sfxlcl41/?sid=OVID:embase&amp;id=pmid:&amp;id=doi:10.7717%2Fpeerj.3616&amp;issn=2167-8359&amp;isbn=&amp;volume=2017&amp;issue=7&amp;spage=e3616&amp;pages=&amp;date=2017&amp;title=PeerJ&amp;atitle=Newly+incident+cannabis+use+in+the+United+States%2C+2002-2011%3A+A+regional+and+state+level+benchmark&amp;aulast=Leinweber&amp;pid=%3Cauthor%3ELeinweber+J.P.%3BCheng+H.G.%3BLopez-Quintero+C.%3BAnthony+J.C.%3C%2Fauthor%3E%3CAN%3E617460209%3C%2FAN%3E%3CDT%3EArticle%3C%2FDT%3E" TargetMode="External"/><Relationship Id="rId1036" Type="http://schemas.openxmlformats.org/officeDocument/2006/relationships/hyperlink" Target="https://unimelb.hosted.exlibrisgroup.com/sfxlcl41/?sid=OVID:embase&amp;id=pmid:&amp;id=doi:10.1016%2Fj.eurpsy.2016.01.1059&amp;issn=1778-3585&amp;isbn=&amp;volume=33&amp;issue=SUPPL.&amp;spage=S309&amp;pages=S309-S310&amp;date=2016&amp;title=European+Psychiatry&amp;atitle=The+experience+of+using+synthetic+cannabinoids%3A+A+qualitative+analysis+of+online+user+self-reports&amp;aulast=Newman&amp;pid=%3Cauthor%3ENewman+M.%3BDenton+G.%3BWalker+T.%3BGrewal+J.%3C%2Fauthor%3E%3CAN%3E72291349%3C%2FAN%3E%3CDT%3EConference+Abstract%3C%2FDT%3E" TargetMode="External"/><Relationship Id="rId1243" Type="http://schemas.openxmlformats.org/officeDocument/2006/relationships/hyperlink" Target="https://access.ovid.com/custom/redirector/index.html?dest=https://go.openathens.net/redirector/unimelb.edu.au?url=http://ovidsp.ovid.com/ovidweb.cgi?T=JS&amp;CSC=Y&amp;NEWS=N&amp;PAGE=fulltext&amp;D=emed18&amp;AN=615975430" TargetMode="External"/><Relationship Id="rId392" Type="http://schemas.openxmlformats.org/officeDocument/2006/relationships/hyperlink" Target="https://unimelb.hosted.exlibrisgroup.com/sfxlcl41/?sid=OVID:embase&amp;id=pmid:&amp;id=doi:10.1093%2Fibd%2Fizy393.016&amp;issn=1536-4844&amp;isbn=&amp;volume=25&amp;issue=Supplement+1&amp;spage=S8&amp;pages=S8&amp;date=2019&amp;title=Inflammatory+Bowel+Diseases&amp;atitle=Unregulated%3A+Medical+companies+use+social+media+to+sell+alternative+treatments+for+inflammatory+bowel+disease&amp;aulast=Szvarca&amp;pid=%3Cauthor%3ESzvarca+D.%3BTabbara+N.%3BMasur+J.%3BGreenfest+A.%3BClarke+L.M.%3BBorum+M.L.%3C%2Fauthor%3E%3CAN%3E628867948%3C%2FAN%3E%3CDT%3EConference+Abstract%3C%2FDT%3E" TargetMode="External"/><Relationship Id="rId613" Type="http://schemas.openxmlformats.org/officeDocument/2006/relationships/hyperlink" Target="https://access.ovid.com/custom/redirector/index.html?dest=https://go.openathens.net/redirector/unimelb.edu.au?url=http://ovidsp.ovid.com/ovidweb.cgi?T=JS&amp;CSC=Y&amp;NEWS=N&amp;PAGE=fulltext&amp;D=emed12&amp;AN=70830849" TargetMode="External"/><Relationship Id="rId697" Type="http://schemas.openxmlformats.org/officeDocument/2006/relationships/hyperlink" Target="https://access.ovid.com/custom/redirector/index.html?dest=https://go.openathens.net/redirector/unimelb.edu.au?url=http://ovidsp.ovid.com/ovidweb.cgi?T=JS&amp;CSC=Y&amp;NEWS=N&amp;PAGE=fulltext&amp;D=emed22&amp;AN=2010767083" TargetMode="External"/><Relationship Id="rId820" Type="http://schemas.openxmlformats.org/officeDocument/2006/relationships/hyperlink" Target="https://unimelb.hosted.exlibrisgroup.com/sfxlcl41/?sid=OVID:embase&amp;id=pmid:32609628&amp;id=doi:10.1556%2F2006.2020.00033&amp;issn=2062-5871&amp;isbn=&amp;volume=9&amp;issue=2&amp;spage=272&amp;pages=272-288&amp;date=2020&amp;title=Journal+of+Behavioral+Addictions&amp;atitle=Co-occurrences+of+substance+use+and+other+potentially+addictive+behaviors%3A+Epidemiological+results+from+the+Psychological+and+Genetic+Factors+of+the+Addictive+Behaviors+%28PGA%29+Study&amp;aulast=Kotyuk&amp;pid=%3Cauthor%3EKotyuk+E.%3BMagi+A.%3BEisinger+A.%3BKiraly+O.%3BVereczkei+A.%3BBarta+C.%3BGriffiths+M.D.%3BSzekely+A.%3BKokonyei+G.%3BFarkas+J.%3BKun+B.%3BBadgaiyan+R.D.%3BUrban+R.%3BBlum+K.%3BDemetrovics+Z.%3C%2Fauthor%3E%3CAN%3E2007128100%3C%2FAN%3E%3CDT%3EArticle%3C%2FDT%3E" TargetMode="External"/><Relationship Id="rId918" Type="http://schemas.openxmlformats.org/officeDocument/2006/relationships/hyperlink" Target="https://unimelb.hosted.exlibrisgroup.com/sfxlcl41/?sid=OVID:embase&amp;id=pmid:&amp;id=doi:10.1016%2Fj.jadohealth.2018.10.172&amp;issn=1054-139X&amp;isbn=&amp;volume=64&amp;issue=2+Supplement&amp;spage=S80&amp;pages=S80&amp;date=2019&amp;title=Journal+of+Adolescent+Health&amp;atitle=Youth+Appeal+In+Recreational+Marijuana+Promotions+Across+Three+Social+Media+Platforms&amp;aulast=Jenkins&amp;pid=%3Cauthor%3EJenkins+M.C.%3BKerr+B.%3BScheck+J.B.%3BGower+A.D.%3BMoreno+M.A.%3C%2Fauthor%3E%3CAN%3E2001444664%3C%2FAN%3E%3CDT%3EConference+Abstract%3C%2FDT%3E" TargetMode="External"/><Relationship Id="rId252" Type="http://schemas.openxmlformats.org/officeDocument/2006/relationships/hyperlink" Target="https://unimelb.hosted.exlibrisgroup.com/sfxlcl41/?sid=OVID:embase&amp;id=pmid:32949514&amp;id=doi:10.1016%2FS2215-0366%252820%252930376-X&amp;issn=2215-0366&amp;isbn=&amp;volume=7&amp;issue=10&amp;spage=840&amp;pages=840&amp;date=2020&amp;title=The+Lancet+Psychiatry&amp;atitle=Cannabidiol+for+cannabis+use+disorder%3A+too+high+hopes%3F+-+Authors%27+reply&amp;aulast=Freeman&amp;pid=%3Cauthor%3EFreeman+T.P.%3BHindocha+C.%3BBaio+G.%3BCurran+H.V.%3C%2Fauthor%3E%3CAN%3E2007841167%3C%2FAN%3E%3CDT%3ELetter%3C%2FDT%3E" TargetMode="External"/><Relationship Id="rId1103" Type="http://schemas.openxmlformats.org/officeDocument/2006/relationships/hyperlink" Target="https://access.ovid.com/custom/redirector/index.html?dest=https://go.openathens.net/redirector/unimelb.edu.au?url=http://ovidsp.ovid.com/ovidweb.cgi?T=JS&amp;CSC=Y&amp;NEWS=N&amp;PAGE=fulltext&amp;D=emexa&amp;AN=2017254327" TargetMode="External"/><Relationship Id="rId1187" Type="http://schemas.openxmlformats.org/officeDocument/2006/relationships/hyperlink" Target="https://access.ovid.com/custom/redirector/index.html?dest=https://go.openathens.net/redirector/unimelb.edu.au?url=http://ovidsp.ovid.com/ovidweb.cgi?T=JS&amp;CSC=Y&amp;NEWS=N&amp;PAGE=fulltext&amp;D=emed21&amp;AN=633957287" TargetMode="External"/><Relationship Id="rId47" Type="http://schemas.openxmlformats.org/officeDocument/2006/relationships/hyperlink" Target="https://access.ovid.com/custom/redirector/index.html?dest=https://go.openathens.net/redirector/unimelb.edu.au?url=http://ovidsp.ovid.com/ovidweb.cgi?T=JS&amp;CSC=Y&amp;NEWS=N&amp;PAGE=fulltext&amp;D=emexa&amp;AN=2014626766" TargetMode="External"/><Relationship Id="rId112" Type="http://schemas.openxmlformats.org/officeDocument/2006/relationships/hyperlink" Target="https://unimelb.hosted.exlibrisgroup.com/sfxlcl41/?sid=OVID:embase&amp;id=pmid:33719661&amp;id=doi:10.1177%2F0883073821996916&amp;issn=0883-0738&amp;isbn=&amp;volume=36&amp;issue=9&amp;spage=697&amp;pages=697-710&amp;date=2021&amp;title=Journal+of+Child+Neurology&amp;atitle=A+Systematic+Review+of+Assessments+and+Interventions+for+Chronic+Pain+in+Young+Children+With+or+at+High+Risk+for+Cerebral+Palsy&amp;aulast=Letzkus&amp;pid=%3Cauthor%3ELetzkus+L.%3BFehlings+D.%3BAyala+L.%3BByrne+R.%3BGehred+A.%3BMaitre+N.L.%3BNoritz+G.%3BRosenberg+N.S.%3BTanner+K.%3BVargus-Adams+J.%3BWinter+S.%3BLewandowski+D.J.%3BNovak+I.%3C%2Fauthor%3E%3CAN%3E2010767083%3C%2FAN%3E%3CDT%3EArticle%3C%2FDT%3E" TargetMode="External"/><Relationship Id="rId557" Type="http://schemas.openxmlformats.org/officeDocument/2006/relationships/hyperlink" Target="https://access.ovid.com/custom/redirector/index.html?dest=https://go.openathens.net/redirector/unimelb.edu.au?url=http://ovidsp.ovid.com/ovidweb.cgi?T=JS&amp;CSC=Y&amp;NEWS=N&amp;PAGE=fulltext&amp;D=emed17&amp;AN=616474962" TargetMode="External"/><Relationship Id="rId764" Type="http://schemas.openxmlformats.org/officeDocument/2006/relationships/hyperlink" Target="https://unimelb.hosted.exlibrisgroup.com/sfxlcl41/?sid=OVID:embase&amp;id=pmid:33057645&amp;id=doi:10.1001%2Fjamanetworkopen.2020.20977&amp;issn=2574-3805&amp;isbn=&amp;volume=3&amp;issue=10&amp;spage=20977&amp;pages=&amp;date=2020&amp;title=JAMA+Network+Open&amp;atitle=Self-reported+Cannabidiol+%28CBD%29+Use+for+Conditions+with+Proven+Therapies&amp;aulast=Leas&amp;pid=%3Cauthor%3ELeas+E.C.%3BHendrickson+E.M.%3BNobles+A.L.%3BTodd+R.%3BSmith+D.M.%3BDredze+M.%3BAyers+J.W.%3C%2Fauthor%3E%3CAN%3E633122337%3C%2FAN%3E%3CDT%3EArticle%3C%2FDT%3E" TargetMode="External"/><Relationship Id="rId971" Type="http://schemas.openxmlformats.org/officeDocument/2006/relationships/hyperlink" Target="https://access.ovid.com/custom/redirector/index.html?dest=https://go.openathens.net/redirector/unimelb.edu.au?url=http://ovidsp.ovid.com/ovidweb.cgi?T=JS&amp;CSC=Y&amp;NEWS=N&amp;PAGE=fulltext&amp;D=emed18&amp;AN=616718657" TargetMode="External"/><Relationship Id="rId196" Type="http://schemas.openxmlformats.org/officeDocument/2006/relationships/hyperlink" Target="https://unimelb.hosted.exlibrisgroup.com/sfxlcl41/?sid=OVID:embase&amp;id=pmid:33057645&amp;id=doi:10.1001%2Fjamanetworkopen.2020.20977&amp;issn=2574-3805&amp;isbn=&amp;volume=3&amp;issue=10&amp;spage=20977&amp;pages=&amp;date=2020&amp;title=JAMA+Network+Open&amp;atitle=Self-reported+Cannabidiol+%28CBD%29+Use+for+Conditions+with+Proven+Therapies&amp;aulast=Leas&amp;pid=%3Cauthor%3ELeas+E.C.%3BHendrickson+E.M.%3BNobles+A.L.%3BTodd+R.%3BSmith+D.M.%3BDredze+M.%3BAyers+J.W.%3C%2Fauthor%3E%3CAN%3E633122337%3C%2FAN%3E%3CDT%3EArticle%3C%2FDT%3E" TargetMode="External"/><Relationship Id="rId417" Type="http://schemas.openxmlformats.org/officeDocument/2006/relationships/hyperlink" Target="https://access.ovid.com/custom/redirector/index.html?dest=https://go.openathens.net/redirector/unimelb.edu.au?url=http://ovidsp.ovid.com/ovidweb.cgi?T=JS&amp;CSC=Y&amp;NEWS=N&amp;PAGE=fulltext&amp;D=emed19&amp;AN=621602111" TargetMode="External"/><Relationship Id="rId624" Type="http://schemas.openxmlformats.org/officeDocument/2006/relationships/hyperlink" Target="https://unimelb.hosted.exlibrisgroup.com/sfxlcl41/?sid=OVID:embase&amp;id=pmid:33651776&amp;id=doi:&amp;issn=0028-8446&amp;isbn=&amp;volume=134&amp;issue=1530&amp;spage=38&amp;pages=38-47&amp;date=2021&amp;titl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2017254577%3C%2FAN%3E%3CDT%3EArticle%3C%2FDT%3E" TargetMode="External"/><Relationship Id="rId831" Type="http://schemas.openxmlformats.org/officeDocument/2006/relationships/hyperlink" Target="https://access.ovid.com/custom/redirector/index.html?dest=https://go.openathens.net/redirector/unimelb.edu.au?url=http://ovidsp.ovid.com/ovidweb.cgi?T=JS&amp;CSC=Y&amp;NEWS=N&amp;PAGE=fulltext&amp;D=emed21&amp;AN=630667504" TargetMode="External"/><Relationship Id="rId1047" Type="http://schemas.openxmlformats.org/officeDocument/2006/relationships/hyperlink" Target="https://access.ovid.com/custom/redirector/index.html?dest=https://go.openathens.net/redirector/unimelb.edu.au?url=http://ovidsp.ovid.com/ovidweb.cgi?T=JS&amp;CSC=Y&amp;NEWS=N&amp;PAGE=fulltext&amp;D=emed17&amp;AN=614939060" TargetMode="External"/><Relationship Id="rId1254" Type="http://schemas.openxmlformats.org/officeDocument/2006/relationships/hyperlink" Target="https://unimelb.hosted.exlibrisgroup.com/sfxlcl41/?sid=OVID:embase&amp;id=pmid:&amp;id=doi:10.1310%2Fsci2201-3&amp;issn=1082-0744&amp;isbn=&amp;volume=22&amp;issue=1&amp;spage=3&amp;pages=3-12&amp;date=2016&amp;title=Topics+in+Spinal+Cord+Injury+Rehabilitation&amp;atitle=Characteristics+of+individuals+with+spinal+cord+injury+who+use+cannabis+for+therapeutic+purposes&amp;aulast=Drossel&amp;pid=%3Cauthor%3EDrossel+C.%3BForchheimer+M.%3BMeade+M.A.%3C%2Fauthor%3E%3CAN%3E616799296%3C%2FAN%3E%3CDT%3EArticle%3C%2FDT%3E" TargetMode="External"/><Relationship Id="rId263" Type="http://schemas.openxmlformats.org/officeDocument/2006/relationships/hyperlink" Target="https://access.ovid.com/custom/redirector/index.html?dest=https://go.openathens.net/redirector/unimelb.edu.au?url=http://ovidsp.ovid.com/ovidweb.cgi?T=JS&amp;CSC=Y&amp;NEWS=N&amp;PAGE=fulltext&amp;D=emed21&amp;AN=2005518424" TargetMode="External"/><Relationship Id="rId470" Type="http://schemas.openxmlformats.org/officeDocument/2006/relationships/hyperlink" Target="https://unimelb.hosted.exlibrisgroup.com/sfxlcl41/?sid=OVID:embase&amp;id=pmid:28723265&amp;id=doi:10.1080%2F08897077.2017.1356795&amp;issn=1547-0164&amp;isbn=&amp;volume=39&amp;issue=2&amp;spage=129&amp;pages=129-133&amp;date=2018&amp;title=Substance+abuse&amp;atitle=A+text-mining+analysis+of+the+public%27s+reactions+to+the+opioid+crisis&amp;aulast=Glowacki&amp;pid=%3Cauthor%3EGlowacki+E.M.%3BGlowacki+J.B.%3BWilcox+G.B.%3C%2Fauthor%3E%3CAN%3E627593250%3C%2FAN%3E%3CDT%3EArticle%3C%2FDT%3E" TargetMode="External"/><Relationship Id="rId929" Type="http://schemas.openxmlformats.org/officeDocument/2006/relationships/hyperlink" Target="https://access.ovid.com/custom/redirector/index.html?dest=https://go.openathens.net/redirector/unimelb.edu.au?url=http://ovidsp.ovid.com/ovidweb.cgi?T=JS&amp;CSC=Y&amp;NEWS=N&amp;PAGE=fulltext&amp;D=emed19&amp;AN=620854953" TargetMode="External"/><Relationship Id="rId1114" Type="http://schemas.openxmlformats.org/officeDocument/2006/relationships/hyperlink" Target="https://unimelb.hosted.exlibrisgroup.com/sfxlcl41/?sid=OVID:embase&amp;id=pmid:&amp;id=doi:10.1159%2F000519038&amp;issn=2504-3889&amp;isbn=&amp;volume=4&amp;issue=2&amp;spage=129&amp;pages=129-130&amp;date=2021&amp;title=Medical+Cannabis+and+Cannabinoids&amp;atitle=An+exploratory+cross-sectional+analysis+of+cannabidiol+use+for+arthritic+joint+pain&amp;aulast=Frane&amp;pid=%3Cauthor%3EFrane+N.%3BStapleton+E.%3BGanz+M.%3BIturriaga+C.%3BVijayan+R.%3BDuarte+R.%3C%2Fauthor%3E%3CAN%3E637072469%3C%2FAN%3E%3CDT%3EConference+Abstract%3C%2FDT%3E" TargetMode="External"/><Relationship Id="rId58" Type="http://schemas.openxmlformats.org/officeDocument/2006/relationships/hyperlink" Target="https://unimelb.hosted.exlibrisgroup.com/sfxlcl41/?sid=OVID:embase&amp;id=pmid:&amp;id=doi:10.1186%2Fs42238-021-00115-8&amp;issn=2522-5782&amp;isbn=&amp;volume=4&amp;issue=1&amp;spage=4&amp;pages=&amp;date=2022&amp;title=Journal+of+Cannabis+Research&amp;atitle=Delta-8-THC%3A+Delta-9-THC%27s+nicer+younger+sibling%3F&amp;aulast=Kruger&amp;pid=%3Cauthor%3EKruger+J.S.%3BKruger+D.J.%3C%2Fauthor%3E%3CAN%3E2014643779%3C%2FAN%3E%3CDT%3EArticle%3C%2FDT%3E" TargetMode="External"/><Relationship Id="rId123" Type="http://schemas.openxmlformats.org/officeDocument/2006/relationships/hyperlink" Target="https://access.ovid.com/custom/redirector/index.html?dest=https://go.openathens.net/redirector/unimelb.edu.au?url=http://ovidsp.ovid.com/ovidweb.cgi?T=JS&amp;CSC=Y&amp;NEWS=N&amp;PAGE=fulltext&amp;D=emed22&amp;AN=2010748559" TargetMode="External"/><Relationship Id="rId330" Type="http://schemas.openxmlformats.org/officeDocument/2006/relationships/hyperlink" Target="https://unimelb.hosted.exlibrisgroup.com/sfxlcl41/?sid=OVID:embase&amp;id=pmid:&amp;id=doi:10.1016%2Fj.jmir.2020.07.050&amp;issn=1939-8654&amp;isbn=&amp;volume=51&amp;issue=3+Supplement&amp;spage=S17&amp;pages=S17&amp;date=2020&amp;title=Journal+of+Medical+Imaging+and+Radiation+Sciences&amp;atitle=Cannabis+Use+by+Cancer+Patients%3A+A+Thematic+Analysis+of+Patient-Initiated+Cancer+Blog+Posts&amp;aulast=Aubrey&amp;pid=%3Cauthor%3EAubrey+R.%3BChun+H.%3BFeuz+C.%3BRosewall+T.%3C%2Fauthor%3E%3CAN%3E2007804726%3C%2FAN%3E%3CDT%3EConference+Abstract%3C%2FDT%3E" TargetMode="External"/><Relationship Id="rId568" Type="http://schemas.openxmlformats.org/officeDocument/2006/relationships/hyperlink" Target="https://unimelb.hosted.exlibrisgroup.com/sfxlcl41/?sid=OVID:embase&amp;id=pmid:26347408&amp;id=doi:10.1016%2Fj.drugalcdep.2015.08.020&amp;issn=0376-8716&amp;isbn=&amp;volume=155&amp;issue=&amp;spage=45&amp;pages=45-51&amp;date=2015&amp;title=Drug+and+Alcohol+Dependence&amp;atitle=Displays+of+dabbing+marijuana+extracts+on+YouTube&amp;aulast=Krauss&amp;pid=%3Cauthor%3EKrauss+M.J.%3BSowles+S.J.%3BMylvaganam+S.%3BZewdie+K.%3BBierut+L.J.%3BCavazos-Rehg+P.A.%3C%2Fauthor%3E%3CAN%3E605901318%3C%2FAN%3E%3CDT%3EArticle%3C%2FDT%3E" TargetMode="External"/><Relationship Id="rId775" Type="http://schemas.openxmlformats.org/officeDocument/2006/relationships/hyperlink" Target="https://access.ovid.com/custom/redirector/index.html?dest=https://go.openathens.net/redirector/unimelb.edu.au?url=http://ovidsp.ovid.com/ovidweb.cgi?T=JS&amp;CSC=Y&amp;NEWS=N&amp;PAGE=fulltext&amp;D=emed21&amp;AN=634189830" TargetMode="External"/><Relationship Id="rId982" Type="http://schemas.openxmlformats.org/officeDocument/2006/relationships/hyperlink" Target="https://unimelb.hosted.exlibrisgroup.com/sfxlcl41/?sid=OVID:embase&amp;id=pmid:&amp;id=doi:10.1166%2Fjmihi.2017.2253&amp;issn=2156-7018&amp;isbn=&amp;volume=7&amp;issue=6&amp;spage=1324&amp;pages=1324-1337&amp;date=2017&amp;title=Journal+of+Medical+Imaging+and+Health+Informatics&amp;atitle=An+ontology-based+approach+for+detecting+drug+abuse+epidemiology&amp;aulast=Asad&amp;pid=%3Cauthor%3EAsad+S.%3BSaba+T.%3BHussain+S.%3BAhmed+M.%3BAkram+S.%3BKhan+A.%3BAnjum+A.%3BShah+M.A.%3BJavaid+N.%3C%2Fauthor%3E%3CAN%3E618632892%3C%2FAN%3E%3CDT%3EArticle%3C%2FDT%3E" TargetMode="External"/><Relationship Id="rId1198" Type="http://schemas.openxmlformats.org/officeDocument/2006/relationships/hyperlink" Target="https://unimelb.hosted.exlibrisgroup.com/sfxlcl41/?sid=OVID:embase&amp;id=pmid:&amp;id=doi:&amp;issn=1535-4970&amp;isbn=&amp;volume=201&amp;issue=1&amp;spage=&amp;pages=&amp;date=2020&amp;title=American+Journal+of+Respiratory+and+Critical+Care+Medicine&amp;atitle=Correlation+of+twitter+data+to+reported+cases+of+e-cigarette+or+vaping+product+use-associated+lung+injury+%28EVALI%29&amp;aulast=Hoffman&amp;pid=%3Cauthor%3EHoffman+B.L.%3BColditz+J.%3BSidani+J.E.%3BDavis+E.%3BTaneja+S.B.%3BJames+A.%3BPrimack+B.A.%3BMorris+A.M.%3BBrink+L.%3BLynch+M.%3BRose+J.J.%3BChu+K.%3C%2Fauthor%3E%3CAN%3E632376868%3C%2FAN%3E%3CDT%3EConference+Abstract%3C%2FDT%3E" TargetMode="External"/><Relationship Id="rId428" Type="http://schemas.openxmlformats.org/officeDocument/2006/relationships/hyperlink" Target="https://unimelb.hosted.exlibrisgroup.com/sfxlcl41/?sid=OVID:embase&amp;id=pmid:29471226&amp;id=doi:10.1016%2Fj.drugalcdep.2017.11.028&amp;issn=0376-8716&amp;isbn=&amp;volume=185&amp;issue=&amp;spage=219&amp;pages=219-225&amp;date=2018&amp;title=Drug+and+Alcohol+Dependence&amp;atitle=Examining+effects+of+medical+cannabis+narratives+on+beliefs%2C+attitudes%2C+and+intentions+related+to+recreational+cannabis%3A+A+web-based+randomized+experiment&amp;aulast=Sznitman&amp;pid=%3Cauthor%3ESznitman+S.R.%3BLewis+N.%3C%2Fauthor%3E%3CAN%3E2000595166%3C%2FAN%3E%3CDT%3EArticle%3C%2FDT%3E" TargetMode="External"/><Relationship Id="rId635" Type="http://schemas.openxmlformats.org/officeDocument/2006/relationships/hyperlink" Target="https://access.ovid.com/custom/redirector/index.html?dest=https://go.openathens.net/redirector/unimelb.edu.au?url=http://ovidsp.ovid.com/ovidweb.cgi?T=JS&amp;CSC=Y&amp;NEWS=N&amp;PAGE=fulltext&amp;D=emexa&amp;AN=2017254327" TargetMode="External"/><Relationship Id="rId842" Type="http://schemas.openxmlformats.org/officeDocument/2006/relationships/hyperlink" Target="https://unimelb.hosted.exlibrisgroup.com/sfxlcl41/?sid=OVID:embase&amp;id=pmid:31831352&amp;id=doi:10.1016%2Fj.japh.2019.11.005&amp;issn=1544-3191&amp;isbn=&amp;volume=60&amp;issue=1&amp;spage=235&amp;pages=235-243&amp;date=2020&amp;title=Journal+of+the+American+Pharmacists+Association&amp;atitle=Arkansas+community%27s+attitudes+toward+the+regulation+of+medical+cannabis+and+the+pharmacist%27s+involvement+in+Arkansas+medical+cannabis&amp;aulast=Gladden&amp;pid=%3Cauthor%3EGladden+M.E.%3BHung+D.%3BBhandari+N.R.%3BFranks+A.M.%3BRussell+L.%3BWhite+L.%3BFantegrossi+W.E.%3BPayakachat+N.%3C%2Fauthor%3E%3CAN%3E2004165479%3C%2FAN%3E%3CDT%3EConference+Paper%3C%2FDT%3E" TargetMode="External"/><Relationship Id="rId1058" Type="http://schemas.openxmlformats.org/officeDocument/2006/relationships/hyperlink" Target="https://unimelb.hosted.exlibrisgroup.com/sfxlcl41/?sid=OVID:embase&amp;id=pmid:24227540&amp;id=doi:10.1136%2Ftobaccocontrol-2013-051243&amp;issn=1468-3318&amp;isbn=&amp;volume=24&amp;issue=2&amp;spage=136&amp;pages=136-138&amp;date=2015&amp;title=Tobacco+control&amp;atitle=Applying+linguistic+methods+to+understanding+smoking-related+conversations+on+Twitter&amp;aulast=Sanders-Jackson&amp;pid=%3Cauthor%3ESanders-Jackson+A.%3BBrown+C.G.%3BProchaska+J.J.%3C%2Fauthor%3E%3CAN%3E609417166%3C%2FAN%3E%3CDT%3EArticle%3C%2FDT%3E" TargetMode="External"/><Relationship Id="rId274" Type="http://schemas.openxmlformats.org/officeDocument/2006/relationships/hyperlink" Target="https://unimelb.hosted.exlibrisgroup.com/sfxlcl41/?sid=OVID:embase&amp;id=pmid:30885022&amp;id=doi:10.1080%2F09546634.2019.1597247&amp;issn=0954-6634&amp;isbn=&amp;volume=31&amp;issue=4&amp;spage=366&amp;pages=366-369&amp;date=2020&amp;title=Journal+of+Dermatological+Treatment&amp;atitle=A+cross-sectional+study+of+YouTube+videos+as+a+source+of+patient+information+about+topical+psoriasis+therapies&amp;aulast=Pithadia&amp;pid=%3Cauthor%3EPithadia+D.J.%3BReynolds+K.A.%3BLee+E.B.%3BWu+J.J.%3C%2Fauthor%3E%3CAN%3E627324353%3C%2FAN%3E%3CDT%3EArticle%3C%2FDT%3E" TargetMode="External"/><Relationship Id="rId481" Type="http://schemas.openxmlformats.org/officeDocument/2006/relationships/hyperlink" Target="https://access.ovid.com/custom/redirector/index.html?dest=https://go.openathens.net/redirector/unimelb.edu.au?url=http://ovidsp.ovid.com/ovidweb.cgi?T=JS&amp;CSC=Y&amp;NEWS=N&amp;PAGE=fulltext&amp;D=emed18&amp;AN=619243096" TargetMode="External"/><Relationship Id="rId702" Type="http://schemas.openxmlformats.org/officeDocument/2006/relationships/hyperlink" Target="https://unimelb.hosted.exlibrisgroup.com/sfxlcl41/?sid=OVID:embase&amp;id=pmid:33368908&amp;id=doi:10.1111%2Fbdi.13038&amp;issn=1398-5647&amp;isbn=&amp;volume=23&amp;issue=5&amp;spage=521&amp;pages=521-523&amp;date=2021&amp;title=Bipolar+Disorders&amp;atitle=Aripiprazole+in+the+treatment+of+bipolar+disorder+due+to+traumatic+brain+injury%3A+A+case+description&amp;aulast=Fernandez+Leonor&amp;pid=%3Cauthor%3EFernandez+Leonor+S.%3BPerez+de+Mendiola+Etxezarraga+X.%3C%2Fauthor%3E%3CAN%3E2010155858%3C%2FAN%3E%3CDT%3EArticle%3C%2FDT%3E" TargetMode="External"/><Relationship Id="rId1125" Type="http://schemas.openxmlformats.org/officeDocument/2006/relationships/hyperlink" Target="https://access.ovid.com/custom/redirector/index.html?dest=https://go.openathens.net/redirector/unimelb.edu.au?url=http://ovidsp.ovid.com/ovidweb.cgi?T=JS&amp;CSC=Y&amp;NEWS=N&amp;PAGE=fulltext&amp;D=emed22&amp;AN=2007556705" TargetMode="External"/><Relationship Id="rId69" Type="http://schemas.openxmlformats.org/officeDocument/2006/relationships/hyperlink" Target="https://access.ovid.com/custom/redirector/index.html?dest=https://go.openathens.net/redirector/unimelb.edu.au?url=http://ovidsp.ovid.com/ovidweb.cgi?T=JS&amp;CSC=Y&amp;NEWS=N&amp;PAGE=fulltext&amp;D=emed22&amp;AN=635727977" TargetMode="External"/><Relationship Id="rId134" Type="http://schemas.openxmlformats.org/officeDocument/2006/relationships/hyperlink" Target="https://unimelb.hosted.exlibrisgroup.com/sfxlcl41/?sid=OVID:embase&amp;id=pmid:33541756&amp;id=doi:10.1016%2Fj.pediatrneurol.2020.10.015&amp;issn=0887-8994&amp;isbn=&amp;volume=118&amp;issue=&amp;spage=57&amp;pages=57-71&amp;date=2021&amp;title=Pediatric+Neurology&amp;atitle=Assessments+and+Interventions+for+Sleep+Disorders+in+Infants+With+or+at+High+Risk+for+Cerebral+Palsy%3A+A+Systematic+Review&amp;aulast=Tanner&amp;pid=%3Cauthor%3ETanner+K.%3BNoritz+G.%3BAyala+L.%3BByrne+R.%3BFehlings+D.%3BGehred+A.%3BLetzkus+L.%3BNovak+I.%3BRosenberg+N.%3BVargus-Adams+J.%3BWinter+S.%3BMaitre+N.L.%3C%2Fauthor%3E%3CAN%3E2010889964%3C%2FAN%3E%3CDT%3EReview%3C%2FDT%3E" TargetMode="External"/><Relationship Id="rId579" Type="http://schemas.openxmlformats.org/officeDocument/2006/relationships/hyperlink" Target="https://access.ovid.com/custom/redirector/index.html?dest=https://go.openathens.net/redirector/unimelb.edu.au?url=http://ovidsp.ovid.com/ovidweb.cgi?T=JS&amp;CSC=Y&amp;NEWS=N&amp;PAGE=fulltext&amp;D=emed16&amp;AN=72176795" TargetMode="External"/><Relationship Id="rId786" Type="http://schemas.openxmlformats.org/officeDocument/2006/relationships/hyperlink" Target="https://unimelb.hosted.exlibrisgroup.com/sfxlcl41/?sid=OVID:embase&amp;id=pmid:32715862&amp;id=doi:10.1080%2F10826084.2020.1797808&amp;issn=1532-2491&amp;isbn=&amp;volume=55&amp;issue=13&amp;spage=2213&amp;pages=2213-2220&amp;date=2020&amp;title=Substance+use+%26+misuse&amp;atitle=Cannabidiol+%28CBD%29%3A+Perspectives+from+Pinterest&amp;aulast=Merten&amp;pid=%3Cauthor%3EMerten+J.W.%3BGordon+B.T.%3BKing+J.L.%3BPappas+C.%3C%2Fauthor%3E%3CAN%3E632461417%3C%2FAN%3E%3CDT%3EArticle%3C%2FDT%3E" TargetMode="External"/><Relationship Id="rId993" Type="http://schemas.openxmlformats.org/officeDocument/2006/relationships/hyperlink" Target="https://access.ovid.com/custom/redirector/index.html?dest=https://go.openathens.net/redirector/unimelb.edu.au?url=http://ovidsp.ovid.com/ovidweb.cgi?T=JS&amp;CSC=Y&amp;NEWS=N&amp;PAGE=fulltext&amp;D=emed18&amp;AN=615975430" TargetMode="External"/><Relationship Id="rId341" Type="http://schemas.openxmlformats.org/officeDocument/2006/relationships/hyperlink" Target="https://access.ovid.com/custom/redirector/index.html?dest=https://go.openathens.net/redirector/unimelb.edu.au?url=http://ovidsp.ovid.com/ovidweb.cgi?T=JS&amp;CSC=Y&amp;NEWS=N&amp;PAGE=fulltext&amp;D=emed20&amp;AN=629421893" TargetMode="External"/><Relationship Id="rId439" Type="http://schemas.openxmlformats.org/officeDocument/2006/relationships/hyperlink" Target="https://access.ovid.com/custom/redirector/index.html?dest=https://go.openathens.net/redirector/unimelb.edu.au?url=http://ovidsp.ovid.com/ovidweb.cgi?T=JS&amp;CSC=Y&amp;NEWS=N&amp;PAGE=fulltext&amp;D=emed19&amp;AN=624562027" TargetMode="External"/><Relationship Id="rId646" Type="http://schemas.openxmlformats.org/officeDocument/2006/relationships/hyperlink" Target="https://unimelb.hosted.exlibrisgroup.com/sfxlcl41/?sid=OVID:embase&amp;id=pmid:35063905&amp;id=doi:10.1016%2Fj.midw.2021.103244&amp;issn=1532-3099&amp;isbn=&amp;volume=106&amp;issue=&amp;spage=103244&amp;pages=103244&amp;date=2022&amp;title=Midwifery&amp;atitle=High-risk+health+behaviours+of+pregnancy-planning+women+and+men%3A+Is+there+a+need+for+preconception+care%3F&amp;aulast=Dennis&amp;pid=%3Cauthor%3EDennis+C.-L.%3BBrennenstuhl+S.%3BBrown+H.K.%3BBell+R.C.%3BMarini+F.%3BBirken+C.S.%3C%2Fauthor%3E%3CAN%3E637105117%3C%2FAN%3E%3CDT%3EArticle%3C%2FDT%3E" TargetMode="External"/><Relationship Id="rId1069" Type="http://schemas.openxmlformats.org/officeDocument/2006/relationships/hyperlink" Target="https://access.ovid.com/custom/redirector/index.html?dest=https://go.openathens.net/redirector/unimelb.edu.au?url=http://ovidsp.ovid.com/ovidweb.cgi?T=JS&amp;CSC=Y&amp;NEWS=N&amp;PAGE=fulltext&amp;D=emed16&amp;AN=72176721" TargetMode="External"/><Relationship Id="rId201" Type="http://schemas.openxmlformats.org/officeDocument/2006/relationships/hyperlink" Target="https://access.ovid.com/custom/redirector/index.html?dest=https://go.openathens.net/redirector/unimelb.edu.au?url=http://ovidsp.ovid.com/ovidweb.cgi?T=JS&amp;CSC=Y&amp;NEWS=N&amp;PAGE=fulltext&amp;D=emed21&amp;AN=2010268267" TargetMode="External"/><Relationship Id="rId285" Type="http://schemas.openxmlformats.org/officeDocument/2006/relationships/hyperlink" Target="https://access.ovid.com/custom/redirector/index.html?dest=https://go.openathens.net/redirector/unimelb.edu.au?url=http://ovidsp.ovid.com/ovidweb.cgi?T=JS&amp;CSC=Y&amp;NEWS=N&amp;PAGE=fulltext&amp;D=emed21&amp;AN=2004084092" TargetMode="External"/><Relationship Id="rId506" Type="http://schemas.openxmlformats.org/officeDocument/2006/relationships/hyperlink" Target="https://unimelb.hosted.exlibrisgroup.com/sfxlcl41/?sid=OVID:embase&amp;id=pmid:29093042&amp;id=doi:10.1542%2Fpeds.2016-1758L&amp;issn=0031-4005&amp;isbn=&amp;volume=140&amp;issue=Supplement+2&amp;spage=S102&amp;pages=S102-S106&amp;date=2017&amp;title=Pediatrics&amp;atitle=Digital+media+and+risks+for+adolescent+substance+abuse+and+problematic+gambling&amp;aulast=Romer&amp;pid=%3Cauthor%3ERomer+D.%3BMoreno+M.%3C%2Fauthor%3E%3CAN%3E619293945%3C%2FAN%3E%3CDT%3EArticle%3C%2FDT%3E" TargetMode="External"/><Relationship Id="rId853" Type="http://schemas.openxmlformats.org/officeDocument/2006/relationships/hyperlink" Target="https://access.ovid.com/custom/redirector/index.html?dest=https://go.openathens.net/redirector/unimelb.edu.au?url=http://ovidsp.ovid.com/ovidweb.cgi?T=JS&amp;CSC=Y&amp;NEWS=N&amp;PAGE=fulltext&amp;D=emed21&amp;AN=2007804726" TargetMode="External"/><Relationship Id="rId1136" Type="http://schemas.openxmlformats.org/officeDocument/2006/relationships/hyperlink" Target="https://unimelb.hosted.exlibrisgroup.com/sfxlcl41/?sid=OVID:embase&amp;id=pmid:&amp;id=doi:10.1186%2Fs42238-021-00069-x&amp;issn=2522-5782&amp;isbn=&amp;volume=3&amp;issue=1&amp;spage=13&amp;pages=&amp;date=2021&amp;title=Journal+of+Cannabis+Research&amp;atitle=What+are+the+informational+pathways+that+shape+people%27s+use+of+cannabidiol+for+medical+purposes%3F&amp;aulast=Zenone&amp;pid=%3Cauthor%3EZenone+M.A.%3BSnyder+J.%3BCrooks+V.A.%3C%2Fauthor%3E%3CAN%3E2011444565%3C%2FAN%3E%3CDT%3EArticle%3C%2FDT%3E" TargetMode="External"/><Relationship Id="rId492" Type="http://schemas.openxmlformats.org/officeDocument/2006/relationships/hyperlink" Target="https://unimelb.hosted.exlibrisgroup.com/sfxlcl41/?sid=OVID:embase&amp;id=pmid:28870224&amp;id=doi:10.1186%2Fs12954-017-0186-6&amp;issn=1477-7517&amp;isbn=&amp;volume=14&amp;issue=1&amp;spage=60&amp;pages=&amp;date=2017&amp;title=Harm+Reduction+Journal&amp;atitle=Psychoactive+substances+as+a+last+resort-a+qualitative+study+of+self-treatment+of+migraine+and+cluster+headaches&amp;aulast=Andersson&amp;pid=%3Cauthor%3EAndersson+M.%3BPersson+M.%3BKjellgren+A.%3C%2Fauthor%3E%3CAN%3E618102075%3C%2FAN%3E%3CDT%3EArticle%3C%2FDT%3E" TargetMode="External"/><Relationship Id="rId713" Type="http://schemas.openxmlformats.org/officeDocument/2006/relationships/hyperlink" Target="https://access.ovid.com/custom/redirector/index.html?dest=https://go.openathens.net/redirector/unimelb.edu.au?url=http://ovidsp.ovid.com/ovidweb.cgi?T=JS&amp;CSC=Y&amp;NEWS=N&amp;PAGE=fulltext&amp;D=emed22&amp;AN=2010532358" TargetMode="External"/><Relationship Id="rId797" Type="http://schemas.openxmlformats.org/officeDocument/2006/relationships/hyperlink" Target="https://access.ovid.com/custom/redirector/index.html?dest=https://go.openathens.net/redirector/unimelb.edu.au?url=http://ovidsp.ovid.com/ovidweb.cgi?T=JS&amp;CSC=Y&amp;NEWS=N&amp;PAGE=fulltext&amp;D=emed21&amp;AN=2005831179" TargetMode="External"/><Relationship Id="rId920" Type="http://schemas.openxmlformats.org/officeDocument/2006/relationships/hyperlink" Target="https://unimelb.hosted.exlibrisgroup.com/sfxlcl41/?sid=OVID:embase&amp;id=pmid:&amp;id=doi:10.1016%2Fj.jadohealth.2018.10.204&amp;issn=1054-139X&amp;isbn=&amp;volume=64&amp;issue=2+Supplement&amp;spage=S95&amp;pages=S95-S96&amp;date=2019&amp;title=Journal+of+Adolescent+Health&amp;atitle=E-Volution-+A+Two+Way+Text+Messaging+Intervention+To+Support+Young+People+With+HIV+Achieve+Health+And+Wellbeing&amp;aulast=Plax&amp;pid=%3Cauthor%3EPlax+K.%3BGerke+D.%3BSchlueter+J.%3BGlotfelty+J.%3BFreshman+M.%3BSlovacek+S.%3C%2Fauthor%3E%3CAN%3E2001444556%3C%2FAN%3E%3CDT%3EConference+Abstract%3C%2FDT%3E" TargetMode="External"/><Relationship Id="rId145" Type="http://schemas.openxmlformats.org/officeDocument/2006/relationships/hyperlink" Target="https://access.ovid.com/custom/redirector/index.html?dest=https://go.openathens.net/redirector/unimelb.edu.au?url=http://ovidsp.ovid.com/ovidweb.cgi?T=JS&amp;CSC=Y&amp;NEWS=N&amp;PAGE=fulltext&amp;D=emed22&amp;AN=2010454572" TargetMode="External"/><Relationship Id="rId352" Type="http://schemas.openxmlformats.org/officeDocument/2006/relationships/hyperlink" Target="https://unimelb.hosted.exlibrisgroup.com/sfxlcl41/?sid=OVID:embase&amp;id=pmid:31251769&amp;id=doi:10.1371%2Fjournal.pone.0218998&amp;issn=1932-6203&amp;isbn=&amp;volume=14&amp;issue=6&amp;spage=e0218998&amp;pages=&amp;date=2019&amp;title=PLoS+ONE&amp;atitle=Cannabis+use+in+active+athletes%3A+Behaviors+related+to+subjective+effects&amp;aulast=Zeiger&amp;pid=%3Cauthor%3EZeiger+J.S.%3BSilvers+W.S.%3BFleegler+E.M.%3BZeiger+R.S.%3C%2Fauthor%3E%3CAN%3E2002368505%3C%2FAN%3E%3CDT%3EArticle%3C%2FDT%3E" TargetMode="External"/><Relationship Id="rId1203" Type="http://schemas.openxmlformats.org/officeDocument/2006/relationships/hyperlink" Target="https://access.ovid.com/custom/redirector/index.html?dest=https://go.openathens.net/redirector/unimelb.edu.au?url=http://ovidsp.ovid.com/ovidweb.cgi?T=JS&amp;CSC=Y&amp;NEWS=N&amp;PAGE=fulltext&amp;D=emed20&amp;AN=2001915084" TargetMode="External"/><Relationship Id="rId212" Type="http://schemas.openxmlformats.org/officeDocument/2006/relationships/hyperlink" Target="https://unimelb.hosted.exlibrisgroup.com/sfxlcl41/?sid=OVID:embase&amp;id=pmid:32100018&amp;id=doi:10.1093%2Fibd%2Fizaa032&amp;issn=1078-0998&amp;isbn=&amp;volume=26&amp;issue=9&amp;spage=1445&amp;pages=1445-1450&amp;date=2020&amp;title=Inflammatory+Bowel+Diseases&amp;atitle=Identifying+ibd+providers+knowledge+gaps+using+a+prospective+web-based+survey&amp;aulast=Malter&amp;pid=%3Cauthor%3EMalter+L.%3BJain+A.%3BCohen+B.L.%3BGaidos+J.K.J.%3BAxisa+L.%3BButterfield+L.%3BRescola+B.J.%3BSarode+S.%3BEhrlich+O.%3BCheifetz+A.S.%3C%2Fauthor%3E%3CAN%3E2008442714%3C%2FAN%3E%3CDT%3EArticle%3C%2FDT%3E" TargetMode="External"/><Relationship Id="rId657" Type="http://schemas.openxmlformats.org/officeDocument/2006/relationships/hyperlink" Target="https://access.ovid.com/custom/redirector/index.html?dest=https://go.openathens.net/redirector/unimelb.edu.au?url=http://ovidsp.ovid.com/ovidweb.cgi?T=JS&amp;CSC=Y&amp;NEWS=N&amp;PAGE=fulltext&amp;D=emexa&amp;AN=2014643779" TargetMode="External"/><Relationship Id="rId864" Type="http://schemas.openxmlformats.org/officeDocument/2006/relationships/hyperlink" Target="https://unimelb.hosted.exlibrisgroup.com/sfxlcl41/?sid=OVID:embase&amp;id=pmid:31411142&amp;id=doi:10.2196%2F12610&amp;issn=1438-8871&amp;isbn=&amp;volume=21&amp;issue=8&amp;spage=e12610&amp;pages=e12610&amp;date=2019&amp;title=Journal+of+medical+Internet+research&amp;atitle=Using+Twitter+to+Understand+the+Human+Bowel+Disease+Community%3A+Exploratory+Analysis+of+Key+Topics&amp;aulast=Perez-Perez&amp;pid=%3Cauthor%3EPerez-Perez+M.%3BPerez-Rodriguez+G.%3BFdez-Riverola+F.%3BLourenco+A.%3C%2Fauthor%3E%3CAN%3E629072701%3C%2FAN%3E%3CDT%3EArticle%3C%2FDT%3E" TargetMode="External"/><Relationship Id="rId296" Type="http://schemas.openxmlformats.org/officeDocument/2006/relationships/hyperlink" Target="https://unimelb.hosted.exlibrisgroup.com/sfxlcl41/?sid=OVID:embase&amp;id=pmid:31767538&amp;id=doi:10.1016%2Fj.japh.2019.09.023&amp;issn=1544-3191&amp;isbn=&amp;volume=60&amp;issue=1&amp;spage=248&amp;pages=248-252&amp;date=2020&amp;title=Journal+of+the+American+Pharmacists+Association&amp;atitle=Respiratory+depression+following+an+accidental+overdose+of+a+CBD-labeled+product%3A+A+pediatric+case+report&amp;aulast=Herbst&amp;pid=%3Cauthor%3EHerbst+J.%3BMusgrave+G.%3C%2Fauthor%3E%3CAN%3E2003906478%3C%2FAN%3E%3CDT%3EArticle%3C%2FDT%3E" TargetMode="External"/><Relationship Id="rId517" Type="http://schemas.openxmlformats.org/officeDocument/2006/relationships/hyperlink" Target="https://access.ovid.com/custom/redirector/index.html?dest=https://go.openathens.net/redirector/unimelb.edu.au?url=http://ovidsp.ovid.com/ovidweb.cgi?T=JS&amp;CSC=Y&amp;NEWS=N&amp;PAGE=fulltext&amp;D=emed18&amp;AN=618778772" TargetMode="External"/><Relationship Id="rId724" Type="http://schemas.openxmlformats.org/officeDocument/2006/relationships/hyperlink" Target="https://unimelb.hosted.exlibrisgroup.com/sfxlcl41/?sid=OVID:embase&amp;id=pmid:&amp;id=doi:10.1038%2Fs41746-021-00407-6&amp;issn=2398-6352&amp;isbn=&amp;volume=4&amp;issue=1&amp;spage=41&amp;pages=&amp;date=2021&amp;title=npj+Digital+Medicine&amp;atitle=Digital+public+health+surveillance%3A+a+systematic+scoping+review&amp;aulast=Shakeri+Hossein+Abad&amp;pid=%3Cauthor%3EShakeri+Hossein+Abad+Z.%3BKline+A.%3BSultana+M.%3BNoaeen+M.%3BNurmambetova+E.%3BLucini+F.%3BAl-Jefri+M.%3BLee+J.%3C%2Fauthor%3E%3CAN%3E2010667679%3C%2FAN%3E%3CDT%3EReview%3C%2FDT%3E" TargetMode="External"/><Relationship Id="rId931" Type="http://schemas.openxmlformats.org/officeDocument/2006/relationships/hyperlink" Target="https://access.ovid.com/custom/redirector/index.html?dest=https://go.openathens.net/redirector/unimelb.edu.au?url=http://ovidsp.ovid.com/ovidweb.cgi?T=JS&amp;CSC=Y&amp;NEWS=N&amp;PAGE=fulltext&amp;D=emed19&amp;AN=2002724096" TargetMode="External"/><Relationship Id="rId1147" Type="http://schemas.openxmlformats.org/officeDocument/2006/relationships/hyperlink" Target="https://access.ovid.com/custom/redirector/index.html?dest=https://go.openathens.net/redirector/unimelb.edu.au?url=http://ovidsp.ovid.com/ovidweb.cgi?T=JS&amp;CSC=Y&amp;NEWS=N&amp;PAGE=fulltext&amp;D=emed22&amp;AN=634753920" TargetMode="External"/><Relationship Id="rId60" Type="http://schemas.openxmlformats.org/officeDocument/2006/relationships/hyperlink" Target="https://unimelb.hosted.exlibrisgroup.com/sfxlcl41/?sid=OVID:embase&amp;id=pmid:33902649&amp;id=doi:10.1186%2Fs13011-021-00359-w&amp;issn=1747-597X&amp;isbn=&amp;volume=16&amp;issue=1&amp;spage=35&amp;pages=35&amp;date=2021&amp;title=Substance+abuse+treatment%2C+prevention%2C+and+policy&amp;atitle=Cyber-ethnography+of+cannabis+marketing+on+social+media&amp;aulast=Jenkins&amp;pid=%3Cauthor%3EJenkins+M.C.%3BKelly+L.%3BBinger+K.%3BMoreno+M.A.%3C%2Fauthor%3E%3CAN%3E634894176%3C%2FAN%3E%3CDT%3EArticle%3C%2FDT%3E" TargetMode="External"/><Relationship Id="rId156" Type="http://schemas.openxmlformats.org/officeDocument/2006/relationships/hyperlink" Target="https://unimelb.hosted.exlibrisgroup.com/sfxlcl41/?sid=OVID:embase&amp;id=pmid:34246279&amp;id=doi:10.1186%2Fs12954-021-00520-5&amp;issn=1477-7517&amp;isbn=&amp;volume=18&amp;issue=1&amp;spage=72&amp;pages=&amp;date=2021&amp;title=Harm+Reduction+Journal&amp;atitle=Exploring+the+use+of+cannabis+as+a+substitute+for+prescription+drugs+in+a+convenience+sample&amp;aulast=Kvamme&amp;pid=%3Cauthor%3EKvamme+S.L.%3BPedersen+M.M.%3BRomer+Thomsen+K.%3BThylstrup+B.%3C%2Fauthor%3E%3CAN%3E2013114477%3C%2FAN%3E%3CDT%3EArticle%3C%2FDT%3E" TargetMode="External"/><Relationship Id="rId363" Type="http://schemas.openxmlformats.org/officeDocument/2006/relationships/hyperlink" Target="https://access.ovid.com/custom/redirector/index.html?dest=https://go.openathens.net/redirector/unimelb.edu.au?url=http://ovidsp.ovid.com/ovidweb.cgi?T=JS&amp;CSC=Y&amp;NEWS=N&amp;PAGE=fulltext&amp;D=emed20&amp;AN=625495104" TargetMode="External"/><Relationship Id="rId570" Type="http://schemas.openxmlformats.org/officeDocument/2006/relationships/hyperlink" Target="https://unimelb.hosted.exlibrisgroup.com/sfxlcl41/?sid=OVID:embase&amp;id=pmid:26534743&amp;id=doi:10.2500%2Faap.2015.36.3890&amp;issn=1088-5412&amp;isbn=&amp;volume=36&amp;issue=6&amp;spage=e121&amp;pages=e121-e126&amp;date=2015&amp;title=Allergy+and+Asthma+Proceedings&amp;atitle=Popular+on+YouTube%3A+A+critical+appraisal+of+the+educational+quality+of+information+regarding+asthma&amp;aulast=Gonzalez-Estrada&amp;pid=%3Cauthor%3EGonzalez-Estrada+A.%3BCuervo-Pardo+L.%3BGhosh+B.%3BSmith+M.%3BPazheri+F.%3BZell+K.%3BWang+X.-F.%3BLang+D.M.%3C%2Fauthor%3E%3CAN%3E607108642%3C%2FAN%3E%3CDT%3EArticle%3C%2FDT%3E" TargetMode="External"/><Relationship Id="rId1007" Type="http://schemas.openxmlformats.org/officeDocument/2006/relationships/hyperlink" Target="https://access.ovid.com/custom/redirector/index.html?dest=https://go.openathens.net/redirector/unimelb.edu.au?url=http://ovidsp.ovid.com/ovidweb.cgi?T=JS&amp;CSC=Y&amp;NEWS=N&amp;PAGE=fulltext&amp;D=emed17&amp;AN=620742491" TargetMode="External"/><Relationship Id="rId1214" Type="http://schemas.openxmlformats.org/officeDocument/2006/relationships/hyperlink" Target="https://unimelb.hosted.exlibrisgroup.com/sfxlcl41/?sid=OVID:embase&amp;id=pmid:&amp;id=doi:10.1007%2Fs11136-019-02257-y&amp;issn=1573-2649&amp;isbn=&amp;volume=28&amp;issue=SUPPL+1&amp;spage=S129&amp;pages=S129-S130&amp;date=2019&amp;title=Quality+of+Life+Research&amp;atitle=Cannabis+use+among+individuals+living+with+fibromyalgia&amp;aulast=Payakachat&amp;pid=%3Cauthor%3EPayakachat+N.%3BAchraya+M.%3BNagel+C.%3C%2Fauthor%3E%3CAN%3E634458654%3C%2FAN%3E%3CDT%3EConference+Abstract%3C%2FDT%3E" TargetMode="External"/><Relationship Id="rId223" Type="http://schemas.openxmlformats.org/officeDocument/2006/relationships/hyperlink" Target="https://access.ovid.com/custom/redirector/index.html?dest=https://go.openathens.net/redirector/unimelb.edu.au?url=http://ovidsp.ovid.com/ovidweb.cgi?T=JS&amp;CSC=Y&amp;NEWS=N&amp;PAGE=fulltext&amp;D=emed21&amp;AN=631850324" TargetMode="External"/><Relationship Id="rId430" Type="http://schemas.openxmlformats.org/officeDocument/2006/relationships/hyperlink" Target="https://unimelb.hosted.exlibrisgroup.com/sfxlcl41/?sid=OVID:embase&amp;id=pmid:29847203&amp;id=doi:10.1056%2FNEJMp1806486&amp;issn=0028-4793&amp;isbn=&amp;volume=379&amp;issue=3&amp;spage=205&amp;pages=205-207&amp;date=2018&amp;title=New+England+Journal+of+Medicine&amp;atitle=The+FDA+and+the+next+wave+of+drug+abuse+-+Proactive+pharmacovigilance&amp;aulast=Throckmorton&amp;pid=%3Cauthor%3EThrockmorton+D.C.%3BGottlieb+S.%3BWoodcock+J.%3C%2Fauthor%3E%3CAN%3E623114973%3C%2FAN%3E%3CDT%3EReview%3C%2FDT%3E" TargetMode="External"/><Relationship Id="rId668" Type="http://schemas.openxmlformats.org/officeDocument/2006/relationships/hyperlink" Target="https://unimelb.hosted.exlibrisgroup.com/sfxlcl41/?sid=OVID:embase&amp;id=pmid:&amp;id=doi:10.1093%2Fcrocol%2Fotab044&amp;issn=2631-827X&amp;isbn=&amp;volume=3&amp;issue=3&amp;spage=otab044&amp;pages=&amp;date=2021&amp;title=Crohn%27s+and+Colitis+360&amp;atitle=Topics+Analysis+of+Reddit+and+Twitter+Posts+Discussing+Inflammatory+Bowel+Disease+and+Distress+from+2017+to+2019&amp;aulast=Rohde&amp;pid=%3Cauthor%3ERohde+J.A.%3BSibley+A.L.%3BNoar+S.M.%3C%2Fauthor%3E%3CAN%3E2014395553%3C%2FAN%3E%3CDT%3EArticle%3C%2FDT%3E" TargetMode="External"/><Relationship Id="rId875" Type="http://schemas.openxmlformats.org/officeDocument/2006/relationships/hyperlink" Target="https://access.ovid.com/custom/redirector/index.html?dest=https://go.openathens.net/redirector/unimelb.edu.au?url=http://ovidsp.ovid.com/ovidweb.cgi?T=JS&amp;CSC=Y&amp;NEWS=N&amp;PAGE=fulltext&amp;D=emed20&amp;AN=2001307172" TargetMode="External"/><Relationship Id="rId1060" Type="http://schemas.openxmlformats.org/officeDocument/2006/relationships/hyperlink" Target="https://unimelb.hosted.exlibrisgroup.com/sfxlcl41/?sid=OVID:embase&amp;id=pmid:&amp;id=doi:10.1542%2Fpeds.2015-1260&amp;issn=0031-4005&amp;isbn=&amp;volume=136&amp;issue=4&amp;spage=e783&amp;pages=e783-e793&amp;date=2015&amp;title=Pediatrics&amp;atitle=Alcohol+interventions+among+underage+drinkers+in+the+ED%3A+A+randomized+controlled+trial&amp;aulast=Cunningham&amp;pid=%3Cauthor%3ECunningham+R.M.%3BChermack+S.T.%3BEhrlich+P.F.%3BCarter+P.M.%3BBooth+B.M.%3BBlow+F.C.%3BBarry+K.L.%3BWalton+M.A.%3C%2Fauthor%3E%3CAN%3E606267800%3C%2FAN%3E%3CDT%3EArticle%3C%2FDT%3E" TargetMode="External"/><Relationship Id="rId18" Type="http://schemas.openxmlformats.org/officeDocument/2006/relationships/hyperlink" Target="https://unimelb.hosted.exlibrisgroup.com/sfxlcl41/?sid=OVID:embase&amp;id=pmid:34628983&amp;id=doi:10.1177%2F09564624211046516&amp;issn=0956-4624&amp;isbn=&amp;volume=33&amp;issue=1&amp;spage=73&amp;pages=73-80&amp;date=2022&amp;title=International+Journal+of+STD+and+AIDS&amp;atitle=Undetected+anogenital+sexually+transmitted+infections+among+young+adults+living+with+HIV+and+receiving+antiretroviral+therapy%3A+Implications+for+HIV+treatment+as+prevention&amp;aulast=Kalichman&amp;pid=%3Cauthor%3EKalichman+S.C.%3BEaton+L.A.%3BKalichman+M.O.%3C%2Fauthor%3E%3CAN%3E2013922000%3C%2FAN%3E%3CDT%3EArticle%3C%2FDT%3E" TargetMode="External"/><Relationship Id="rId528" Type="http://schemas.openxmlformats.org/officeDocument/2006/relationships/hyperlink" Target="https://unimelb.hosted.exlibrisgroup.com/sfxlcl41/?sid=OVID:embase&amp;id=pmid:28676471&amp;id=doi:10.2196%2Fjmir.7137&amp;issn=1438-8871&amp;isbn=&amp;volume=19&amp;issue=7&amp;spage=e236&amp;pages=e236&amp;date=2017&amp;title=Journal+of+medical+Internet+research&amp;atitle=Patterns+of+Twitter+Behavior+Among+Networks+of+Cannabis+Dispensaries+in+California&amp;aulast=Peiper&amp;pid=%3Cauthor%3EPeiper+N.C.%3BBaumgartner+P.M.%3BChew+R.F.%3BHsieh+Y.P.%3BBieler+G.S.%3BBobashev+G.V.%3BSiege+C.%3BZarkin+G.A.%3C%2Fauthor%3E%3CAN%3E620154731%3C%2FAN%3E%3CDT%3EArticle%3C%2FDT%3E" TargetMode="External"/><Relationship Id="rId735" Type="http://schemas.openxmlformats.org/officeDocument/2006/relationships/hyperlink" Target="https://access.ovid.com/custom/redirector/index.html?dest=https://go.openathens.net/redirector/unimelb.edu.au?url=http://ovidsp.ovid.com/ovidweb.cgi?T=JS&amp;CSC=Y&amp;NEWS=N&amp;PAGE=fulltext&amp;D=emed22&amp;AN=635483589" TargetMode="External"/><Relationship Id="rId942" Type="http://schemas.openxmlformats.org/officeDocument/2006/relationships/hyperlink" Target="https://unimelb.hosted.exlibrisgroup.com/sfxlcl41/?sid=OVID:embase&amp;id=pmid:&amp;id=doi:&amp;issn=2284-0249&amp;isbn=&amp;volume=24&amp;issue=3&amp;spage=111&amp;pages=111-112&amp;date=2018&amp;title=Journal+of+Psychopathology&amp;atitle=The+role+of+psychopathology+in+modern+psychiatry&amp;aulast=Fiorillo&amp;pid=%3Cauthor%3EFiorillo+A.%3BDell%27Osso+B.%3BMaina+G.%3BFagiolini+A.%3C%2Fauthor%3E%3CAN%3E624274185%3C%2FAN%3E%3CDT%3EEditorial%3C%2FDT%3E" TargetMode="External"/><Relationship Id="rId1158" Type="http://schemas.openxmlformats.org/officeDocument/2006/relationships/hyperlink" Target="https://unimelb.hosted.exlibrisgroup.com/sfxlcl41/?sid=OVID:embase&amp;id=pmid:32715862&amp;id=doi:10.1080%2F10826084.2020.1797808&amp;issn=1532-2491&amp;isbn=&amp;volume=55&amp;issue=13&amp;spage=2213&amp;pages=2213-2220&amp;date=2020&amp;title=Substance+use+%26+misuse&amp;atitle=Cannabidiol+%28CBD%29%3A+Perspectives+from+Pinterest&amp;aulast=Merten&amp;pid=%3Cauthor%3EMerten+J.W.%3BGordon+B.T.%3BKing+J.L.%3BPappas+C.%3C%2Fauthor%3E%3CAN%3E632461417%3C%2FAN%3E%3CDT%3EArticle%3C%2FDT%3E" TargetMode="External"/><Relationship Id="rId167" Type="http://schemas.openxmlformats.org/officeDocument/2006/relationships/hyperlink" Target="https://access.ovid.com/custom/redirector/index.html?dest=https://go.openathens.net/redirector/unimelb.edu.au?url=http://ovidsp.ovid.com/ovidweb.cgi?T=JS&amp;CSC=Y&amp;NEWS=N&amp;PAGE=fulltext&amp;D=emed22&amp;AN=635945190" TargetMode="External"/><Relationship Id="rId374" Type="http://schemas.openxmlformats.org/officeDocument/2006/relationships/hyperlink" Target="https://unimelb.hosted.exlibrisgroup.com/sfxlcl41/?sid=OVID:embase&amp;id=pmid:30646891&amp;id=doi:10.1186%2Fs12906-019-2431-x&amp;issn=1472-6882&amp;isbn=&amp;volume=19&amp;issue=1&amp;spage=17&amp;pages=&amp;date=2019&amp;title=BMC+Complementary+and+Alternative+Medicine&amp;atitle=Self-management+strategies+amongst+Australian+women+with+endometriosis%3A+A+national+online+survey&amp;aulast=Armour&amp;pid=%3Cauthor%3EArmour+M.%3BSinclair+J.%3BChalmers+K.J.%3BSmith+C.A.%3C%2Fauthor%3E%3CAN%3E625902115%3C%2FAN%3E%3CDT%3EReview%3C%2FDT%3E" TargetMode="External"/><Relationship Id="rId581" Type="http://schemas.openxmlformats.org/officeDocument/2006/relationships/hyperlink" Target="https://access.ovid.com/custom/redirector/index.html?dest=https://go.openathens.net/redirector/unimelb.edu.au?url=http://ovidsp.ovid.com/ovidweb.cgi?T=JS&amp;CSC=Y&amp;NEWS=N&amp;PAGE=fulltext&amp;D=emed16&amp;AN=72176793" TargetMode="External"/><Relationship Id="rId1018" Type="http://schemas.openxmlformats.org/officeDocument/2006/relationships/hyperlink" Target="https://unimelb.hosted.exlibrisgroup.com/sfxlcl41/?sid=OVID:embase&amp;id=pmid:27185160&amp;id=doi:10.1016%2Fj.drugalcdep.2016.04.029&amp;issn=0376-8716&amp;isbn=&amp;volume=164&amp;issue=&amp;spage=64&amp;pages=64-70&amp;date=2016&amp;title=Drug+and+Alcohol+Dependence&amp;atitle=%22Those+edibles+hit+hard%22%3A+Exploration+of+Twitter+data+on+cannabis+edibles+in+the+U.S&amp;aulast=Lamy&amp;pid=%3Cauthor%3ELamy+F.R.%3BDaniulaityte+R.%3BSheth+A.%3BNahhas+R.W.%3BMartins+S.S.%3BBoyer+E.W.%3BCarlson+R.G.%3C%2Fauthor%3E%3CAN%3E610353397%3C%2FAN%3E%3CDT%3EArticle%3C%2FDT%3E" TargetMode="External"/><Relationship Id="rId1225" Type="http://schemas.openxmlformats.org/officeDocument/2006/relationships/hyperlink" Target="https://access.ovid.com/custom/redirector/index.html?dest=https://go.openathens.net/redirector/unimelb.edu.au?url=http://ovidsp.ovid.com/ovidweb.cgi?T=JS&amp;CSC=Y&amp;NEWS=N&amp;PAGE=fulltext&amp;D=emed19&amp;AN=2001073116" TargetMode="External"/><Relationship Id="rId71" Type="http://schemas.openxmlformats.org/officeDocument/2006/relationships/hyperlink" Target="https://access.ovid.com/custom/redirector/index.html?dest=https://go.openathens.net/redirector/unimelb.edu.au?url=http://ovidsp.ovid.com/ovidweb.cgi?T=JS&amp;CSC=Y&amp;NEWS=N&amp;PAGE=fulltext&amp;D=emed22&amp;AN=634469092" TargetMode="External"/><Relationship Id="rId234" Type="http://schemas.openxmlformats.org/officeDocument/2006/relationships/hyperlink" Target="https://unimelb.hosted.exlibrisgroup.com/sfxlcl41/?sid=OVID:embase&amp;id=pmid:33258875&amp;id=doi:10.1001%2Fjama.2020.18544&amp;issn=0098-7484&amp;isbn=&amp;volume=324&amp;issue=21&amp;spage=2163&amp;pages=2163-2164&amp;date=2020&amp;title=JAMA+-+Journal+of+the+American+Medical+Association&amp;atitle=Cannabis+and+Impaired+Driving&amp;aulast=Cole&amp;pid=%3Cauthor%3ECole+T.B.%3BSaitz+R.%3C%2Fauthor%3E%3CAN%3E633634578%3C%2FAN%3E%3CDT%3EEditorial%3C%2FDT%3E" TargetMode="External"/><Relationship Id="rId679" Type="http://schemas.openxmlformats.org/officeDocument/2006/relationships/hyperlink" Target="https://access.ovid.com/custom/redirector/index.html?dest=https://go.openathens.net/redirector/unimelb.edu.au?url=http://ovidsp.ovid.com/ovidweb.cgi?T=JS&amp;CSC=Y&amp;NEWS=N&amp;PAGE=fulltext&amp;D=emed22&amp;AN=2014934073" TargetMode="External"/><Relationship Id="rId802" Type="http://schemas.openxmlformats.org/officeDocument/2006/relationships/hyperlink" Target="https://unimelb.hosted.exlibrisgroup.com/sfxlcl41/?sid=OVID:embase&amp;id=pmid:33258875&amp;id=doi:10.1001%2Fjama.2020.18544&amp;issn=0098-7484&amp;isbn=&amp;volume=324&amp;issue=21&amp;spage=2163&amp;pages=2163-2164&amp;date=2020&amp;title=JAMA+-+Journal+of+the+American+Medical+Association&amp;atitle=Cannabis+and+Impaired+Driving&amp;aulast=Cole&amp;pid=%3Cauthor%3ECole+T.B.%3BSaitz+R.%3C%2Fauthor%3E%3CAN%3E633634578%3C%2FAN%3E%3CDT%3EEditorial%3C%2FDT%3E" TargetMode="External"/><Relationship Id="rId886" Type="http://schemas.openxmlformats.org/officeDocument/2006/relationships/hyperlink" Target="https://unimelb.hosted.exlibrisgroup.com/sfxlcl41/?sid=OVID:embase&amp;id=pmid:30556823&amp;id=doi:10.1001%2Fjamapediatrics.2018.3811&amp;issn=2168-6203&amp;isbn=&amp;volume=173&amp;issue=2&amp;spage=185&amp;pages=185-186&amp;date=2019&amp;title=JAMA+Pediatrics&amp;atitle=Acute+Mental+Health+Symptoms+in+Adolescent+Marijuana+Users&amp;aulast=Levy&amp;pid=%3Cauthor%3ELevy+S.%3BWeitzman+E.R.%3C%2Fauthor%3E%3CAN%3E625495104%3C%2FAN%3E%3CDT%3ELetter%3C%2FDT%3E" TargetMode="External"/><Relationship Id="rId2" Type="http://schemas.openxmlformats.org/officeDocument/2006/relationships/hyperlink" Target="https://unimelb.hosted.exlibrisgroup.com/sfxlcl41/?sid=OVID:embase&amp;id=pmid:&amp;id=doi:&amp;issn=1556-5653&amp;isbn=&amp;volume=112&amp;issue=3+SUPPL&amp;spage=e52&amp;pages=e52&amp;date=2019&amp;title=Fertility+and+Sterility&amp;atitle=INFERTILITY+IN+THE+DIGITAL+AGE%3A+AN+OPPORTUNITY+FOR+REI+PHYSICIANS+TO+COMBAT+THE+SPREAD+OF+MISINFORMATION+AND+FILL+SUPPORT+GAPS+IN+INFERTILITY+CARE+ONLINE&amp;aulast=Jacobs&amp;pid=%3Cauthor%3EJacobs+E.A.%3BRyan+G.L.%3C%2Fauthor%3E%3CAN%3E638064282%3C%2FAN%3E%3CDT%3EConference+Abstract%3C%2FDT%3E" TargetMode="External"/><Relationship Id="rId29" Type="http://schemas.openxmlformats.org/officeDocument/2006/relationships/hyperlink" Target="https://access.ovid.com/custom/redirector/index.html?dest=https://go.openathens.net/redirector/unimelb.edu.au?url=http://ovidsp.ovid.com/ovidweb.cgi?T=JS&amp;CSC=Y&amp;NEWS=N&amp;PAGE=fulltext&amp;D=emexa&amp;AN=632073293" TargetMode="External"/><Relationship Id="rId441" Type="http://schemas.openxmlformats.org/officeDocument/2006/relationships/hyperlink" Target="https://access.ovid.com/custom/redirector/index.html?dest=https://go.openathens.net/redirector/unimelb.edu.au?url=http://ovidsp.ovid.com/ovidweb.cgi?T=JS&amp;CSC=Y&amp;NEWS=N&amp;PAGE=fulltext&amp;D=emed19&amp;AN=2001170929" TargetMode="External"/><Relationship Id="rId539" Type="http://schemas.openxmlformats.org/officeDocument/2006/relationships/hyperlink" Target="https://access.ovid.com/custom/redirector/index.html?dest=https://go.openathens.net/redirector/unimelb.edu.au?url=http://ovidsp.ovid.com/ovidweb.cgi?T=JS&amp;CSC=Y&amp;NEWS=N&amp;PAGE=fulltext&amp;D=emed17&amp;AN=610261088" TargetMode="External"/><Relationship Id="rId746" Type="http://schemas.openxmlformats.org/officeDocument/2006/relationships/hyperlink" Target="https://unimelb.hosted.exlibrisgroup.com/sfxlcl41/?sid=OVID:embase&amp;id=pmid:&amp;id=doi:10.1200%2FJCO.2021.39.15_suppl.12096&amp;issn=1527-7755&amp;isbn=&amp;volume=39&amp;issue=15+SUPPL&amp;spage=12096&amp;pages=&amp;date=2021&amp;title=Journal+of+Clinical+Oncology&amp;atitle=Cannabidiol+%28CBD%29+use+among+cancer+survivors&amp;aulast=Bailey-Dorton&amp;pid=%3Cauthor%3EBailey-Dorton+C.M.%3BGentile+D.%3BBoselli+D.%3BYaguda+S.%3BGreiner+R.%3C%2Fauthor%3E%3CAN%3E635590274%3C%2FAN%3E%3CDT%3EConference+Abstract%3C%2FDT%3E" TargetMode="External"/><Relationship Id="rId1071" Type="http://schemas.openxmlformats.org/officeDocument/2006/relationships/hyperlink" Target="https://access.ovid.com/custom/redirector/index.html?dest=https://go.openathens.net/redirector/unimelb.edu.au?url=http://ovidsp.ovid.com/ovidweb.cgi?T=JS&amp;CSC=Y&amp;NEWS=N&amp;PAGE=fulltext&amp;D=emed16&amp;AN=72129956" TargetMode="External"/><Relationship Id="rId1169" Type="http://schemas.openxmlformats.org/officeDocument/2006/relationships/hyperlink" Target="https://access.ovid.com/custom/redirector/index.html?dest=https://go.openathens.net/redirector/unimelb.edu.au?url=http://ovidsp.ovid.com/ovidweb.cgi?T=JS&amp;CSC=Y&amp;NEWS=N&amp;PAGE=fulltext&amp;D=emed21&amp;AN=2006969357" TargetMode="External"/><Relationship Id="rId178" Type="http://schemas.openxmlformats.org/officeDocument/2006/relationships/hyperlink" Target="https://unimelb.hosted.exlibrisgroup.com/sfxlcl41/?sid=OVID:embase&amp;id=pmid:&amp;id=doi:10.1164%2Fajrccm-conference.2021.203.1_MeetingAbstracts.A1482&amp;issn=1535-4970&amp;isbn=&amp;volume=203&amp;issue=9&amp;spage=&amp;pages=&amp;date=2021&amp;title=American+Journal+of+Respiratory+and+Critical+Care+Medicine&amp;atitle=Impact+of+COVID-19+on+individual+behavior+and+household+exposure+related+to+smoking%2C+vaping+and+marijuana+use+among+adults+with+asthma&amp;aulast=Huntington-Moskos&amp;pid=%3Cauthor%3EHuntington-Moskos+L.%3BNyenhuis+S.M.%3BPolivka+B.J.%3BEldeirawi+K.%3C%2Fauthor%3E%3CAN%3E635309723%3C%2FAN%3E%3CDT%3EConference+Abstract%3C%2FDT%3E" TargetMode="External"/><Relationship Id="rId301" Type="http://schemas.openxmlformats.org/officeDocument/2006/relationships/hyperlink" Target="https://access.ovid.com/custom/redirector/index.html?dest=https://go.openathens.net/redirector/unimelb.edu.au?url=http://ovidsp.ovid.com/ovidweb.cgi?T=JS&amp;CSC=Y&amp;NEWS=N&amp;PAGE=fulltext&amp;D=emed21&amp;AN=2003558749" TargetMode="External"/><Relationship Id="rId953" Type="http://schemas.openxmlformats.org/officeDocument/2006/relationships/hyperlink" Target="https://access.ovid.com/custom/redirector/index.html?dest=https://go.openathens.net/redirector/unimelb.edu.au?url=http://ovidsp.ovid.com/ovidweb.cgi?T=JS&amp;CSC=Y&amp;NEWS=N&amp;PAGE=fulltext&amp;D=emed19&amp;AN=622675683" TargetMode="External"/><Relationship Id="rId1029" Type="http://schemas.openxmlformats.org/officeDocument/2006/relationships/hyperlink" Target="https://access.ovid.com/custom/redirector/index.html?dest=https://go.openathens.net/redirector/unimelb.edu.au?url=http://ovidsp.ovid.com/ovidweb.cgi?T=JS&amp;CSC=Y&amp;NEWS=N&amp;PAGE=fulltext&amp;D=emed17&amp;AN=609629250" TargetMode="External"/><Relationship Id="rId1236" Type="http://schemas.openxmlformats.org/officeDocument/2006/relationships/hyperlink" Target="https://unimelb.hosted.exlibrisgroup.com/sfxlcl41/?sid=OVID:embase&amp;id=pmid:28723265&amp;id=doi:10.1080%2F08897077.2017.1356795&amp;issn=1547-0164&amp;isbn=&amp;volume=39&amp;issue=2&amp;spage=129&amp;pages=129-133&amp;date=2018&amp;title=Substance+abuse&amp;atitle=A+text-mining+analysis+of+the+public%27s+reactions+to+the+opioid+crisis&amp;aulast=Glowacki&amp;pid=%3Cauthor%3EGlowacki+E.M.%3BGlowacki+J.B.%3BWilcox+G.B.%3C%2Fauthor%3E%3CAN%3E627593250%3C%2FAN%3E%3CDT%3EArticle%3C%2FDT%3E" TargetMode="External"/><Relationship Id="rId82" Type="http://schemas.openxmlformats.org/officeDocument/2006/relationships/hyperlink" Target="https://unimelb.hosted.exlibrisgroup.com/sfxlcl41/?sid=OVID:embase&amp;id=pmid:&amp;id=doi:10.1093%2Fcrocol%2Fotab044&amp;issn=2631-827X&amp;isbn=&amp;volume=3&amp;issue=3&amp;spage=otab044&amp;pages=&amp;date=2021&amp;title=Crohn%27s+and+Colitis+360&amp;atitle=Topics+Analysis+of+Reddit+and+Twitter+Posts+Discussing+Inflammatory+Bowel+Disease+and+Distress+from+2017+to+2019&amp;aulast=Rohde&amp;pid=%3Cauthor%3ERohde+J.A.%3BSibley+A.L.%3BNoar+S.M.%3C%2Fauthor%3E%3CAN%3E2014395553%3C%2FAN%3E%3CDT%3EArticle%3C%2FDT%3E" TargetMode="External"/><Relationship Id="rId385" Type="http://schemas.openxmlformats.org/officeDocument/2006/relationships/hyperlink" Target="https://access.ovid.com/custom/redirector/index.html?dest=https://go.openathens.net/redirector/unimelb.edu.au?url=http://ovidsp.ovid.com/ovidweb.cgi?T=JS&amp;CSC=Y&amp;NEWS=N&amp;PAGE=fulltext&amp;D=emed20&amp;AN=2003124542" TargetMode="External"/><Relationship Id="rId592" Type="http://schemas.openxmlformats.org/officeDocument/2006/relationships/hyperlink" Target="https://unimelb.hosted.exlibrisgroup.com/sfxlcl41/?sid=OVID:embase&amp;id=pmid:24629403&amp;id=doi:10.1016%2Fj.disamonth.2014.01.001&amp;issn=0011-5029&amp;isbn=&amp;volume=60&amp;issue=3&amp;spage=110&amp;pages=110-132&amp;date=2014&amp;title=Disease-a-Month&amp;atitle=Emerging+drugs+of+abuse&amp;aulast=Nelson&amp;pid=%3Cauthor%3ENelson+M.E.%3BBryant+S.M.%3BAks+S.E.%3C%2Fauthor%3E%3CAN%3E372562427%3C%2FAN%3E%3CDT%3EReview%3C%2FDT%3E" TargetMode="External"/><Relationship Id="rId606" Type="http://schemas.openxmlformats.org/officeDocument/2006/relationships/hyperlink" Target="https://unimelb.hosted.exlibrisgroup.com/sfxlcl41/?sid=OVID:embase&amp;id=pmid:24237632&amp;id=doi:10.1016%2Fj.yebeh.2013.08.037&amp;issn=1525-5050&amp;isbn=&amp;volume=29&amp;issue=3&amp;spage=574&amp;pages=574-577&amp;date=2013&amp;title=Epilepsy+and+Behavior&amp;atitle=Report+of+a+parent+survey+of+cannabidiol-enriched+cannabis+use+in+pediatric+treatment-resistant+epilepsy&amp;aulast=Porter&amp;pid=%3Cauthor%3EPorter+B.E.%3BJacobson+C.%3C%2Fauthor%3E%3CAN%3E370283383%3C%2FAN%3E%3CDT%3EArticle%3C%2FDT%3E" TargetMode="External"/><Relationship Id="rId813" Type="http://schemas.openxmlformats.org/officeDocument/2006/relationships/hyperlink" Target="https://access.ovid.com/custom/redirector/index.html?dest=https://go.openathens.net/redirector/unimelb.edu.au?url=http://ovidsp.ovid.com/ovidweb.cgi?T=JS&amp;CSC=Y&amp;NEWS=N&amp;PAGE=fulltext&amp;D=emed21&amp;AN=632499769" TargetMode="External"/><Relationship Id="rId245" Type="http://schemas.openxmlformats.org/officeDocument/2006/relationships/hyperlink" Target="https://access.ovid.com/custom/redirector/index.html?dest=https://go.openathens.net/redirector/unimelb.edu.au?url=http://ovidsp.ovid.com/ovidweb.cgi?T=JS&amp;CSC=Y&amp;NEWS=N&amp;PAGE=fulltext&amp;D=emed21&amp;AN=2007470435" TargetMode="External"/><Relationship Id="rId452" Type="http://schemas.openxmlformats.org/officeDocument/2006/relationships/hyperlink" Target="https://unimelb.hosted.exlibrisgroup.com/sfxlcl41/?sid=OVID:embase&amp;id=pmid:&amp;id=doi:10.1136%2Fannrheumdis-2018-eular.3097&amp;issn=1468-2060&amp;isbn=&amp;volume=77&amp;issue=Supplement+2&amp;spage=1879&amp;pages=1879&amp;date=2018&amp;title=Annals+of+the+Rheumatic+Diseases&amp;atitle=Pare+canadian+arthritis+patient+alliance%3A+Who+are+we%3F+what+have+we+been+up+to%3F&amp;aulast=Reece&amp;pid=%3Cauthor%3EReece+C.%3BRobertson+N.%3BWilhelm+L.%3BProulx+L.%3BRichards+D.%3BMcKinnon+A.%3BGunderson+J.%3BSirois+A.%3C%2Fauthor%3E%3CAN%3E623994704%3C%2FAN%3E%3CDT%3EConference+Abstract%3C%2FDT%3E" TargetMode="External"/><Relationship Id="rId897" Type="http://schemas.openxmlformats.org/officeDocument/2006/relationships/hyperlink" Target="https://access.ovid.com/custom/redirector/index.html?dest=https://go.openathens.net/redirector/unimelb.edu.au?url=http://ovidsp.ovid.com/ovidweb.cgi?T=JS&amp;CSC=Y&amp;NEWS=N&amp;PAGE=fulltext&amp;D=emed20&amp;AN=2003280212" TargetMode="External"/><Relationship Id="rId1082" Type="http://schemas.openxmlformats.org/officeDocument/2006/relationships/hyperlink" Target="https://unimelb.hosted.exlibrisgroup.com/sfxlcl41/?sid=OVID:embase&amp;id=pmid:24528398&amp;id=doi:10.1111%2Fmedu.12282&amp;issn=1365-2923&amp;isbn=&amp;volume=48&amp;issue=2&amp;spage=157&amp;pages=157-169&amp;date=2014&amp;title=Medical+education&amp;atitle=What+is+appropriate+to+post+on+social+media%3F+Ratings+from+students%2C+faculty+members+and+the+public&amp;aulast=Jain&amp;pid=%3Cauthor%3EJain+A.%3BPetty+E.M.%3BJaber+R.M.%3BTackett+S.%3BPurkiss+J.%3BFitzgerald+J.%3BWhite+C.%3C%2Fauthor%3E%3CAN%3E373971297%3C%2FAN%3E%3CDT%3EArticle%3C%2FDT%3E" TargetMode="External"/><Relationship Id="rId105" Type="http://schemas.openxmlformats.org/officeDocument/2006/relationships/hyperlink" Target="https://access.ovid.com/custom/redirector/index.html?dest=https://go.openathens.net/redirector/unimelb.edu.au?url=http://ovidsp.ovid.com/ovidweb.cgi?T=JS&amp;CSC=Y&amp;NEWS=N&amp;PAGE=fulltext&amp;D=emed22&amp;AN=2011524829" TargetMode="External"/><Relationship Id="rId312" Type="http://schemas.openxmlformats.org/officeDocument/2006/relationships/hyperlink" Target="https://unimelb.hosted.exlibrisgroup.com/sfxlcl41/?sid=OVID:embase&amp;id=pmid:&amp;id=doi:10.1007%2Fs11606-020-05890-3&amp;issn=1525-1497&amp;isbn=&amp;volume=35&amp;issue=SUPPL+1&amp;spage=S183&amp;pages=S183&amp;date=2020&amp;title=Journal+of+General+Internal+Medicine&amp;atitle=Internet+claims+on+the+health+benefits+of+cannabis+use&amp;aulast=Lau&amp;pid=%3Cauthor%3ELau+N.%3BGerson+M.%3BKorenstein+D.R.%3BKeyhani+S.%3C%2Fauthor%3E%3CAN%3E633957287%3C%2FAN%3E%3CDT%3EConference+Abstract%3C%2FDT%3E" TargetMode="External"/><Relationship Id="rId757" Type="http://schemas.openxmlformats.org/officeDocument/2006/relationships/hyperlink" Target="https://access.ovid.com/custom/redirector/index.html?dest=https://go.openathens.net/redirector/unimelb.edu.au?url=http://ovidsp.ovid.com/ovidweb.cgi?T=JS&amp;CSC=Y&amp;NEWS=N&amp;PAGE=fulltext&amp;D=emed22&amp;AN=634621585" TargetMode="External"/><Relationship Id="rId964" Type="http://schemas.openxmlformats.org/officeDocument/2006/relationships/hyperlink" Target="https://unimelb.hosted.exlibrisgroup.com/sfxlcl41/?sid=OVID:embase&amp;id=pmid:29237032&amp;id=doi:10.1093%2Fher%2Fcyx071&amp;issn=1465-3648&amp;isbn=&amp;volume=32&amp;issue=6&amp;spage=465&amp;pages=465-472&amp;date=2017&amp;title=Health+education+research&amp;atitle=The+development+and+pilot+testing+of+the+marijuana+retail+surveillance+tool+%28MRST%29%3A+assessing+marketing+and+point-of-sale+practices+among+recreational+marijuana+retailers&amp;aulast=Berg&amp;pid=%3Cauthor%3EBerg+C.J.%3BHenriksen+L.%3BCavazos-Rehg+P.%3BSchauer+G.L.%3BFreisthler+B.%3C%2Fauthor%3E%3CAN%3E624329493%3C%2FAN%3E%3CDT%3EArticle%3C%2FDT%3E" TargetMode="External"/><Relationship Id="rId93" Type="http://schemas.openxmlformats.org/officeDocument/2006/relationships/hyperlink" Target="https://access.ovid.com/custom/redirector/index.html?dest=https://go.openathens.net/redirector/unimelb.edu.au?url=http://ovidsp.ovid.com/ovidweb.cgi?T=JS&amp;CSC=Y&amp;NEWS=N&amp;PAGE=fulltext&amp;D=emed22&amp;AN=2008024018" TargetMode="External"/><Relationship Id="rId189" Type="http://schemas.openxmlformats.org/officeDocument/2006/relationships/hyperlink" Target="https://access.ovid.com/custom/redirector/index.html?dest=https://go.openathens.net/redirector/unimelb.edu.au?url=http://ovidsp.ovid.com/ovidweb.cgi?T=JS&amp;CSC=Y&amp;NEWS=N&amp;PAGE=fulltext&amp;D=emed22&amp;AN=2011350391" TargetMode="External"/><Relationship Id="rId396" Type="http://schemas.openxmlformats.org/officeDocument/2006/relationships/hyperlink" Target="https://unimelb.hosted.exlibrisgroup.com/sfxlcl41/?sid=OVID:embase&amp;id=pmid:&amp;id=doi:10.1111%2Fhead.13549&amp;issn=1526-4610&amp;isbn=&amp;volume=59&amp;issue=Supplement+1&amp;spage=166&amp;pages=166&amp;date=2019&amp;title=Headache&amp;atitle=A+patient+perspective+of+complementary+and+integrative+medicine+%28CIM%29+for+migraine+treatment%3A+A+social+media+survey&amp;aulast=Kuruvilla&amp;pid=%3Cauthor%3EKuruvilla+D.E.%3BCowan+R.P.%3BMehta+A.%3C%2Fauthor%3E%3CAN%3E628695264%3C%2FAN%3E%3CDT%3EConference+Abstract%3C%2FDT%3E" TargetMode="External"/><Relationship Id="rId617" Type="http://schemas.openxmlformats.org/officeDocument/2006/relationships/hyperlink" Target="https://access.ovid.com/custom/redirector/index.html?dest=https://go.openathens.net/redirector/unimelb.edu.au?url=http://ovidsp.ovid.com/ovidweb.cgi?T=JS&amp;CSC=Y&amp;NEWS=N&amp;PAGE=fulltext&amp;D=emexa&amp;AN=637294551" TargetMode="External"/><Relationship Id="rId824" Type="http://schemas.openxmlformats.org/officeDocument/2006/relationships/hyperlink" Target="https://unimelb.hosted.exlibrisgroup.com/sfxlcl41/?sid=OVID:embase&amp;id=pmid:32108529&amp;id=doi:10.1177%2F0269881120908004&amp;issn=0269-8811&amp;isbn=&amp;volume=34&amp;issue=6&amp;spage=612&amp;pages=612-622&amp;date=2020&amp;title=Journal+of+Psychopharmacology&amp;atitle=Microdosing+psychedelics%3A+Demographics%2C+practices%2C+and+psychiatric+comorbidities&amp;aulast=Rosenbaum&amp;pid=%3Cauthor%3ERosenbaum+D.%3BWeissman+C.%3BAnderson+T.%3BPetranker+R.%3BDinh-Williams+L.-A.%3BHui+K.%3BHapke+E.%3C%2Fauthor%3E%3CAN%3E2004443718%3C%2FAN%3E%3CDT%3EArticle%3C%2FDT%3E" TargetMode="External"/><Relationship Id="rId1247" Type="http://schemas.openxmlformats.org/officeDocument/2006/relationships/hyperlink" Target="https://access.ovid.com/custom/redirector/index.html?dest=https://go.openathens.net/redirector/unimelb.edu.au?url=http://ovidsp.ovid.com/ovidweb.cgi?T=JS&amp;CSC=Y&amp;NEWS=N&amp;PAGE=fulltext&amp;D=emed17&amp;AN=620742491" TargetMode="External"/><Relationship Id="rId256" Type="http://schemas.openxmlformats.org/officeDocument/2006/relationships/hyperlink" Target="https://unimelb.hosted.exlibrisgroup.com/sfxlcl41/?sid=OVID:embase&amp;id=pmid:&amp;id=doi:10.1093%2Fpch%2Fpxaa024&amp;issn=1205-7088&amp;isbn=&amp;volume=25&amp;issue=Supplement+1&amp;spage=S14&amp;pages=S14-S15&amp;date=2020&amp;title=Paediatrics+and+Child+Health+%28Canada%29&amp;atitle=Authorizing+medical+cannabis+for+children&amp;aulast=Rieder&amp;pid=%3Cauthor%3ERieder+M.%3C%2Fauthor%3E%3CAN%3E632593654%3C%2FAN%3E%3CDT%3ENote%3C%2FDT%3E" TargetMode="External"/><Relationship Id="rId463" Type="http://schemas.openxmlformats.org/officeDocument/2006/relationships/hyperlink" Target="https://access.ovid.com/custom/redirector/index.html?dest=https://go.openathens.net/redirector/unimelb.edu.au?url=http://ovidsp.ovid.com/ovidweb.cgi?T=JS&amp;CSC=Y&amp;NEWS=N&amp;PAGE=fulltext&amp;D=emed19&amp;AN=622131045" TargetMode="External"/><Relationship Id="rId670" Type="http://schemas.openxmlformats.org/officeDocument/2006/relationships/hyperlink" Target="https://unimelb.hosted.exlibrisgroup.com/sfxlcl41/?sid=OVID:embase&amp;id=pmid:&amp;id=doi:10.3389%2Ffpsyt.2021.633551&amp;issn=1664-0640&amp;isbn=&amp;volume=12&amp;issue=&amp;spage=633551&amp;pages=&amp;date=2021&amp;title=Frontiers+in+Psychiatry&amp;atitle=Changing+Patterns+of+Substance+Use+During+the+Coronavirus+Pandemic%3A+Self-Reported+Use+of+Tobacco%2C+Alcohol%2C+Cannabis%2C+and+Other+Drugs&amp;aulast=Benschop&amp;pid=%3Cauthor%3EBenschop+A.%3Bvan+Bakkum+F.%3BNoijen+J.%3C%2Fauthor%3E%3CAN%3E635221404%3C%2FAN%3E%3CDT%3EArticle%3C%2FDT%3E" TargetMode="External"/><Relationship Id="rId1093" Type="http://schemas.openxmlformats.org/officeDocument/2006/relationships/hyperlink" Target="https://access.ovid.com/custom/redirector/index.html?dest=https://go.openathens.net/redirector/unimelb.edu.au?url=http://ovidsp.ovid.com/ovidweb.cgi?T=JS&amp;CSC=Y&amp;NEWS=N&amp;PAGE=fulltext&amp;D=emed12&amp;AN=362612638" TargetMode="External"/><Relationship Id="rId1107" Type="http://schemas.openxmlformats.org/officeDocument/2006/relationships/hyperlink" Target="https://access.ovid.com/custom/redirector/index.html?dest=https://go.openathens.net/redirector/unimelb.edu.au?url=http://ovidsp.ovid.com/ovidweb.cgi?T=JS&amp;CSC=Y&amp;NEWS=N&amp;PAGE=fulltext&amp;D=emexa&amp;AN=632073293" TargetMode="External"/><Relationship Id="rId116" Type="http://schemas.openxmlformats.org/officeDocument/2006/relationships/hyperlink" Target="https://unimelb.hosted.exlibrisgroup.com/sfxlcl41/?sid=OVID:embase&amp;id=pmid:33368908&amp;id=doi:10.1111%2Fbdi.13038&amp;issn=1398-5647&amp;isbn=&amp;volume=23&amp;issue=5&amp;spage=521&amp;pages=521-523&amp;date=2021&amp;title=Bipolar+Disorders&amp;atitle=Aripiprazole+in+the+treatment+of+bipolar+disorder+due+to+traumatic+brain+injury%3A+A+case+description&amp;aulast=Fernandez+Leonor&amp;pid=%3Cauthor%3EFernandez+Leonor+S.%3BPerez+de+Mendiola+Etxezarraga+X.%3C%2Fauthor%3E%3CAN%3E2010155858%3C%2FAN%3E%3CDT%3EArticle%3C%2FDT%3E" TargetMode="External"/><Relationship Id="rId323" Type="http://schemas.openxmlformats.org/officeDocument/2006/relationships/hyperlink" Target="https://access.ovid.com/custom/redirector/index.html?dest=https://go.openathens.net/redirector/unimelb.edu.au?url=http://ovidsp.ovid.com/ovidweb.cgi?T=JS&amp;CSC=Y&amp;NEWS=N&amp;PAGE=fulltext&amp;D=emed21&amp;AN=633634423" TargetMode="External"/><Relationship Id="rId530" Type="http://schemas.openxmlformats.org/officeDocument/2006/relationships/hyperlink" Target="https://unimelb.hosted.exlibrisgroup.com/sfxlcl41/?sid=OVID:embase&amp;id=pmid:26992484&amp;id=doi:10.1016%2Fj.drugpo.2016.02.022&amp;issn=0955-3959&amp;isbn=&amp;volume=36&amp;issue=&amp;spage=141&amp;pages=141-147&amp;date=2016&amp;title=International+Journal+of+Drug+Policy&amp;atitle=Smoking%2C+vaping%2C+eating%3A+Is+legalization+impacting+the+way+people+use+cannabis%3F&amp;aulast=Borodovsky&amp;pid=%3Cauthor%3EBorodovsky+J.T.%3BCrosier+B.S.%3BLee+D.C.%3BSargent+J.D.%3BBudney+A.J.%3C%2Fauthor%3E%3CAN%3E609105538%3C%2FAN%3E%3CDT%3EArticle%3C%2FDT%3E" TargetMode="External"/><Relationship Id="rId768" Type="http://schemas.openxmlformats.org/officeDocument/2006/relationships/hyperlink" Target="https://unimelb.hosted.exlibrisgroup.com/sfxlcl41/?sid=OVID:embase&amp;id=pmid:&amp;id=doi:10.2196%2F24331&amp;issn=2368-7959&amp;isbn=&amp;volume=7&amp;issue=11&amp;spage=e24331&amp;pages=&amp;date=2020&amp;title=JMIR+Mental+Health&amp;atitle=Virtual+reality+behavioral+activation+as+an+intervention+for+major+depressive+disorder%3A+Case+report&amp;aulast=Paul&amp;pid=%3Cauthor%3EPaul+M.%3BBullock+K.%3BBailenson+J.%3C%2Fauthor%3E%3CAN%3E2010268267%3C%2FAN%3E%3CDT%3EArticle%3C%2FDT%3E" TargetMode="External"/><Relationship Id="rId975" Type="http://schemas.openxmlformats.org/officeDocument/2006/relationships/hyperlink" Target="https://access.ovid.com/custom/redirector/index.html?dest=https://go.openathens.net/redirector/unimelb.edu.au?url=http://ovidsp.ovid.com/ovidweb.cgi?T=JS&amp;CSC=Y&amp;NEWS=N&amp;PAGE=fulltext&amp;D=emed18&amp;AN=614816241" TargetMode="External"/><Relationship Id="rId1160" Type="http://schemas.openxmlformats.org/officeDocument/2006/relationships/hyperlink" Target="https://unimelb.hosted.exlibrisgroup.com/sfxlcl41/?sid=OVID:embase&amp;id=pmid:32756272&amp;id=doi:10.1097%2FBRS.0000000000003626&amp;issn=1528-1159&amp;isbn=&amp;volume=45&amp;issue=19&amp;spage=E1249&amp;pages=E1249-E1255&amp;date=2020&amp;title=Spine&amp;atitle=The+22nd+Anniversary+of+the+Cochrane+Back+and+Neck+Group&amp;aulast=Furlan&amp;pid=%3Cauthor%3EFurlan+A.D.%3BChou+R.%3BHarbin+S.%3BPardo+J.P.%3C%2Fauthor%3E%3CAN%3E632545397%3C%2FAN%3E%3CDT%3EReview%3C%2FDT%3E" TargetMode="External"/><Relationship Id="rId20" Type="http://schemas.openxmlformats.org/officeDocument/2006/relationships/hyperlink" Target="https://unimelb.hosted.exlibrisgroup.com/sfxlcl41/?sid=OVID:embase&amp;id=pmid:33564129&amp;id=doi:10.1038%2Fs41390-020-01309-1&amp;issn=0031-3998&amp;isbn=&amp;volume=90&amp;issue=5&amp;spage=1044&amp;pages=1044-1051&amp;date=2021&amp;title=Pediatric+Research&amp;atitle=Benign+paroxysmal+torticollis%3A+phenotype%2C+natural+history%2C+and+quality+of+life&amp;aulast=Greene&amp;pid=%3Cauthor%3EGreene+K.A.%3BLu+V.%3BLuciano+M.S.%3BQubty+W.%3BIrwin+S.L.%3BGrimes+B.%3BGelfand+A.A.%3C%2Fauthor%3E%3CAN%3E2010443964%3C%2FAN%3E%3CDT%3EArticle%3C%2FDT%3E" TargetMode="External"/><Relationship Id="rId628" Type="http://schemas.openxmlformats.org/officeDocument/2006/relationships/hyperlink" Target="https://unimelb.hosted.exlibrisgroup.com/sfxlcl41/?sid=OVID:embase&amp;id=pmid:30014038&amp;id=doi:10.1089%2Fcan.2018.0006&amp;issn=2578-5125&amp;isbn=&amp;volume=3&amp;issue=1&amp;spage=152&amp;pages=152-161&amp;date=2018&amp;title=Cannabis+and+cannabinoid+research&amp;atitle=A+Cross-Sectional+Study+of+Cannabidiol+Users&amp;aulast=Corroon&amp;pid=%3Cauthor%3ECorroon+J.%3BPhillips+J.A.%3C%2Fauthor%3E%3CAN%3E637603936%3C%2FAN%3E%3CDT%3EArticle%3C%2FDT%3E" TargetMode="External"/><Relationship Id="rId835" Type="http://schemas.openxmlformats.org/officeDocument/2006/relationships/hyperlink" Target="https://access.ovid.com/custom/redirector/index.html?dest=https://go.openathens.net/redirector/unimelb.edu.au?url=http://ovidsp.ovid.com/ovidweb.cgi?T=JS&amp;CSC=Y&amp;NEWS=N&amp;PAGE=fulltext&amp;D=emed21&amp;AN=2004247819" TargetMode="External"/><Relationship Id="rId1258" Type="http://schemas.openxmlformats.org/officeDocument/2006/relationships/hyperlink" Target="https://unimelb.hosted.exlibrisgroup.com/sfxlcl41/?sid=OVID:embase&amp;id=pmid:&amp;id=doi:&amp;issn=0924-977X&amp;isbn=&amp;volume=25&amp;issue=SUPPL.+2&amp;spage=S613&amp;pages=S613&amp;date=2015&amp;title=European+Neuropsychopharmacology&amp;atitle=A+possible+role+of+cannabis+and+synthetic+cannabimimetics+as+weight+loss+agents%3A+Preliminary+indications&amp;aulast=Santacroce&amp;pid=%3Cauthor%3ESantacroce+R.%3BBersani+F.S.%3BLupi+M.%3BCinosi+E.%3BMartinotti+G.%3BDi+Giannantonio+M.%3BOrsolini+L.%3C%2Fauthor%3E%3CAN%3E72129956%3C%2FAN%3E%3CDT%3EConference+Abstract%3C%2FDT%3E" TargetMode="External"/><Relationship Id="rId267" Type="http://schemas.openxmlformats.org/officeDocument/2006/relationships/hyperlink" Target="https://access.ovid.com/custom/redirector/index.html?dest=https://go.openathens.net/redirector/unimelb.edu.au?url=http://ovidsp.ovid.com/ovidweb.cgi?T=JS&amp;CSC=Y&amp;NEWS=N&amp;PAGE=fulltext&amp;D=emed21&amp;AN=2004443718" TargetMode="External"/><Relationship Id="rId474" Type="http://schemas.openxmlformats.org/officeDocument/2006/relationships/hyperlink" Target="https://unimelb.hosted.exlibrisgroup.com/sfxlcl41/?sid=OVID:embase&amp;id=pmid:&amp;id=doi:&amp;issn=1524-4733&amp;isbn=&amp;volume=20&amp;issue=5&amp;spage=A327&amp;pages=A327&amp;date=2017&amp;title=Value+in+Health&amp;atitle=The+patient+voice+includes+Emojis%3A+A+case+study+in+the+use+of+probabilistic+topic+modeling+to+characterize+patient+conversations+in+an+online+community+of+PTSD+patients&amp;aulast=Eaneff&amp;pid=%3Cauthor%3EEaneff+S.D.%3C%2Fauthor%3E%3CAN%3E617599474%3C%2FAN%3E%3CDT%3EConference+Abstract%3C%2FDT%3E" TargetMode="External"/><Relationship Id="rId1020" Type="http://schemas.openxmlformats.org/officeDocument/2006/relationships/hyperlink" Target="https://unimelb.hosted.exlibrisgroup.com/sfxlcl41/?sid=OVID:embase&amp;id=pmid:26774946&amp;id=doi:10.1016%2Fj.drugalcdep.2015.12.020&amp;issn=0376-8716&amp;isbn=&amp;volume=159&amp;issue=&amp;spage=227&amp;pages=227-233&amp;date=2016&amp;title=Drug+and+Alcohol+Dependence&amp;atitle=Online+survey+characterizing+vaporizer+use+among+cannabis+users&amp;aulast=Lee&amp;pid=%3Cauthor%3ELee+D.C.%3BCrosier+B.S.%3BBorodovsky+J.T.%3BSargent+J.D.%3BBudney+A.J.%3C%2Fauthor%3E%3CAN%3E607628939%3C%2FAN%3E%3CDT%3EArticle%3C%2FDT%3E" TargetMode="External"/><Relationship Id="rId1118" Type="http://schemas.openxmlformats.org/officeDocument/2006/relationships/hyperlink" Target="https://unimelb.hosted.exlibrisgroup.com/sfxlcl41/?sid=OVID:embase&amp;id=pmid:&amp;id=doi:10.1093%2Frap%2Frkab078&amp;issn=2514-1775&amp;isbn=&amp;volume=5&amp;issue=3&amp;spage=rkab078&amp;pages=&amp;date=2021&amp;title=Rheumatology+Advances+in+Practice&amp;atitle=Perceptions+of+opioid+use+and+impact+on+quality+of+life+in+patients+with+musculoskeletal+conditions+within+online+health+community+forums&amp;aulast=Rana&amp;pid=%3Cauthor%3ERana+H.%3BNenadic+G.%3BDixon+W.G.%3BJani+M.%3C%2Fauthor%3E%3CAN%3E2015962670%3C%2FAN%3E%3CDT%3ELetter%3C%2FDT%3E" TargetMode="External"/><Relationship Id="rId127" Type="http://schemas.openxmlformats.org/officeDocument/2006/relationships/hyperlink" Target="https://access.ovid.com/custom/redirector/index.html?dest=https://go.openathens.net/redirector/unimelb.edu.au?url=http://ovidsp.ovid.com/ovidweb.cgi?T=JS&amp;CSC=Y&amp;NEWS=N&amp;PAGE=fulltext&amp;D=emed22&amp;AN=2010939965" TargetMode="External"/><Relationship Id="rId681" Type="http://schemas.openxmlformats.org/officeDocument/2006/relationships/hyperlink" Target="https://access.ovid.com/custom/redirector/index.html?dest=https://go.openathens.net/redirector/unimelb.edu.au?url=http://ovidsp.ovid.com/ovidweb.cgi?T=JS&amp;CSC=Y&amp;NEWS=N&amp;PAGE=fulltext&amp;D=emed22&amp;AN=2012318054" TargetMode="External"/><Relationship Id="rId779" Type="http://schemas.openxmlformats.org/officeDocument/2006/relationships/hyperlink" Target="https://access.ovid.com/custom/redirector/index.html?dest=https://go.openathens.net/redirector/unimelb.edu.au?url=http://ovidsp.ovid.com/ovidweb.cgi?T=JS&amp;CSC=Y&amp;NEWS=N&amp;PAGE=fulltext&amp;D=emed21&amp;AN=633811146" TargetMode="External"/><Relationship Id="rId902" Type="http://schemas.openxmlformats.org/officeDocument/2006/relationships/hyperlink" Target="https://unimelb.hosted.exlibrisgroup.com/sfxlcl41/?sid=OVID:embase&amp;id=pmid:&amp;id=doi:10.1016%2Fj.jaac.2019.07.761&amp;issn=0890-8567&amp;isbn=&amp;volume=58&amp;issue=10+Supplement&amp;spage=S325&amp;pages=S325&amp;date=2019&amp;title=Journal+of+the+American+Academy+of+Child+and+Adolescent+Psychiatry&amp;atitle=17.4+THIS+IS+YOUR+BRAIN+ON+SOCIAL+MEDIA&amp;aulast=Bagot&amp;pid=%3Cauthor%3EBagot+K.%3C%2Fauthor%3E%3CAN%3E2003280124%3C%2FAN%3E%3CDT%3EConference+Abstract%3C%2FDT%3E" TargetMode="External"/><Relationship Id="rId986" Type="http://schemas.openxmlformats.org/officeDocument/2006/relationships/hyperlink" Target="https://unimelb.hosted.exlibrisgroup.com/sfxlcl41/?sid=OVID:embase&amp;id=pmid:27571747&amp;id=doi:10.1007%2F7854_2016_34&amp;issn=1866-3370&amp;isbn=&amp;volume=32&amp;issue=&amp;spage=1&amp;pages=1-18&amp;date=2017&amp;title=Current+Topics+in+Behavioral+Neurosciences&amp;atitle=The+growing+problem+of+new+psychoactive+substances+%28NPS%29&amp;aulast=Madras&amp;pid=%3Cauthor%3EMadras+B.K.%3C%2Fauthor%3E%3CAN%3E615367381%3C%2FAN%3E%3CDT%3EChapter%3C%2FDT%3E" TargetMode="External"/><Relationship Id="rId31" Type="http://schemas.openxmlformats.org/officeDocument/2006/relationships/hyperlink" Target="https://access.ovid.com/custom/redirector/index.html?dest=https://go.openathens.net/redirector/unimelb.edu.au?url=http://ovidsp.ovid.com/ovidweb.cgi?T=JS&amp;CSC=Y&amp;NEWS=N&amp;PAGE=fulltext&amp;D=emexa&amp;AN=637338771" TargetMode="External"/><Relationship Id="rId334" Type="http://schemas.openxmlformats.org/officeDocument/2006/relationships/hyperlink" Target="https://unimelb.hosted.exlibrisgroup.com/sfxlcl41/?sid=OVID:embase&amp;id=pmid:&amp;id=doi:10.1016%2FS0016-5085%252820%252932891-2&amp;issn=0016-5085&amp;isbn=&amp;volume=158&amp;issue=6+Supplement+1&amp;spage=S&amp;pages=S-881&amp;date=2020&amp;title=Gastroenterology&amp;atitle=PAIN+TREATMENT+EFFICACY+IN+PATIENTS+WITH+FUNCTIONAL+AND+MOTILITY+DISORDERS&amp;aulast=Aivaliotis&amp;pid=%3Cauthor%3EAivaliotis+V.I.%3BNguyen+L.A.B.%3BClarke+J.O.%3BZikos+T.%3C%2Fauthor%3E%3CAN%3E2005913113%3C%2FAN%3E%3CDT%3EConference+Abstract%3C%2FDT%3E" TargetMode="External"/><Relationship Id="rId541" Type="http://schemas.openxmlformats.org/officeDocument/2006/relationships/hyperlink" Target="https://access.ovid.com/custom/redirector/index.html?dest=https://go.openathens.net/redirector/unimelb.edu.au?url=http://ovidsp.ovid.com/ovidweb.cgi?T=JS&amp;CSC=Y&amp;NEWS=N&amp;PAGE=fulltext&amp;D=emed17&amp;AN=607208783" TargetMode="External"/><Relationship Id="rId639" Type="http://schemas.openxmlformats.org/officeDocument/2006/relationships/hyperlink" Target="https://access.ovid.com/custom/redirector/index.html?dest=https://go.openathens.net/redirector/unimelb.edu.au?url=http://ovidsp.ovid.com/ovidweb.cgi?T=JS&amp;CSC=Y&amp;NEWS=N&amp;PAGE=fulltext&amp;D=emexa&amp;AN=2016978014" TargetMode="External"/><Relationship Id="rId1171" Type="http://schemas.openxmlformats.org/officeDocument/2006/relationships/hyperlink" Target="https://access.ovid.com/custom/redirector/index.html?dest=https://go.openathens.net/redirector/unimelb.edu.au?url=http://ovidsp.ovid.com/ovidweb.cgi?T=JS&amp;CSC=Y&amp;NEWS=N&amp;PAGE=fulltext&amp;D=emed21&amp;AN=2008347381" TargetMode="External"/><Relationship Id="rId180" Type="http://schemas.openxmlformats.org/officeDocument/2006/relationships/hyperlink" Target="https://unimelb.hosted.exlibrisgroup.com/sfxlcl41/?sid=OVID:embase&amp;id=pmid:&amp;id=doi:10.3727%2F036012921X16128784949502&amp;issn=0360-1293&amp;isbn=&amp;volume=46&amp;issue=1&amp;spage=21&amp;pages=21&amp;date=2021&amp;title=Acupuncture+and+Electro-Therapeutics+Research&amp;atitle=Enhanced+addiction+management+using+BDORT+acudetox+ear+protocol&amp;aulast=Duvvi&amp;pid=%3Cauthor%3EDuvvi+H.%3C%2Fauthor%3E%3CAN%3E635200673%3C%2FAN%3E%3CDT%3EConference+Abstract%3C%2FDT%3E" TargetMode="External"/><Relationship Id="rId278" Type="http://schemas.openxmlformats.org/officeDocument/2006/relationships/hyperlink" Target="https://unimelb.hosted.exlibrisgroup.com/sfxlcl41/?sid=OVID:embase&amp;id=pmid:&amp;id=doi:10.1186%2Fs42238-020-00023-3&amp;issn=2522-5782&amp;isbn=&amp;volume=2&amp;issue=1&amp;spage=18&amp;pages=&amp;date=2020&amp;title=Journal+of+Cannabis+Research&amp;atitle=Attitudes+about+cannabis+mediate+the+relationship+between+cannabis+knowledge+and+use+in+active+adult+athletes&amp;aulast=Zeiger&amp;pid=%3Cauthor%3EZeiger+J.S.%3BSilvers+W.S.%3BFleegler+E.M.%3BZeiger+R.S.%3C%2Fauthor%3E%3CAN%3E631757963%3C%2FAN%3E%3CDT%3EArticle%3C%2FDT%3E" TargetMode="External"/><Relationship Id="rId401" Type="http://schemas.openxmlformats.org/officeDocument/2006/relationships/hyperlink" Target="https://access.ovid.com/custom/redirector/index.html?dest=https://go.openathens.net/redirector/unimelb.edu.au?url=http://ovidsp.ovid.com/ovidweb.cgi?T=JS&amp;CSC=Y&amp;NEWS=N&amp;PAGE=fulltext&amp;D=emed20&amp;AN=2001546605" TargetMode="External"/><Relationship Id="rId846" Type="http://schemas.openxmlformats.org/officeDocument/2006/relationships/hyperlink" Target="https://unimelb.hosted.exlibrisgroup.com/sfxlcl41/?sid=OVID:embase&amp;id=pmid:&amp;id=doi:10.1007%2Fs11606-020-05890-3&amp;issn=1525-1497&amp;isbn=&amp;volume=35&amp;issue=SUPPL+1&amp;spage=S183&amp;pages=S183&amp;date=2020&amp;title=Journal+of+General+Internal+Medicine&amp;atitle=Internet+claims+on+the+health+benefits+of+cannabis+use&amp;aulast=Lau&amp;pid=%3Cauthor%3ELau+N.%3BGerson+M.%3BKorenstein+D.R.%3BKeyhani+S.%3C%2Fauthor%3E%3CAN%3E633957287%3C%2FAN%3E%3CDT%3EConference+Abstract%3C%2FDT%3E" TargetMode="External"/><Relationship Id="rId1031" Type="http://schemas.openxmlformats.org/officeDocument/2006/relationships/hyperlink" Target="https://access.ovid.com/custom/redirector/index.html?dest=https://go.openathens.net/redirector/unimelb.edu.au?url=http://ovidsp.ovid.com/ovidweb.cgi?T=JS&amp;CSC=Y&amp;NEWS=N&amp;PAGE=fulltext&amp;D=emed17&amp;AN=72341761" TargetMode="External"/><Relationship Id="rId1129" Type="http://schemas.openxmlformats.org/officeDocument/2006/relationships/hyperlink" Target="https://access.ovid.com/custom/redirector/index.html?dest=https://go.openathens.net/redirector/unimelb.edu.au?url=http://ovidsp.ovid.com/ovidweb.cgi?T=JS&amp;CSC=Y&amp;NEWS=N&amp;PAGE=fulltext&amp;D=emed22&amp;AN=2010767083" TargetMode="External"/><Relationship Id="rId485" Type="http://schemas.openxmlformats.org/officeDocument/2006/relationships/hyperlink" Target="https://access.ovid.com/custom/redirector/index.html?dest=https://go.openathens.net/redirector/unimelb.edu.au?url=http://ovidsp.ovid.com/ovidweb.cgi?T=JS&amp;CSC=Y&amp;NEWS=N&amp;PAGE=fulltext&amp;D=emed18&amp;AN=624329493" TargetMode="External"/><Relationship Id="rId692" Type="http://schemas.openxmlformats.org/officeDocument/2006/relationships/hyperlink" Target="https://unimelb.hosted.exlibrisgroup.com/sfxlcl41/?sid=OVID:embase&amp;id=pmid:33999133&amp;id=doi:10.1001%2Fjamainternmed.2021.1793&amp;issn=2168-6106&amp;isbn=&amp;volume=181&amp;issue=7&amp;spage=923&amp;pages=923-930&amp;date=2021&amp;title=JAMA+Internal+Medicine&amp;atitle=Effectiveness+of+a+Vaping+Cessation+Text+Message+Program+among+Young+Adult+e-Cigarette+Users%3A+A+Randomized+Clinical+Trial&amp;aulast=Graham&amp;pid=%3Cauthor%3EGraham+A.L.%3BAmato+M.S.%3BCha+S.%3BJacobs+M.A.%3BBottcher+M.M.%3BPapandonatos+G.D.%3C%2Fauthor%3E%3CAN%3E635086450%3C%2FAN%3E%3CDT%3EArticle%3C%2FDT%3E" TargetMode="External"/><Relationship Id="rId706" Type="http://schemas.openxmlformats.org/officeDocument/2006/relationships/hyperlink" Target="https://unimelb.hosted.exlibrisgroup.com/sfxlcl41/?sid=OVID:embase&amp;id=pmid:&amp;id=doi:10.1186%2Fs42238-021-00069-x&amp;issn=2522-5782&amp;isbn=&amp;volume=3&amp;issue=1&amp;spage=13&amp;pages=&amp;date=2021&amp;title=Journal+of+Cannabis+Research&amp;atitle=What+are+the+informational+pathways+that+shape+people%27s+use+of+cannabidiol+for+medical+purposes%3F&amp;aulast=Zenone&amp;pid=%3Cauthor%3EZenone+M.A.%3BSnyder+J.%3BCrooks+V.A.%3C%2Fauthor%3E%3CAN%3E2011444565%3C%2FAN%3E%3CDT%3EArticle%3C%2FDT%3E" TargetMode="External"/><Relationship Id="rId913" Type="http://schemas.openxmlformats.org/officeDocument/2006/relationships/hyperlink" Target="https://access.ovid.com/custom/redirector/index.html?dest=https://go.openathens.net/redirector/unimelb.edu.au?url=http://ovidsp.ovid.com/ovidweb.cgi?T=JS&amp;CSC=Y&amp;NEWS=N&amp;PAGE=fulltext&amp;D=emed20&amp;AN=2001546605" TargetMode="External"/><Relationship Id="rId42" Type="http://schemas.openxmlformats.org/officeDocument/2006/relationships/hyperlink" Target="https://unimelb.hosted.exlibrisgroup.com/sfxlcl41/?sid=OVID:embase&amp;id=pmid:&amp;id=doi:10.1159%2F000519038&amp;issn=2504-3889&amp;isbn=&amp;volume=4&amp;issue=2&amp;spage=129&amp;pages=129-130&amp;date=2021&amp;title=Medical+Cannabis+and+Cannabinoids&amp;atitle=An+exploratory+cross-sectional+analysis+of+cannabidiol+use+for+arthritic+joint+pain&amp;aulast=Frane&amp;pid=%3Cauthor%3EFrane+N.%3BStapleton+E.%3BGanz+M.%3BIturriaga+C.%3BVijayan+R.%3BDuarte+R.%3C%2Fauthor%3E%3CAN%3E637072469%3C%2FAN%3E%3CDT%3EConference+Abstract%3C%2FDT%3E" TargetMode="External"/><Relationship Id="rId138" Type="http://schemas.openxmlformats.org/officeDocument/2006/relationships/hyperlink" Target="https://unimelb.hosted.exlibrisgroup.com/sfxlcl41/?sid=OVID:embase&amp;id=pmid:33387494&amp;id=doi:10.1016%2FS1470-2045%252820%252930457-5&amp;issn=1470-2045&amp;isbn=&amp;volume=22&amp;issue=1&amp;spage=25&amp;pages=25-26&amp;date=2021&amp;title=The+Lancet+Oncology&amp;atitle=Facebook+groups+for+alternative+treatments+for+cancer%3A+advertising+masquerading+as+community+support&amp;aulast=Sissung&amp;pid=%3Cauthor%3ESissung+T.M.%3BFigg+W.D.%3C%2Fauthor%3E%3CAN%3E2010509294%3C%2FAN%3E%3CDT%3EArticle%3C%2FDT%3E" TargetMode="External"/><Relationship Id="rId345" Type="http://schemas.openxmlformats.org/officeDocument/2006/relationships/hyperlink" Target="https://access.ovid.com/custom/redirector/index.html?dest=https://go.openathens.net/redirector/unimelb.edu.au?url=http://ovidsp.ovid.com/ovidweb.cgi?T=JS&amp;CSC=Y&amp;NEWS=N&amp;PAGE=fulltext&amp;D=emed20&amp;AN=628701874" TargetMode="External"/><Relationship Id="rId552" Type="http://schemas.openxmlformats.org/officeDocument/2006/relationships/hyperlink" Target="https://unimelb.hosted.exlibrisgroup.com/sfxlcl41/?sid=OVID:embase&amp;id=pmid:&amp;id=doi:10.4103%2F1947-2714.179940&amp;issn=2250-1541&amp;isbn=&amp;volume=8&amp;issue=4&amp;spage=183&amp;pages=183-186&amp;date=2016&amp;title=North+American+Journal+of+Medical+Sciences&amp;atitle=YouTube+as+a+source+of+information+on+cervical+cancer&amp;aulast=Adhikari&amp;pid=%3Cauthor%3EAdhikari+J.%3BSharma+P.%3BArjyal+L.%3BUprety+D.%3C%2Fauthor%3E%3CAN%3E609855997%3C%2FAN%3E%3CDT%3EArticle%3C%2FDT%3E" TargetMode="External"/><Relationship Id="rId997" Type="http://schemas.openxmlformats.org/officeDocument/2006/relationships/hyperlink" Target="https://access.ovid.com/custom/redirector/index.html?dest=https://go.openathens.net/redirector/unimelb.edu.au?url=http://ovidsp.ovid.com/ovidweb.cgi?T=JS&amp;CSC=Y&amp;NEWS=N&amp;PAGE=fulltext&amp;D=emed18&amp;AN=621964186" TargetMode="External"/><Relationship Id="rId1182" Type="http://schemas.openxmlformats.org/officeDocument/2006/relationships/hyperlink" Target="https://unimelb.hosted.exlibrisgroup.com/sfxlcl41/?sid=OVID:embase&amp;id=pmid:31831352&amp;id=doi:10.1016%2Fj.japh.2019.11.005&amp;issn=1544-3191&amp;isbn=&amp;volume=60&amp;issue=1&amp;spage=235&amp;pages=235-243&amp;date=2020&amp;title=Journal+of+the+American+Pharmacists+Association&amp;atitle=Arkansas+community%27s+attitudes+toward+the+regulation+of+medical+cannabis+and+the+pharmacist%27s+involvement+in+Arkansas+medical+cannabis&amp;aulast=Gladden&amp;pid=%3Cauthor%3EGladden+M.E.%3BHung+D.%3BBhandari+N.R.%3BFranks+A.M.%3BRussell+L.%3BWhite+L.%3BFantegrossi+W.E.%3BPayakachat+N.%3C%2Fauthor%3E%3CAN%3E2004165479%3C%2FAN%3E%3CDT%3EConference+Paper%3C%2FDT%3E" TargetMode="External"/><Relationship Id="rId191" Type="http://schemas.openxmlformats.org/officeDocument/2006/relationships/hyperlink" Target="https://access.ovid.com/custom/redirector/index.html?dest=https://go.openathens.net/redirector/unimelb.edu.au?url=http://ovidsp.ovid.com/ovidweb.cgi?T=JS&amp;CSC=Y&amp;NEWS=N&amp;PAGE=fulltext&amp;D=emed22&amp;AN=2011802470" TargetMode="External"/><Relationship Id="rId205" Type="http://schemas.openxmlformats.org/officeDocument/2006/relationships/hyperlink" Target="https://access.ovid.com/custom/redirector/index.html?dest=https://go.openathens.net/redirector/unimelb.edu.au?url=http://ovidsp.ovid.com/ovidweb.cgi?T=JS&amp;CSC=Y&amp;NEWS=N&amp;PAGE=fulltext&amp;D=emed21&amp;AN=633648160" TargetMode="External"/><Relationship Id="rId412" Type="http://schemas.openxmlformats.org/officeDocument/2006/relationships/hyperlink" Target="https://unimelb.hosted.exlibrisgroup.com/sfxlcl41/?sid=OVID:embase&amp;id=pmid:29116552&amp;id=doi:10.1007%2Fs11121-017-0844-7&amp;issn=1573-6695&amp;isbn=&amp;volume=19&amp;issue=4&amp;spage=559&amp;pages=559-569&amp;date=2018&amp;title=Prevention+science+%3A+the+official+journal+of+the+Society+for+Prevention+Research&amp;atitle=Using+Facebook+to+Recruit+Parents+to+Participate+in+a+Family+Program+to+Prevent+Teen+Drug+Use&amp;aulast=Oesterle&amp;pid=%3Cauthor%3EOesterle+S.%3BEpstein+M.%3BHaggerty+K.P.%3BMoreno+M.A.%3C%2Fauthor%3E%3CAN%3E626443707%3C%2FAN%3E%3CDT%3EArticle%3C%2FDT%3E" TargetMode="External"/><Relationship Id="rId857" Type="http://schemas.openxmlformats.org/officeDocument/2006/relationships/hyperlink" Target="https://access.ovid.com/custom/redirector/index.html?dest=https://go.openathens.net/redirector/unimelb.edu.au?url=http://ovidsp.ovid.com/ovidweb.cgi?T=JS&amp;CSC=Y&amp;NEWS=N&amp;PAGE=fulltext&amp;D=emed21&amp;AN=631723102" TargetMode="External"/><Relationship Id="rId1042" Type="http://schemas.openxmlformats.org/officeDocument/2006/relationships/hyperlink" Target="https://unimelb.hosted.exlibrisgroup.com/sfxlcl41/?sid=OVID:embase&amp;id=pmid:25424504&amp;id=doi:10.1177%2F1557988314559243&amp;issn=1557-9891&amp;isbn=&amp;volume=10&amp;issue=4&amp;spage=262&amp;pages=262-269&amp;date=2016&amp;title=American+journal+of+men%27s+health&amp;atitle=Differences+in+Gay+Male+Couples%27+Use+of+Drugs+and+Alcohol+With+Sex+by+Relationship+HIV+Status&amp;aulast=Mitchell&amp;pid=%3Cauthor%3EMitchell+J.W.%3C%2Fauthor%3E%3CAN%3E620371790%3C%2FAN%3E%3CDT%3EArticle%3C%2FDT%3E" TargetMode="External"/><Relationship Id="rId289" Type="http://schemas.openxmlformats.org/officeDocument/2006/relationships/hyperlink" Target="https://access.ovid.com/custom/redirector/index.html?dest=https://go.openathens.net/redirector/unimelb.edu.au?url=http://ovidsp.ovid.com/ovidweb.cgi?T=JS&amp;CSC=Y&amp;NEWS=N&amp;PAGE=fulltext&amp;D=emed21&amp;AN=631149697" TargetMode="External"/><Relationship Id="rId496" Type="http://schemas.openxmlformats.org/officeDocument/2006/relationships/hyperlink" Target="https://unimelb.hosted.exlibrisgroup.com/sfxlcl41/?sid=OVID:embase&amp;id=pmid:28370445&amp;id=doi:10.1002%2Fmds.26993&amp;issn=0885-3185&amp;isbn=&amp;volume=32&amp;issue=9&amp;spage=1319&amp;pages=1319-1323&amp;date=2017&amp;title=Movement+Disorders&amp;atitle=Media+hype%3A+Patient+and+scientific+perspectives+on+misleading+medical+news&amp;aulast=Robledo&amp;pid=%3Cauthor%3ERobledo+I.%3BJankovic+J.%3C%2Fauthor%3E%3CAN%3E615370235%3C%2FAN%3E%3CDT%3EArticle%3C%2FDT%3E" TargetMode="External"/><Relationship Id="rId717" Type="http://schemas.openxmlformats.org/officeDocument/2006/relationships/hyperlink" Target="https://access.ovid.com/custom/redirector/index.html?dest=https://go.openathens.net/redirector/unimelb.edu.au?url=http://ovidsp.ovid.com/ovidweb.cgi?T=JS&amp;CSC=Y&amp;NEWS=N&amp;PAGE=fulltext&amp;D=emed22&amp;AN=634823545" TargetMode="External"/><Relationship Id="rId924" Type="http://schemas.openxmlformats.org/officeDocument/2006/relationships/hyperlink" Target="https://unimelb.hosted.exlibrisgroup.com/sfxlcl41/?sid=OVID:embase&amp;id=pmid:29214836&amp;id=doi:10.1177%2F0890117116686574&amp;issn=2168-6602&amp;isbn=&amp;volume=32&amp;issue=4&amp;spage=880&amp;pages=880-886&amp;date=2018&amp;title=American+journal+of+health+promotion+%3A+AJHP&amp;atitle=%22No+High+Like+a+Brownie+High%22%3A+A+Content+Analysis+of+Edible+Marijuana+Tweets&amp;aulast=Cavazos-Rehg&amp;pid=%3Cauthor%3ECavazos-Rehg+P.A.%3BZewdie+K.%3BKrauss+M.J.%3BSowles+S.J.%3C%2Fauthor%3E%3CAN%3E626082198%3C%2FAN%3E%3CDT%3EArticle%3C%2FDT%3E" TargetMode="External"/><Relationship Id="rId53" Type="http://schemas.openxmlformats.org/officeDocument/2006/relationships/hyperlink" Target="https://access.ovid.com/custom/redirector/index.html?dest=https://go.openathens.net/redirector/unimelb.edu.au?url=http://ovidsp.ovid.com/ovidweb.cgi?T=JS&amp;CSC=Y&amp;NEWS=N&amp;PAGE=fulltext&amp;D=emexa&amp;AN=2016330434" TargetMode="External"/><Relationship Id="rId149" Type="http://schemas.openxmlformats.org/officeDocument/2006/relationships/hyperlink" Target="https://access.ovid.com/custom/redirector/index.html?dest=https://go.openathens.net/redirector/unimelb.edu.au?url=http://ovidsp.ovid.com/ovidweb.cgi?T=JS&amp;CSC=Y&amp;NEWS=N&amp;PAGE=fulltext&amp;D=emed22&amp;AN=2010495604" TargetMode="External"/><Relationship Id="rId356" Type="http://schemas.openxmlformats.org/officeDocument/2006/relationships/hyperlink" Target="https://unimelb.hosted.exlibrisgroup.com/sfxlcl41/?sid=OVID:embase&amp;id=pmid:31511026&amp;id=doi:10.1186%2Fs13011-019-0224-3&amp;issn=1747-597X&amp;isbn=&amp;volume=14&amp;issue=1&amp;spage=38&amp;pages=38&amp;date=2019&amp;title=Substance+abuse+treatment%2C+prevention%2C+and+policy&amp;atitle=Keeping+up+with+the+times%3A+how+national+public+health+and+governmental+organizations+communicate+about+cannabis+on+Twitter&amp;aulast=van+Draanen&amp;pid=%3Cauthor%3Evan+Draanen+J.%3BKrishna+T.%3BTsang+C.%3BLiu+S.%3C%2Fauthor%3E%3CAN%3E629303095%3C%2FAN%3E%3CDT%3EArticle%3C%2FDT%3E" TargetMode="External"/><Relationship Id="rId563" Type="http://schemas.openxmlformats.org/officeDocument/2006/relationships/hyperlink" Target="https://access.ovid.com/custom/redirector/index.html?dest=https://go.openathens.net/redirector/unimelb.edu.au?url=http://ovidsp.ovid.com/ovidweb.cgi?T=JS&amp;CSC=Y&amp;NEWS=N&amp;PAGE=fulltext&amp;D=emed17&amp;AN=620285050" TargetMode="External"/><Relationship Id="rId770" Type="http://schemas.openxmlformats.org/officeDocument/2006/relationships/hyperlink" Target="https://unimelb.hosted.exlibrisgroup.com/sfxlcl41/?sid=OVID:embase&amp;id=pmid:32961535&amp;id=doi:10.1159%2F000510822&amp;issn=1022-6877&amp;isbn=&amp;volume=26&amp;issue=6&amp;spage=309&amp;pages=309-315&amp;date=2020&amp;title=European+Addiction+Research&amp;atitle=Self-Reported+Alcohol%2C+Tobacco%2C+and+Cannabis+Use+during+COVID-19+Lockdown+Measures%3A+Results+from+a+Web-Based+Survey&amp;aulast=Vanderbruggen&amp;pid=%3Cauthor%3EVanderbruggen+N.%3BMatthys+F.%3BVan+Laere+S.%3BZeeuws+D.%3BSantermans+L.%3BVan+Den+Ameele+S.%3BCrunelle+C.L.%3C%2Fauthor%3E%3CAN%3E632999007%3C%2FAN%3E%3CDT%3EReview%3C%2FDT%3E" TargetMode="External"/><Relationship Id="rId1193" Type="http://schemas.openxmlformats.org/officeDocument/2006/relationships/hyperlink" Target="https://access.ovid.com/custom/redirector/index.html?dest=https://go.openathens.net/redirector/unimelb.edu.au?url=http://ovidsp.ovid.com/ovidweb.cgi?T=JS&amp;CSC=Y&amp;NEWS=N&amp;PAGE=fulltext&amp;D=emed21&amp;AN=2007804726" TargetMode="External"/><Relationship Id="rId1207" Type="http://schemas.openxmlformats.org/officeDocument/2006/relationships/hyperlink" Target="https://access.ovid.com/custom/redirector/index.html?dest=https://go.openathens.net/redirector/unimelb.edu.au?url=http://ovidsp.ovid.com/ovidweb.cgi?T=JS&amp;CSC=Y&amp;NEWS=N&amp;PAGE=fulltext&amp;D=emed20&amp;AN=629420304" TargetMode="External"/><Relationship Id="rId216" Type="http://schemas.openxmlformats.org/officeDocument/2006/relationships/hyperlink" Target="https://unimelb.hosted.exlibrisgroup.com/sfxlcl41/?sid=OVID:embase&amp;id=pmid:33081878&amp;id=doi:10.5993%2FAJHB.44.6.6&amp;issn=1945-7359&amp;isbn=&amp;volume=44&amp;issue=6&amp;spage=807&amp;pages=807-819&amp;date=2020&amp;title=American+journal+of+health+behavior&amp;atitle=Use+and+Perceptions+of+Opioids+versus+Marijuana+among+People+Living+with+HIV&amp;aulast=Potts&amp;pid=%3Cauthor%3EPotts+J.M.%3BGetachew+B.%3BVu+M.%3BNehl+E.%3BYeager+K.A.%3BBerg+C.J.%3C%2Fauthor%3E%3CAN%3E633225555%3C%2FAN%3E%3CDT%3EArticle%3C%2FDT%3E" TargetMode="External"/><Relationship Id="rId423" Type="http://schemas.openxmlformats.org/officeDocument/2006/relationships/hyperlink" Target="https://access.ovid.com/custom/redirector/index.html?dest=https://go.openathens.net/redirector/unimelb.edu.au?url=http://ovidsp.ovid.com/ovidweb.cgi?T=JS&amp;CSC=Y&amp;NEWS=N&amp;PAGE=fulltext&amp;D=emed19&amp;AN=2000853559" TargetMode="External"/><Relationship Id="rId868" Type="http://schemas.openxmlformats.org/officeDocument/2006/relationships/hyperlink" Target="https://unimelb.hosted.exlibrisgroup.com/sfxlcl41/?sid=OVID:embase&amp;id=pmid:31821217&amp;id=doi:10.1097%2FPRA.0000000000000432&amp;issn=1527-4160&amp;isbn=&amp;volume=25&amp;issue=6&amp;spage=417&amp;pages=417&amp;date=2019&amp;title=Journal+of+Psychiatric+Practice&amp;atitle=Keeping+our+balance&amp;aulast=Oldham&amp;pid=%3Cauthor%3EOldham+J.M.%3C%2Fauthor%3E%3CAN%3E631421201%3C%2FAN%3E%3CDT%3EEditorial%3C%2FDT%3E" TargetMode="External"/><Relationship Id="rId1053" Type="http://schemas.openxmlformats.org/officeDocument/2006/relationships/hyperlink" Target="https://access.ovid.com/custom/redirector/index.html?dest=https://go.openathens.net/redirector/unimelb.edu.au?url=http://ovidsp.ovid.com/ovidweb.cgi?T=JS&amp;CSC=Y&amp;NEWS=N&amp;PAGE=fulltext&amp;D=emed16&amp;AN=605901318" TargetMode="External"/><Relationship Id="rId1260" Type="http://schemas.openxmlformats.org/officeDocument/2006/relationships/hyperlink" Target="https://unimelb.hosted.exlibrisgroup.com/sfxlcl41/?sid=OVID:embase&amp;id=pmid:&amp;id=doi:10.1111%2Facer.12741&amp;issn=0145-6008&amp;isbn=&amp;volume=39&amp;issue=SUPPL.+1&amp;spage=74A&amp;pages=74A&amp;date=2015&amp;title=Alcoholism%3A+Clinical+and+Experimental+Research&amp;atitle=Online+feasibility+study+about+HIV-negative+male+couples+substance+use+with+weekly+ecological+momentary+diary+assessments&amp;aulast=Mitchell&amp;pid=%3Cauthor%3EMitchell+J.W.%3BDavis+F.V.%3BPan+Y.%3BFeaster+D.%3C%2Fauthor%3E%3CAN%3E71901564%3C%2FAN%3E%3CDT%3EConference+Abstract%3C%2FDT%3E" TargetMode="External"/><Relationship Id="rId630" Type="http://schemas.openxmlformats.org/officeDocument/2006/relationships/hyperlink" Target="https://unimelb.hosted.exlibrisgroup.com/sfxlcl41/?sid=OVID:embase&amp;id=pmid:33294627&amp;id=doi:10.1136%2Fbmjpo-2020-000771&amp;issn=2399-9772&amp;isbn=&amp;volume=4&amp;issue=1&amp;spage=e000771&amp;pages=&amp;date=2020&amp;title=BMJ+Paediatrics+Open&amp;atitle=What+families+in+the+UK+use+to+manage+attention-deficit%2Fhyperactivity+disorder+%28ADHD%29%3A+A+survey+of+resource+use&amp;aulast=Fibert&amp;pid=%3Cauthor%3EFibert+P.%3BRelton+C.%3C%2Fauthor%3E%3CAN%3E633507409%3C%2FAN%3E%3CDT%3EArticle%3C%2FDT%3E" TargetMode="External"/><Relationship Id="rId728" Type="http://schemas.openxmlformats.org/officeDocument/2006/relationships/hyperlink" Target="https://unimelb.hosted.exlibrisgroup.com/sfxlcl41/?sid=OVID:embase&amp;id=pmid:33190583&amp;id=doi:10.2217%2Fnmt-2020-0048&amp;issn=1758-2024&amp;isbn=&amp;volume=11&amp;issue=1&amp;spage=61&amp;pages=61-64&amp;date=2021&amp;title=Neurodegenerative+Disease+Management&amp;atitle=Cannabinoids+in+the+management+of+frontotemporal+dementia%3A+A+case+series&amp;aulast=Gopalakrishna&amp;pid=%3Cauthor%3EGopalakrishna+G.%3BSrivathsal+Y.%3BKaur+G.%3C%2Fauthor%3E%3CAN%3E633775152%3C%2FAN%3E%3CDT%3EArticle%3C%2FDT%3E" TargetMode="External"/><Relationship Id="rId935" Type="http://schemas.openxmlformats.org/officeDocument/2006/relationships/hyperlink" Target="https://access.ovid.com/custom/redirector/index.html?dest=https://go.openathens.net/redirector/unimelb.edu.au?url=http://ovidsp.ovid.com/ovidweb.cgi?T=JS&amp;CSC=Y&amp;NEWS=N&amp;PAGE=fulltext&amp;D=emed19&amp;AN=2000853559" TargetMode="External"/><Relationship Id="rId64" Type="http://schemas.openxmlformats.org/officeDocument/2006/relationships/hyperlink" Target="https://unimelb.hosted.exlibrisgroup.com/sfxlcl41/?sid=OVID:embase&amp;id=pmid:&amp;id=doi:10.1016%2FS0016-5085%252821%252902029-1&amp;issn=0016-5085&amp;isbn=&amp;volume=160&amp;issue=6+Supplement&amp;spage=S&amp;pages=S-557&amp;date=2021&amp;title=Gastroenterology&amp;atitle=QUALITY+OF+LIFE+%28QOL%29%2C+COPING%2C+AND+RESILIENCY+IN+PATIENTS+WITH+INFLAMMATORY+BOWEL+DISEASE+DURING+THE+COVID-19+PANDEMIC&amp;aulast=Fink&amp;pid=%3Cauthor%3EFink+M.C.%3BSimons+M.L.%3BTaft+T.%3C%2Fauthor%3E%3CAN%3E2011987862%3C%2FAN%3E%3CDT%3EConference+Abstract%3C%2FDT%3E" TargetMode="External"/><Relationship Id="rId367" Type="http://schemas.openxmlformats.org/officeDocument/2006/relationships/hyperlink" Target="https://access.ovid.com/custom/redirector/index.html?dest=https://go.openathens.net/redirector/unimelb.edu.au?url=http://ovidsp.ovid.com/ovidweb.cgi?T=JS&amp;CSC=Y&amp;NEWS=N&amp;PAGE=fulltext&amp;D=emed20&amp;AN=628858133" TargetMode="External"/><Relationship Id="rId574" Type="http://schemas.openxmlformats.org/officeDocument/2006/relationships/hyperlink" Target="https://unimelb.hosted.exlibrisgroup.com/sfxlcl41/?sid=OVID:embase&amp;id=pmid:&amp;id=doi:10.1542%2Fpeds.2015-1260&amp;issn=0031-4005&amp;isbn=&amp;volume=136&amp;issue=4&amp;spage=e783&amp;pages=e783-e793&amp;date=2015&amp;title=Pediatrics&amp;atitle=Alcohol+interventions+among+underage+drinkers+in+the+ED%3A+A+randomized+controlled+trial&amp;aulast=Cunningham&amp;pid=%3Cauthor%3ECunningham+R.M.%3BChermack+S.T.%3BEhrlich+P.F.%3BCarter+P.M.%3BBooth+B.M.%3BBlow+F.C.%3BBarry+K.L.%3BWalton+M.A.%3C%2Fauthor%3E%3CAN%3E606267800%3C%2FAN%3E%3CDT%3EArticle%3C%2FDT%3E" TargetMode="External"/><Relationship Id="rId1120" Type="http://schemas.openxmlformats.org/officeDocument/2006/relationships/hyperlink" Target="https://unimelb.hosted.exlibrisgroup.com/sfxlcl41/?sid=OVID:embase&amp;id=pmid:33651776&amp;id=doi:&amp;issn=1175-8716&amp;isbn=&amp;volume=134&amp;issue=1530&amp;spage=38&amp;pages=38-47&amp;date=2021&amp;title=Th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634469092%3C%2FAN%3E%3CDT%3EArticle%3C%2FDT%3E" TargetMode="External"/><Relationship Id="rId1218" Type="http://schemas.openxmlformats.org/officeDocument/2006/relationships/hyperlink" Target="https://unimelb.hosted.exlibrisgroup.com/sfxlcl41/?sid=OVID:embase&amp;id=pmid:&amp;id=doi:10.1200%2FJCO.2019.37.15_suppl.e18060&amp;issn=1527-7755&amp;isbn=&amp;volume=37&amp;issue=Supplement+15&amp;spage=e18060&amp;pages=&amp;date=2019&amp;title=Journal+of+Clinical+Oncology&amp;atitle=Real-world+data+%28RWD%29+and+patients+reported+outcomes+%28PRO%29+in+breast+cancer+%28BC%29%3A+Physical%2C+emotional+side+effects+%28S%2FE%29%2C+financial+toxicity+%28FT%29%2C+and+complementary+usage+%28CM%29+relations&amp;aulast=Vorobiof&amp;pid=%3Cauthor%3EVorobiof+D.A.%3BMalki+E.%3BDeutsch+I.%3BHasid+L.%3C%2Fauthor%3E%3CAN%3E629301385%3C%2FAN%3E%3CDT%3EConference+Abstract%3C%2FDT%3E" TargetMode="External"/><Relationship Id="rId227" Type="http://schemas.openxmlformats.org/officeDocument/2006/relationships/hyperlink" Target="https://access.ovid.com/custom/redirector/index.html?dest=https://go.openathens.net/redirector/unimelb.edu.au?url=http://ovidsp.ovid.com/ovidweb.cgi?T=JS&amp;CSC=Y&amp;NEWS=N&amp;PAGE=fulltext&amp;D=emed21&amp;AN=2008400110" TargetMode="External"/><Relationship Id="rId781" Type="http://schemas.openxmlformats.org/officeDocument/2006/relationships/hyperlink" Target="https://access.ovid.com/custom/redirector/index.html?dest=https://go.openathens.net/redirector/unimelb.edu.au?url=http://ovidsp.ovid.com/ovidweb.cgi?T=JS&amp;CSC=Y&amp;NEWS=N&amp;PAGE=fulltext&amp;D=emed21&amp;AN=633225555" TargetMode="External"/><Relationship Id="rId879" Type="http://schemas.openxmlformats.org/officeDocument/2006/relationships/hyperlink" Target="https://access.ovid.com/custom/redirector/index.html?dest=https://go.openathens.net/redirector/unimelb.edu.au?url=http://ovidsp.ovid.com/ovidweb.cgi?T=JS&amp;CSC=Y&amp;NEWS=N&amp;PAGE=fulltext&amp;D=emed20&amp;AN=2002236968" TargetMode="External"/><Relationship Id="rId434" Type="http://schemas.openxmlformats.org/officeDocument/2006/relationships/hyperlink" Target="https://unimelb.hosted.exlibrisgroup.com/sfxlcl41/?sid=OVID:embase&amp;id=pmid:&amp;id=doi:10.1080%2F02791072.2017.1371363&amp;issn=0279-1072&amp;isbn=&amp;volume=50&amp;issue=2&amp;spage=114&amp;pages=114-120&amp;date=2018&amp;title=Journal+of+Psychoactive+Drugs&amp;atitle=The+Scheduling+of+Kratom+and+Selective+Use+of+Data&amp;aulast=Griffin&amp;pid=%3Cauthor%3EGriffin+O.H.%3BWebb+M.E.%3C%2Fauthor%3E%3CAN%3E618490952%3C%2FAN%3E%3CDT%3EArticle%3C%2FDT%3E" TargetMode="External"/><Relationship Id="rId641" Type="http://schemas.openxmlformats.org/officeDocument/2006/relationships/hyperlink" Target="https://access.ovid.com/custom/redirector/index.html?dest=https://go.openathens.net/redirector/unimelb.edu.au?url=http://ovidsp.ovid.com/ovidweb.cgi?T=JS&amp;CSC=Y&amp;NEWS=N&amp;PAGE=fulltext&amp;D=emexa&amp;AN=2016828021" TargetMode="External"/><Relationship Id="rId739" Type="http://schemas.openxmlformats.org/officeDocument/2006/relationships/hyperlink" Target="https://access.ovid.com/custom/redirector/index.html?dest=https://go.openathens.net/redirector/unimelb.edu.au?url=http://ovidsp.ovid.com/ovidweb.cgi?T=JS&amp;CSC=Y&amp;NEWS=N&amp;PAGE=fulltext&amp;D=emed22&amp;AN=633007030" TargetMode="External"/><Relationship Id="rId1064" Type="http://schemas.openxmlformats.org/officeDocument/2006/relationships/hyperlink" Target="https://unimelb.hosted.exlibrisgroup.com/sfxlcl41/?sid=OVID:embase&amp;id=pmid:&amp;id=doi:10.3389%2Ffpsyt.2015.00083&amp;issn=1664-0640&amp;isbn=&amp;volume=6&amp;issue=JUN&amp;spage=83&amp;pages=&amp;date=2015&amp;title=Frontiers+in+Psychiatry&amp;atitle=Is+it+important+to+consider+sex+and+gender+in+neurocognitive+studies%3F&amp;aulast=Mendrek&amp;pid=%3Cauthor%3EMendrek+A.%3C%2Fauthor%3E%3CAN%3E605770119%3C%2FAN%3E%3CDT%3EArticle%3C%2FDT%3E" TargetMode="External"/><Relationship Id="rId280" Type="http://schemas.openxmlformats.org/officeDocument/2006/relationships/hyperlink" Target="https://unimelb.hosted.exlibrisgroup.com/sfxlcl41/?sid=OVID:embase&amp;id=pmid:32343188&amp;id=doi:10.1080%2F09540261.2020.1723349&amp;issn=0954-0261&amp;isbn=&amp;volume=32&amp;issue=3&amp;spage=187&amp;pages=187-188&amp;date=2020&amp;title=International+Review+of+Psychiatry&amp;atitle=Updates+in+child+and+adolescent+mental+health&amp;aulast=Miller&amp;pid=%3Cauthor%3EMiller+L.%3C%2Fauthor%3E%3CAN%3E2004887955%3C%2FAN%3E%3CDT%3EEditorial%3C%2FDT%3E" TargetMode="External"/><Relationship Id="rId501" Type="http://schemas.openxmlformats.org/officeDocument/2006/relationships/hyperlink" Target="https://access.ovid.com/custom/redirector/index.html?dest=https://go.openathens.net/redirector/unimelb.edu.au?url=http://ovidsp.ovid.com/ovidweb.cgi?T=JS&amp;CSC=Y&amp;NEWS=N&amp;PAGE=fulltext&amp;D=emed18&amp;AN=613115130" TargetMode="External"/><Relationship Id="rId946" Type="http://schemas.openxmlformats.org/officeDocument/2006/relationships/hyperlink" Target="https://unimelb.hosted.exlibrisgroup.com/sfxlcl41/?sid=OVID:embase&amp;id=pmid:&amp;id=doi:10.1097%2FMAT.0000000000000882&amp;issn=1538-943X&amp;isbn=&amp;volume=64&amp;issue=Supplement+2&amp;spage=14&amp;pages=14&amp;date=2018&amp;title=ASAIO+Journal&amp;atitle=The+journey+to+ECMO+could+start+with+a+single+vape%3A+A+case+of+severe+hypersensitivity+pneumonitis+in+a+pediatric+patient&amp;aulast=Attis&amp;pid=%3Cauthor%3EAttis+M.%3BKing+J.%3BHardison+D.%3BBridges+B.%3C%2Fauthor%3E%3CAN%3E624562027%3C%2FAN%3E%3CDT%3EConference+Abstract%3C%2FDT%3E" TargetMode="External"/><Relationship Id="rId1131" Type="http://schemas.openxmlformats.org/officeDocument/2006/relationships/hyperlink" Target="https://access.ovid.com/custom/redirector/index.html?dest=https://go.openathens.net/redirector/unimelb.edu.au?url=http://ovidsp.ovid.com/ovidweb.cgi?T=JS&amp;CSC=Y&amp;NEWS=N&amp;PAGE=fulltext&amp;D=emed22&amp;AN=2011319962" TargetMode="External"/><Relationship Id="rId1229" Type="http://schemas.openxmlformats.org/officeDocument/2006/relationships/hyperlink" Target="https://access.ovid.com/custom/redirector/index.html?dest=https://go.openathens.net/redirector/unimelb.edu.au?url=http://ovidsp.ovid.com/ovidweb.cgi?T=JS&amp;CSC=Y&amp;NEWS=N&amp;PAGE=fulltext&amp;D=emed19&amp;AN=624562027" TargetMode="External"/><Relationship Id="rId75" Type="http://schemas.openxmlformats.org/officeDocument/2006/relationships/hyperlink" Target="https://access.ovid.com/custom/redirector/index.html?dest=https://go.openathens.net/redirector/unimelb.edu.au?url=http://ovidsp.ovid.com/ovidweb.cgi?T=JS&amp;CSC=Y&amp;NEWS=N&amp;PAGE=fulltext&amp;D=emed22&amp;AN=2011247984" TargetMode="External"/><Relationship Id="rId140" Type="http://schemas.openxmlformats.org/officeDocument/2006/relationships/hyperlink" Target="https://unimelb.hosted.exlibrisgroup.com/sfxlcl41/?sid=OVID:embase&amp;id=pmid:33317951&amp;id=doi:10.1016%2Fj.drugalcdep.2020.108357&amp;issn=0376-8716&amp;isbn=&amp;volume=218&amp;issue=&amp;spage=108357&amp;pages=&amp;date=2021&amp;title=Drug+and+Alcohol+Dependence&amp;atitle=News+and+social+media+coverage+is+associated+with+more+downloads+and+citations+of+manuscripts+that+focus+on+substance+use&amp;aulast=Palamar&amp;pid=%3Cauthor%3EPalamar+J.J.%3BStrain+E.C.%3C%2Fauthor%3E%3CAN%3E2008378681%3C%2FAN%3E%3CDT%3EArticle%3C%2FDT%3E" TargetMode="External"/><Relationship Id="rId378" Type="http://schemas.openxmlformats.org/officeDocument/2006/relationships/hyperlink" Target="https://unimelb.hosted.exlibrisgroup.com/sfxlcl41/?sid=OVID:embase&amp;id=pmid:&amp;id=doi:10.1111%2Fjsr.12912&amp;issn=1365-2869&amp;isbn=&amp;volume=28&amp;issue=SUPPL+1&amp;spage=&amp;pages=&amp;date=2019&amp;title=Journal+of+Sleep+Research&amp;atitle=Cannabis+use+patterns+for+sleep+disorders+in+Australia%3A+A+subanalysis+of+an+online+cross-sectional+survey&amp;aulast=Suraev&amp;pid=%3Cauthor%3ESuraev+A.%3BHoyos+C.%3BMills+L.%3BMcGregor+I.%3BBravo+M.%3BArkell+T.%3BBenson+M.%3BLintzeris+N.%3C%2Fauthor%3E%3CAN%3E634251714%3C%2FAN%3E%3CDT%3EConference+Abstract%3C%2FDT%3E" TargetMode="External"/><Relationship Id="rId585" Type="http://schemas.openxmlformats.org/officeDocument/2006/relationships/hyperlink" Target="https://access.ovid.com/custom/redirector/index.html?dest=https://go.openathens.net/redirector/unimelb.edu.au?url=http://ovidsp.ovid.com/ovidweb.cgi?T=JS&amp;CSC=Y&amp;NEWS=N&amp;PAGE=fulltext&amp;D=emed16&amp;AN=72003563" TargetMode="External"/><Relationship Id="rId792" Type="http://schemas.openxmlformats.org/officeDocument/2006/relationships/hyperlink" Target="https://unimelb.hosted.exlibrisgroup.com/sfxlcl41/?sid=OVID:embase&amp;id=pmid:32438377&amp;id=doi:&amp;issn=1175-8716&amp;isbn=&amp;volume=133&amp;issue=1515&amp;spage=54&amp;pages=54-69&amp;date=2020&amp;title=The+New+Zealand+medical+journal&amp;atitle=Exploring+medicinal+use+of+cannabis+in+a+time+of+policy+change+in+New+Zealand&amp;aulast=Rychert&amp;pid=%3Cauthor%3ERychert+M.%3BWilkins+C.%3BParker+K.%3BGraydon-Guy+T.%3C%2Fauthor%3E%3CAN%3E631850324%3C%2FAN%3E%3CDT%3EArticle%3C%2FDT%3E" TargetMode="External"/><Relationship Id="rId806" Type="http://schemas.openxmlformats.org/officeDocument/2006/relationships/hyperlink" Target="https://unimelb.hosted.exlibrisgroup.com/sfxlcl41/?sid=OVID:embase&amp;id=pmid:&amp;id=doi:&amp;issn=0028-8446&amp;isbn=&amp;volume=133&amp;issue=1508&amp;spage=92&amp;pages=92-110&amp;date=2020&amp;title=New+Zealand+Medical+Journal&amp;atitle=Media+representation+of+chronic+pain+in+aotearoa+New+Zealand-+A+content+analysis+of+news+media&amp;aulast=Devan&amp;pid=%3Cauthor%3EDevan+H.%3BYoung+J.%3BAvery+C.%3BElder+L.%3BKhasyanova+Y.%3BManning+D.%3BScrimgeour+M.%3BGrainger+R.%3C%2Fauthor%3E%3CAN%3E2008347381%3C%2FAN%3E%3CDT%3EArticle%3C%2FDT%3E" TargetMode="External"/><Relationship Id="rId6" Type="http://schemas.openxmlformats.org/officeDocument/2006/relationships/hyperlink" Target="https://unimelb.hosted.exlibrisgroup.com/sfxlcl41/?sid=OVID:embase&amp;id=pmid:33998875&amp;id=doi:10.1089%2Fcan.2020.0096&amp;issn=2378-8763&amp;isbn=&amp;volume=7&amp;issue=1&amp;spage=100&amp;pages=100-106&amp;date=2022&amp;title=Cannabis+and+Cannabinoid+Research&amp;atitle=Driving+After+Cannabis+Use+Among+Young+Adults+in+Michigan&amp;aulast=Hicks&amp;pid=%3Cauthor%3EHicks+D.L.%3BResko+S.M.%3BEllis+J.D.%3BAgius+E.%3BEarly+T.J.%3C%2Fauthor%3E%3CAN%3E637294551%3C%2FAN%3E%3CDT%3EArticle%3C%2FDT%3E" TargetMode="External"/><Relationship Id="rId238" Type="http://schemas.openxmlformats.org/officeDocument/2006/relationships/hyperlink" Target="https://unimelb.hosted.exlibrisgroup.com/sfxlcl41/?sid=OVID:embase&amp;id=pmid:32424783&amp;id=doi:10.1007%2Fs11606-020-05911-1&amp;issn=0884-8734&amp;isbn=&amp;volume=35&amp;issue=11&amp;spage=3346&amp;pages=3346-3347&amp;date=2020&amp;title=Journal+of+General+Internal+Medicine&amp;atitle=The+Double-Edged+Sword+of+the+Dark+Web%3A+Its+Implications+for+Medicine+and+Society&amp;aulast=Akbarialiabad&amp;pid=%3Cauthor%3EAkbarialiabad+H.%3BDalfardi+B.%3BBastani+B.%3C%2Fauthor%3E%3CAN%3E2005101563%3C%2FAN%3E%3CDT%3ENote%3C%2FDT%3E" TargetMode="External"/><Relationship Id="rId445" Type="http://schemas.openxmlformats.org/officeDocument/2006/relationships/hyperlink" Target="https://access.ovid.com/custom/redirector/index.html?dest=https://go.openathens.net/redirector/unimelb.edu.au?url=http://ovidsp.ovid.com/ovidweb.cgi?T=JS&amp;CSC=Y&amp;NEWS=N&amp;PAGE=fulltext&amp;D=emed19&amp;AN=2001170581" TargetMode="External"/><Relationship Id="rId652" Type="http://schemas.openxmlformats.org/officeDocument/2006/relationships/hyperlink" Target="https://unimelb.hosted.exlibrisgroup.com/sfxlcl41/?sid=OVID:embase&amp;id=pmid:34999269&amp;id=doi:10.1016%2Fj.drugalcdep.2021.109243&amp;issn=0376-8716&amp;isbn=&amp;volume=231&amp;issue=&amp;spage=109243&amp;pages=&amp;date=2022&amp;title=Drug+and+Alcohol+Dependence&amp;atitle=Exploring+Televend%2C+an+innovative+combination+of+cryptomarket+and+messaging+app+technologies+for+trading+prohibited+drugs&amp;aulast=Barratt&amp;pid=%3Cauthor%3EBarratt+M.J.%3BLamy+F.R.%3BEngel+L.%3BDavies+E.%3BPuljevic+C.%3BFerris+J.A.%3BWinstock+A.R.%3C%2Fauthor%3E%3CAN%3E2016351849%3C%2FAN%3E%3CDT%3EArticle%3C%2FDT%3E" TargetMode="External"/><Relationship Id="rId1075" Type="http://schemas.openxmlformats.org/officeDocument/2006/relationships/hyperlink" Target="https://access.ovid.com/custom/redirector/index.html?dest=https://go.openathens.net/redirector/unimelb.edu.au?url=http://ovidsp.ovid.com/ovidweb.cgi?T=JS&amp;CSC=Y&amp;NEWS=N&amp;PAGE=fulltext&amp;D=emed15&amp;AN=372562427" TargetMode="External"/><Relationship Id="rId291" Type="http://schemas.openxmlformats.org/officeDocument/2006/relationships/hyperlink" Target="https://access.ovid.com/custom/redirector/index.html?dest=https://go.openathens.net/redirector/unimelb.edu.au?url=http://ovidsp.ovid.com/ovidweb.cgi?T=JS&amp;CSC=Y&amp;NEWS=N&amp;PAGE=fulltext&amp;D=emed21&amp;AN=2004247819" TargetMode="External"/><Relationship Id="rId305" Type="http://schemas.openxmlformats.org/officeDocument/2006/relationships/hyperlink" Target="https://access.ovid.com/custom/redirector/index.html?dest=https://go.openathens.net/redirector/unimelb.edu.au?url=http://ovidsp.ovid.com/ovidweb.cgi?T=JS&amp;CSC=Y&amp;NEWS=N&amp;PAGE=fulltext&amp;D=emed21&amp;AN=2003550584" TargetMode="External"/><Relationship Id="rId512" Type="http://schemas.openxmlformats.org/officeDocument/2006/relationships/hyperlink" Target="https://unimelb.hosted.exlibrisgroup.com/sfxlcl41/?sid=OVID:embase&amp;id=pmid:28222540&amp;id=doi:10.3233%2FJPD-179000&amp;issn=1877-7171&amp;isbn=&amp;volume=7&amp;issue=1&amp;spage=81&amp;pages=81-87&amp;date=2017&amp;title=Journal+of+Parkinson%27s+Disease&amp;atitle=Top+Altmetric+Scores+in+the+Parkinson%27s+Disease+Literature&amp;aulast=Araujo&amp;pid=%3Cauthor%3EAraujo+R.%3BSorensen+A.A.%3BKonkiel+S.%3BBloem+B.R.%3C%2Fauthor%3E%3CAN%3E614408143%3C%2FAN%3E%3CDT%3EArticle%3C%2FDT%3E" TargetMode="External"/><Relationship Id="rId957" Type="http://schemas.openxmlformats.org/officeDocument/2006/relationships/hyperlink" Target="https://access.ovid.com/custom/redirector/index.html?dest=https://go.openathens.net/redirector/unimelb.edu.au?url=http://ovidsp.ovid.com/ovidweb.cgi?T=JS&amp;CSC=Y&amp;NEWS=N&amp;PAGE=fulltext&amp;D=emed18&amp;AN=617599474" TargetMode="External"/><Relationship Id="rId1142" Type="http://schemas.openxmlformats.org/officeDocument/2006/relationships/hyperlink" Target="https://unimelb.hosted.exlibrisgroup.com/sfxlcl41/?sid=OVID:embase&amp;id=pmid:33538695&amp;id=doi:10.2196%2F18296&amp;issn=1438-8871&amp;isbn=&amp;volume=23&amp;issue=2&amp;spage=e18296&amp;pages=&amp;date=2021&amp;title=Journal+of+Medical+Internet+Research&amp;atitle=Identifying+self-management+support+needs+for+pregnant+women+with+opioid+misuse+in+online+health+communities%3A+Mixed+methods+analysis+of+web+posts&amp;aulast=Liang&amp;pid=%3Cauthor%3ELiang+O.S.%3BChen+Y.%3BBennett+D.S.%3BYang+C.C.%3C%2Fauthor%3E%3CAN%3E2010939965%3C%2FAN%3E%3CDT%3EArticle%3C%2FDT%3E" TargetMode="External"/><Relationship Id="rId86" Type="http://schemas.openxmlformats.org/officeDocument/2006/relationships/hyperlink" Target="https://unimelb.hosted.exlibrisgroup.com/sfxlcl41/?sid=OVID:embase&amp;id=pmid:33742301&amp;id=doi:10.1007%2Fs11606-020-06421-w&amp;issn=0884-8734&amp;isbn=&amp;volume=36&amp;issue=11&amp;spage=3611&amp;pages=3611-3614&amp;date=2021&amp;title=Journal+of+General+Internal+Medicine&amp;atitle=Internet+Claims+on+the+Health+Benefits+of+Cannabis+Use&amp;aulast=Lau&amp;pid=%3Cauthor%3ELau+N.%3BGerson+M.%3BKorenstein+D.%3BKeyhani+S.%3C%2Fauthor%3E%3CAN%3E2010853977%3C%2FAN%3E%3CDT%3ENote%3C%2FDT%3E" TargetMode="External"/><Relationship Id="rId151" Type="http://schemas.openxmlformats.org/officeDocument/2006/relationships/hyperlink" Target="https://access.ovid.com/custom/redirector/index.html?dest=https://go.openathens.net/redirector/unimelb.edu.au?url=http://ovidsp.ovid.com/ovidweb.cgi?T=JS&amp;CSC=Y&amp;NEWS=N&amp;PAGE=fulltext&amp;D=emed22&amp;AN=2005844954" TargetMode="External"/><Relationship Id="rId389" Type="http://schemas.openxmlformats.org/officeDocument/2006/relationships/hyperlink" Target="https://access.ovid.com/custom/redirector/index.html?dest=https://go.openathens.net/redirector/unimelb.edu.au?url=http://ovidsp.ovid.com/ovidweb.cgi?T=JS&amp;CSC=Y&amp;NEWS=N&amp;PAGE=fulltext&amp;D=emed20&amp;AN=629301385" TargetMode="External"/><Relationship Id="rId596" Type="http://schemas.openxmlformats.org/officeDocument/2006/relationships/hyperlink" Target="https://unimelb.hosted.exlibrisgroup.com/sfxlcl41/?sid=OVID:embase&amp;id=pmid:25430753&amp;id=doi:10.1126%2Fscience.aaa2709&amp;issn=0036-8075&amp;isbn=&amp;volume=346&amp;issue=6213&amp;spage=1054&amp;pages=1054-1055&amp;date=2014&amp;title=Science&amp;atitle=Big+data+meets+public+health&amp;aulast=Khoury&amp;pid=%3Cauthor%3EKhoury+M.J.%3BIoannidis+J.P.A.%3C%2Fauthor%3E%3CAN%3E600602143%3C%2FAN%3E%3CDT%3EShort+Survey%3C%2FDT%3E" TargetMode="External"/><Relationship Id="rId817" Type="http://schemas.openxmlformats.org/officeDocument/2006/relationships/hyperlink" Target="https://access.ovid.com/custom/redirector/index.html?dest=https://go.openathens.net/redirector/unimelb.edu.au?url=http://ovidsp.ovid.com/ovidweb.cgi?T=JS&amp;CSC=Y&amp;NEWS=N&amp;PAGE=fulltext&amp;D=emed21&amp;AN=2004986132" TargetMode="External"/><Relationship Id="rId1002" Type="http://schemas.openxmlformats.org/officeDocument/2006/relationships/hyperlink" Target="https://unimelb.hosted.exlibrisgroup.com/sfxlcl41/?sid=OVID:embase&amp;id=pmid:27531864&amp;id=doi:10.1016%2Fj.yebeh.2016.07.024&amp;issn=1525-5050&amp;isbn=&amp;volume=63&amp;issue=&amp;spage=125&amp;pages=125-126&amp;date=2016&amp;title=Epilepsy+and+Behavior&amp;atitle=New+trends+and+hot+topics+in+epileptology%3A+An+analysis+of+top+articles+published+in+Epilepsy+%26+Behavior+in+2015&amp;aulast=Mula&amp;pid=%3Cauthor%3EMula+M.%3C%2Fauthor%3E%3CAN%3E612652935%3C%2FAN%3E%3CDT%3EEditorial%3C%2FDT%3E" TargetMode="External"/><Relationship Id="rId249" Type="http://schemas.openxmlformats.org/officeDocument/2006/relationships/hyperlink" Target="https://access.ovid.com/custom/redirector/index.html?dest=https://go.openathens.net/redirector/unimelb.edu.au?url=http://ovidsp.ovid.com/ovidweb.cgi?T=JS&amp;CSC=Y&amp;NEWS=N&amp;PAGE=fulltext&amp;D=emed21&amp;AN=2005146247" TargetMode="External"/><Relationship Id="rId456" Type="http://schemas.openxmlformats.org/officeDocument/2006/relationships/hyperlink" Target="https://unimelb.hosted.exlibrisgroup.com/sfxlcl41/?sid=OVID:embase&amp;id=pmid:&amp;id=doi:10.1111%2Facer.13747&amp;issn=1530-0277&amp;isbn=&amp;volume=42&amp;issue=Supplement+1&amp;spage=65A&amp;pages=65A&amp;date=2018&amp;title=Alcoholism%3A+Clinical+and+Experimental+Research&amp;atitle=Efficacy+and+tolerability+of+high-dose+baclofen+in+a+U.S.+community+population%3A+A+randomized%2C+placebo-controlled+trial&amp;aulast=Pedersen&amp;pid=%3Cauthor%3EPedersen+C.A.%3BWilling+L.%3BKampov-Polevoi+A.%3BJordan+R.%3BCasey+R.%3BTatreau+J.%3BGallop+R.%3BMcCann+K.%3BStansbury+M.%3BGarbutt+J.C.%3C%2Fauthor%3E%3CAN%3E622676083%3C%2FAN%3E%3CDT%3EConference+Abstract%3C%2FDT%3E" TargetMode="External"/><Relationship Id="rId663" Type="http://schemas.openxmlformats.org/officeDocument/2006/relationships/hyperlink" Target="https://access.ovid.com/custom/redirector/index.html?dest=https://go.openathens.net/redirector/unimelb.edu.au?url=http://ovidsp.ovid.com/ovidweb.cgi?T=JS&amp;CSC=Y&amp;NEWS=N&amp;PAGE=fulltext&amp;D=emed22&amp;AN=2010365397" TargetMode="External"/><Relationship Id="rId870" Type="http://schemas.openxmlformats.org/officeDocument/2006/relationships/hyperlink" Target="https://unimelb.hosted.exlibrisgroup.com/sfxlcl41/?sid=OVID:embase&amp;id=pmid:31419834&amp;id=doi:10.1055%2Fs-0039-1677918&amp;issn=2364-0502&amp;isbn=&amp;volume=28&amp;issue=1&amp;spage=208&amp;pages=208-217&amp;date=2019&amp;title=Yearbook+of+medical+informatics&amp;atitle=Recent+Advances+in+Using+Natural+Language+Processing+to+Address+Public+Health+Research+Questions+Using+Social+Media+and+ConsumerGenerated+Data&amp;aulast=Conway&amp;pid=%3Cauthor%3EConway+M.%3BHu+M.%3BChapman+W.W.%3C%2Fauthor%3E%3CAN%3E629104341%3C%2FAN%3E%3CDT%3EArticle%3C%2FDT%3E" TargetMode="External"/><Relationship Id="rId1086" Type="http://schemas.openxmlformats.org/officeDocument/2006/relationships/hyperlink" Target="https://unimelb.hosted.exlibrisgroup.com/sfxlcl41/?sid=OVID:embase&amp;id=pmid:24237632&amp;id=doi:10.1016%2Fj.yebeh.2013.08.037&amp;issn=1525-5050&amp;isbn=&amp;volume=29&amp;issue=3&amp;spage=574&amp;pages=574-577&amp;date=2013&amp;title=Epilepsy+and+Behavior&amp;atitle=Report+of+a+parent+survey+of+cannabidiol-enriched+cannabis+use+in+pediatric+treatment-resistant+epilepsy&amp;aulast=Porter&amp;pid=%3Cauthor%3EPorter+B.E.%3BJacobson+C.%3C%2Fauthor%3E%3CAN%3E370283383%3C%2FAN%3E%3CDT%3EArticle%3C%2FDT%3E" TargetMode="External"/><Relationship Id="rId13" Type="http://schemas.openxmlformats.org/officeDocument/2006/relationships/hyperlink" Target="https://access.ovid.com/custom/redirector/index.html?dest=https://go.openathens.net/redirector/unimelb.edu.au?url=http://ovidsp.ovid.com/ovidweb.cgi?T=JS&amp;CSC=Y&amp;NEWS=N&amp;PAGE=fulltext&amp;D=emexa&amp;AN=637603936" TargetMode="External"/><Relationship Id="rId109" Type="http://schemas.openxmlformats.org/officeDocument/2006/relationships/hyperlink" Target="https://access.ovid.com/custom/redirector/index.html?dest=https://go.openathens.net/redirector/unimelb.edu.au?url=http://ovidsp.ovid.com/ovidweb.cgi?T=JS&amp;CSC=Y&amp;NEWS=N&amp;PAGE=fulltext&amp;D=emed22&amp;AN=635159205" TargetMode="External"/><Relationship Id="rId316" Type="http://schemas.openxmlformats.org/officeDocument/2006/relationships/hyperlink" Target="https://unimelb.hosted.exlibrisgroup.com/sfxlcl41/?sid=OVID:embase&amp;id=pmid:&amp;id=doi:10.1111%2Fajco.13498&amp;issn=1743-7563&amp;isbn=&amp;volume=16&amp;issue=SUPPL+8&amp;spage=185&amp;pages=185&amp;date=2020&amp;title=Asia-Pacific+Journal+of+Clinical+Oncology&amp;atitle=Use+of+social+media+and+web-based+support+to+provide+continuity+of+care+during+a+pandemic+for+Australian+Neuroendocrine+Cancer+patients&amp;aulast=Leyden&amp;pid=%3Cauthor%3ELeyden+S.%3BCummins+M.%3BWakelin+K.%3C%2Fauthor%3E%3CAN%3E634022829%3C%2FAN%3E%3CDT%3EConference+Abstract%3C%2FDT%3E" TargetMode="External"/><Relationship Id="rId523" Type="http://schemas.openxmlformats.org/officeDocument/2006/relationships/hyperlink" Target="https://access.ovid.com/custom/redirector/index.html?dest=https://go.openathens.net/redirector/unimelb.edu.au?url=http://ovidsp.ovid.com/ovidweb.cgi?T=JS&amp;CSC=Y&amp;NEWS=N&amp;PAGE=fulltext&amp;D=emed18&amp;AN=615975430" TargetMode="External"/><Relationship Id="rId968" Type="http://schemas.openxmlformats.org/officeDocument/2006/relationships/hyperlink" Target="https://unimelb.hosted.exlibrisgroup.com/sfxlcl41/?sid=OVID:embase&amp;id=pmid:28482685&amp;id=doi:10.1146%2Fannurev-cp-13-032217-100001&amp;issn=1548-5943&amp;isbn=&amp;volume=13&amp;issue=1&amp;spage=i&amp;pages=i-iii&amp;date=2017&amp;title=Annual+Review+of+Clinical+Psychology&amp;atitle=Introduction&amp;aulast=Cannon&amp;pid=%3Cauthor%3ECannon+T.D.%3BWidiger+T.%3C%2Fauthor%3E%3CAN%3E616115595%3C%2FAN%3E%3CDT%3EEditorial%3C%2FDT%3E" TargetMode="External"/><Relationship Id="rId1153" Type="http://schemas.openxmlformats.org/officeDocument/2006/relationships/hyperlink" Target="https://access.ovid.com/custom/redirector/index.html?dest=https://go.openathens.net/redirector/unimelb.edu.au?url=http://ovidsp.ovid.com/ovidweb.cgi?T=JS&amp;CSC=Y&amp;NEWS=N&amp;PAGE=fulltext&amp;D=emed21&amp;AN=2008442714" TargetMode="External"/><Relationship Id="rId97" Type="http://schemas.openxmlformats.org/officeDocument/2006/relationships/hyperlink" Target="https://access.ovid.com/custom/redirector/index.html?dest=https://go.openathens.net/redirector/unimelb.edu.au?url=http://ovidsp.ovid.com/ovidweb.cgi?T=JS&amp;CSC=Y&amp;NEWS=N&amp;PAGE=fulltext&amp;D=emed22&amp;AN=2014934073" TargetMode="External"/><Relationship Id="rId730" Type="http://schemas.openxmlformats.org/officeDocument/2006/relationships/hyperlink" Target="https://unimelb.hosted.exlibrisgroup.com/sfxlcl41/?sid=OVID:embase&amp;id=pmid:33383474&amp;id=doi:10.1016%2Fj.ajp.2020.102464&amp;issn=1876-2018&amp;isbn=&amp;volume=55&amp;issue=&amp;spage=102464&amp;pages=&amp;date=2021&amp;title=Asian+Journal+of+Psychiatry&amp;atitle=Trial+by+media+in+celebrity+drug+cases+in+India%3A+Just+some+bad+news&amp;aulast=Bhatia&amp;pid=%3Cauthor%3EBhatia+G.%3BParmar+A.%3C%2Fauthor%3E%3CAN%3E2010495604%3C%2FAN%3E%3CDT%3ELetter%3C%2FDT%3E" TargetMode="External"/><Relationship Id="rId828" Type="http://schemas.openxmlformats.org/officeDocument/2006/relationships/hyperlink" Target="https://unimelb.hosted.exlibrisgroup.com/sfxlcl41/?sid=OVID:embase&amp;id=pmid:32349714&amp;id=doi:10.1186%2Fs12888-020-02605-0&amp;issn=1471-244X&amp;isbn=&amp;volume=20&amp;issue=1&amp;spage=191&amp;pages=&amp;date=2020&amp;title=BMC+Psychiatry&amp;atitle=Prevalence+and+distribution+pattern+of+mood+swings+in+Thai+adolescents%3A+A+school-based+survey+in+the+central+region+of+Thailand&amp;aulast=Angsukiattitavorn&amp;pid=%3Cauthor%3EAngsukiattitavorn+S.%3BSeeherunwong+A.%3BPanitrat+R.%3BTipayamongkholgul+M.%3C%2Fauthor%3E%3CAN%3E631626900%3C%2FAN%3E%3CDT%3EArticle%3C%2FDT%3E" TargetMode="External"/><Relationship Id="rId1013" Type="http://schemas.openxmlformats.org/officeDocument/2006/relationships/hyperlink" Target="https://access.ovid.com/custom/redirector/index.html?dest=https://go.openathens.net/redirector/unimelb.edu.au?url=http://ovidsp.ovid.com/ovidweb.cgi?T=JS&amp;CSC=Y&amp;NEWS=N&amp;PAGE=fulltext&amp;D=emed17&amp;AN=613361937" TargetMode="External"/><Relationship Id="rId162" Type="http://schemas.openxmlformats.org/officeDocument/2006/relationships/hyperlink" Target="https://unimelb.hosted.exlibrisgroup.com/sfxlcl41/?sid=OVID:embase&amp;id=pmid:33448931&amp;id=doi:10.2196%2F24424&amp;issn=2291-5222&amp;isbn=&amp;volume=9&amp;issue=1&amp;spage=e24424&amp;pages=e24424&amp;date=2021&amp;title=JMIR+mHealth+and+uHealth&amp;atitle=Developing+an+Adaptive+Mobile+Intervention+to+Address+Risky+Substance+Use+Among+Adolescents+and+Emerging+Adults%3A+Usability+Study&amp;aulast=Coughlin&amp;pid=%3Cauthor%3ECoughlin+L.N.%3BNahum-Shani+I.%3BPhilyaw-Kotov+M.L.%3BBonar+E.E.%3BRabbi+M.%3BKlasnja+P.%3BMurphy+S.%3BWalton+M.A.%3C%2Fauthor%3E%3CAN%3E634038878%3C%2FAN%3E%3CDT%3EArticle%3C%2FDT%3E" TargetMode="External"/><Relationship Id="rId467" Type="http://schemas.openxmlformats.org/officeDocument/2006/relationships/hyperlink" Target="https://access.ovid.com/custom/redirector/index.html?dest=https://go.openathens.net/redirector/unimelb.edu.au?url=http://ovidsp.ovid.com/ovidweb.cgi?T=JS&amp;CSC=Y&amp;NEWS=N&amp;PAGE=fulltext&amp;D=emed19&amp;AN=621417950" TargetMode="External"/><Relationship Id="rId1097" Type="http://schemas.openxmlformats.org/officeDocument/2006/relationships/hyperlink" Target="https://access.ovid.com/custom/redirector/index.html?dest=https://go.openathens.net/redirector/unimelb.edu.au?url=http://ovidsp.ovid.com/ovidweb.cgi?T=JS&amp;CSC=Y&amp;NEWS=N&amp;PAGE=fulltext&amp;D=emexa&amp;AN=636706912" TargetMode="External"/><Relationship Id="rId1220" Type="http://schemas.openxmlformats.org/officeDocument/2006/relationships/hyperlink" Target="https://unimelb.hosted.exlibrisgroup.com/sfxlcl41/?sid=OVID:embase&amp;id=pmid:&amp;id=doi:10.1093%2Fibd%2Fizy393.001&amp;issn=1536-4844&amp;isbn=&amp;volume=25&amp;issue=Supplement+1&amp;spage=S1&amp;pages=S1&amp;date=2019&amp;title=Inflammatory+Bowel+Diseases&amp;atitle=Clinical+practitioners%27+education+and+resource+needs+for+inflammatory+bowel+diseases&amp;aulast=Malter&amp;pid=%3Cauthor%3EMalter+L.B.%3BJain+A.%3BCohen+B.%3BGaidos+J.%3BAxisa+L.%3BButterfeld+L.%3BRescola+B.J.%3BSarode+S.%3BCheifetz+A.%3BEhrlich+O.G.%3C%2Fauthor%3E%3CAN%3E628867218%3C%2FAN%3E%3CDT%3EConference+Abstract%3C%2FDT%3E" TargetMode="External"/><Relationship Id="rId271" Type="http://schemas.openxmlformats.org/officeDocument/2006/relationships/hyperlink" Target="https://access.ovid.com/custom/redirector/index.html?dest=https://go.openathens.net/redirector/unimelb.edu.au?url=http://ovidsp.ovid.com/ovidweb.cgi?T=JS&amp;CSC=Y&amp;NEWS=N&amp;PAGE=fulltext&amp;D=emed21&amp;AN=2005776845" TargetMode="External"/><Relationship Id="rId674" Type="http://schemas.openxmlformats.org/officeDocument/2006/relationships/hyperlink" Target="https://unimelb.hosted.exlibrisgroup.com/sfxlcl41/?sid=OVID:embase&amp;id=pmid:33171165&amp;id=doi:10.1016%2Fj.jaad.2020.11.004&amp;issn=0190-9622&amp;isbn=&amp;volume=85&amp;issue=6&amp;spage=1579&amp;pages=1579-1581&amp;date=2021&amp;title=Journal+of+the+American+Academy+of+Dermatology&amp;atitle=Analysis+of+psoriasis-related+posts+on+Twitter%3A+An+abundance+of+patient-driven+advocacy+versus+a+scarcity+of+dermatologists&amp;aulast=Li&amp;pid=%3Cauthor%3ELi+W.%3BLe+N.%3BLee+D.J.%3BReuter+K.%3C%2Fauthor%3E%3CAN%3E2015109272%3C%2FAN%3E%3CDT%3EArticle%3C%2FDT%3E" TargetMode="External"/><Relationship Id="rId881" Type="http://schemas.openxmlformats.org/officeDocument/2006/relationships/hyperlink" Target="https://access.ovid.com/custom/redirector/index.html?dest=https://go.openathens.net/redirector/unimelb.edu.au?url=http://ovidsp.ovid.com/ovidweb.cgi?T=JS&amp;CSC=Y&amp;NEWS=N&amp;PAGE=fulltext&amp;D=emed20&amp;AN=2002097871" TargetMode="External"/><Relationship Id="rId937" Type="http://schemas.openxmlformats.org/officeDocument/2006/relationships/hyperlink" Target="https://access.ovid.com/custom/redirector/index.html?dest=https://go.openathens.net/redirector/unimelb.edu.au?url=http://ovidsp.ovid.com/ovidweb.cgi?T=JS&amp;CSC=Y&amp;NEWS=N&amp;PAGE=fulltext&amp;D=emed19&amp;AN=2000659925" TargetMode="External"/><Relationship Id="rId979" Type="http://schemas.openxmlformats.org/officeDocument/2006/relationships/hyperlink" Target="https://access.ovid.com/custom/redirector/index.html?dest=https://go.openathens.net/redirector/unimelb.edu.au?url=http://ovidsp.ovid.com/ovidweb.cgi?T=JS&amp;CSC=Y&amp;NEWS=N&amp;PAGE=fulltext&amp;D=emed18&amp;AN=619293945" TargetMode="External"/><Relationship Id="rId1122" Type="http://schemas.openxmlformats.org/officeDocument/2006/relationships/hyperlink" Target="https://unimelb.hosted.exlibrisgroup.com/sfxlcl41/?sid=OVID:embase&amp;id=pmid:&amp;id=doi:10.1186%2Fs42238-021-00105-w&amp;issn=2522-5782&amp;isbn=&amp;volume=3&amp;issue=1&amp;spage=48&amp;pages=&amp;date=2021&amp;title=Journal+of+Cannabis+Research&amp;atitle=The+transition+of+cannabis+into+the+mainstream+of+Australian+healthcare%3A+framings+in+professional+medical+publications&amp;aulast=Lewis&amp;pid=%3Cauthor%3ELewis+M.%3BFlood+J.%3C%2Fauthor%3E%3CAN%3E2014260039%3C%2FAN%3E%3CDT%3EArticle%3C%2FDT%3E" TargetMode="External"/><Relationship Id="rId24" Type="http://schemas.openxmlformats.org/officeDocument/2006/relationships/hyperlink" Target="https://unimelb.hosted.exlibrisgroup.com/sfxlcl41/?sid=OVID:embase&amp;id=pmid:35225051&amp;id=doi:10.1177%2F15347354221081772&amp;issn=1534-7354&amp;isbn=&amp;volume=21&amp;issue=&amp;spage=1534735422&amp;pages=&amp;date=2022&amp;title=Integrative+Cancer+Therapies&amp;atitle=Cannabis%2C+Cannabinoids+and+Cannabis-Based+Medicines+in+Cancer+Care&amp;aulast=Abrams&amp;pid=%3Cauthor%3EAbrams+D.I.%3C%2Fauthor%3E%3CAN%3E2015146697%3C%2FAN%3E%3CDT%3ENote%3C%2FDT%3E" TargetMode="External"/><Relationship Id="rId66" Type="http://schemas.openxmlformats.org/officeDocument/2006/relationships/hyperlink" Target="https://unimelb.hosted.exlibrisgroup.com/sfxlcl41/?sid=OVID:embase&amp;id=pmid:33242684&amp;id=doi:10.1016%2Fj.ogla.2020.11.004&amp;issn=2589-4234&amp;isbn=&amp;volume=4&amp;issue=4&amp;spage=400&amp;pages=400-404&amp;date=2021&amp;title=Ophthalmology+Glaucoma&amp;atitle=Marijuana+and+Glaucoma%3A+A+Social+Media+Content+Analysis&amp;aulast=Jia&amp;pid=%3Cauthor%3EJia+J.S.%3BMehran+N.%3BPurgert+R.%3BZhang+Q.E.%3BLee+D.%3BMyers+J.S.%3BKolomeyer+N.N.%3C%2Fauthor%3E%3CAN%3E2010573062%3C%2FAN%3E%3CDT%3EConference+Paper%3C%2FDT%3E" TargetMode="External"/><Relationship Id="rId131" Type="http://schemas.openxmlformats.org/officeDocument/2006/relationships/hyperlink" Target="https://access.ovid.com/custom/redirector/index.html?dest=https://go.openathens.net/redirector/unimelb.edu.au?url=http://ovidsp.ovid.com/ovidweb.cgi?T=JS&amp;CSC=Y&amp;NEWS=N&amp;PAGE=fulltext&amp;D=emed22&amp;AN=2011668223" TargetMode="External"/><Relationship Id="rId327" Type="http://schemas.openxmlformats.org/officeDocument/2006/relationships/hyperlink" Target="https://access.ovid.com/custom/redirector/index.html?dest=https://go.openathens.net/redirector/unimelb.edu.au?url=http://ovidsp.ovid.com/ovidweb.cgi?T=JS&amp;CSC=Y&amp;NEWS=N&amp;PAGE=fulltext&amp;D=emed21&amp;AN=633067263" TargetMode="External"/><Relationship Id="rId369" Type="http://schemas.openxmlformats.org/officeDocument/2006/relationships/hyperlink" Target="https://access.ovid.com/custom/redirector/index.html?dest=https://go.openathens.net/redirector/unimelb.edu.au?url=http://ovidsp.ovid.com/ovidweb.cgi?T=JS&amp;CSC=Y&amp;NEWS=N&amp;PAGE=fulltext&amp;D=emed20&amp;AN=628959761" TargetMode="External"/><Relationship Id="rId534" Type="http://schemas.openxmlformats.org/officeDocument/2006/relationships/hyperlink" Target="https://unimelb.hosted.exlibrisgroup.com/sfxlcl41/?sid=OVID:embase&amp;id=pmid:&amp;id=doi:10.1089%2Fcan.2016.0024&amp;issn=2378-8763&amp;isbn=&amp;volume=1&amp;issue=1&amp;spage=244&amp;pages=244-251&amp;date=2016&amp;title=Cannabis+and+Cannabinoid+Research&amp;atitle=Training+and+Practices+of+Cannabis+Dispensary+Staff&amp;aulast=Haug&amp;pid=%3Cauthor%3EHaug+N.A.%3BKieschnick+D.%3BSottile+J.E.%3BBabson+K.A.%3BVandrey+R.%3BBonn-Miller+M.O.%3C%2Fauthor%3E%3CAN%3E620742509%3C%2FAN%3E%3CDT%3EArticle%3C%2FDT%3E" TargetMode="External"/><Relationship Id="rId576" Type="http://schemas.openxmlformats.org/officeDocument/2006/relationships/hyperlink" Target="https://unimelb.hosted.exlibrisgroup.com/sfxlcl41/?sid=OVID:embase&amp;id=pmid:&amp;id=doi:10.3109%2F14659891.2014.900581&amp;issn=1465-9891&amp;isbn=&amp;volume=20&amp;issue=4&amp;spage=247&amp;pages=247-253&amp;date=2015&amp;title=Journal+of+Substance+Use&amp;atitle=Non-medical+use+of+prescription+medications+among+middle+school+students%3A+A+qualitative+analysis&amp;aulast=Funk&amp;pid=%3Cauthor%3EFunk+M.D.%3BHobbs+C.E.%3BCamero+Garcia+M.A.%3BGwin+S.H.%3BAyers+M.D.%3BAlshuwaiyer+G.I.%3BCheney+M.K.%3C%2Fauthor%3E%3CAN%3E605190223%3C%2FAN%3E%3CDT%3EArticle%3C%2FDT%3E" TargetMode="External"/><Relationship Id="rId741" Type="http://schemas.openxmlformats.org/officeDocument/2006/relationships/hyperlink" Target="https://access.ovid.com/custom/redirector/index.html?dest=https://go.openathens.net/redirector/unimelb.edu.au?url=http://ovidsp.ovid.com/ovidweb.cgi?T=JS&amp;CSC=Y&amp;NEWS=N&amp;PAGE=fulltext&amp;D=emed22&amp;AN=634038878" TargetMode="External"/><Relationship Id="rId783" Type="http://schemas.openxmlformats.org/officeDocument/2006/relationships/hyperlink" Target="https://access.ovid.com/custom/redirector/index.html?dest=https://go.openathens.net/redirector/unimelb.edu.au?url=http://ovidsp.ovid.com/ovidweb.cgi?T=JS&amp;CSC=Y&amp;NEWS=N&amp;PAGE=fulltext&amp;D=emed21&amp;AN=632422766" TargetMode="External"/><Relationship Id="rId839" Type="http://schemas.openxmlformats.org/officeDocument/2006/relationships/hyperlink" Target="https://access.ovid.com/custom/redirector/index.html?dest=https://go.openathens.net/redirector/unimelb.edu.au?url=http://ovidsp.ovid.com/ovidweb.cgi?T=JS&amp;CSC=Y&amp;NEWS=N&amp;PAGE=fulltext&amp;D=emed21&amp;AN=2003906478" TargetMode="External"/><Relationship Id="rId990" Type="http://schemas.openxmlformats.org/officeDocument/2006/relationships/hyperlink" Target="https://unimelb.hosted.exlibrisgroup.com/sfxlcl41/?sid=OVID:embase&amp;id=pmid:&amp;id=doi:10.1016%2Fj.drugalcdep.2016.08.437&amp;issn=0376-8716&amp;isbn=&amp;volume=171&amp;issue=&amp;spage=e159&amp;pages=e159&amp;date=2017&amp;title=Drug+and+Alcohol+Dependence&amp;atitle=Self-compassion+and+substance+use&amp;aulast=Paniagua&amp;pid=%3Cauthor%3EPaniagua+S.M.%3BPhelps+C.L.%3BRosen+K.D.%3BPotter+J.S.%3C%2Fauthor%3E%3CAN%3E618520188%3C%2FAN%3E%3CDT%3EConference+Abstract%3C%2FDT%3E" TargetMode="External"/><Relationship Id="rId1164" Type="http://schemas.openxmlformats.org/officeDocument/2006/relationships/hyperlink" Target="https://unimelb.hosted.exlibrisgroup.com/sfxlcl41/?sid=OVID:embase&amp;id=pmid:33223498&amp;id=doi:10.1016%2Fj.msard.2020.102578&amp;issn=2211-0348&amp;isbn=&amp;volume=46&amp;issue=&amp;spage=102578&amp;pages=&amp;date=2020&amp;title=Multiple+Sclerosis+and+Related+Disorders&amp;atitle=Paroxysmal+symptoms+in+neuromyelitis+optica+spectrum+disorder%3A+Results+from+an+online+patient+survey&amp;aulast=Lotan&amp;pid=%3Cauthor%3ELotan+I.%3BBacon+T.%3BKister+I.%3BLevy+M.%3C%2Fauthor%3E%3CAN%3E2008400110%3C%2FAN%3E%3CDT%3EArticle%3C%2FDT%3E" TargetMode="External"/><Relationship Id="rId173" Type="http://schemas.openxmlformats.org/officeDocument/2006/relationships/hyperlink" Target="https://access.ovid.com/custom/redirector/index.html?dest=https://go.openathens.net/redirector/unimelb.edu.au?url=http://ovidsp.ovid.com/ovidweb.cgi?T=JS&amp;CSC=Y&amp;NEWS=N&amp;PAGE=fulltext&amp;D=emed22&amp;AN=635344114" TargetMode="External"/><Relationship Id="rId229" Type="http://schemas.openxmlformats.org/officeDocument/2006/relationships/hyperlink" Target="https://access.ovid.com/custom/redirector/index.html?dest=https://go.openathens.net/redirector/unimelb.edu.au?url=http://ovidsp.ovid.com/ovidweb.cgi?T=JS&amp;CSC=Y&amp;NEWS=N&amp;PAGE=fulltext&amp;D=emed21&amp;AN=2006775089" TargetMode="External"/><Relationship Id="rId380" Type="http://schemas.openxmlformats.org/officeDocument/2006/relationships/hyperlink" Target="https://unimelb.hosted.exlibrisgroup.com/sfxlcl41/?sid=OVID:embase&amp;id=pmid:&amp;id=doi:10.1177%2F1352458519868081&amp;issn=1352-4585&amp;isbn=&amp;volume=25&amp;issue=Supplement+2&amp;spage=795&amp;pages=795&amp;date=2019&amp;title=Multiple+Sclerosis+Journal&amp;atitle=Use+and+perceived+benefit+of+complementary+and+alternative+therapies+for+multiple+sclerosis+in+the+Western+United+States%3A+A+17-year+update&amp;aulast=Silbermann&amp;pid=%3Cauthor%3ESilbermann+E.%3BOrban+A.%3BSenders+A.%3BWooliscroft+L.%3BRice+J.%3BCameron+M.%3BWaslo+C.%3BYadav+V.%3BSpain+R.%3C%2Fauthor%3E%3CAN%3E631449141%3C%2FAN%3E%3CDT%3EConference+Abstract%3C%2FDT%3E" TargetMode="External"/><Relationship Id="rId436" Type="http://schemas.openxmlformats.org/officeDocument/2006/relationships/hyperlink" Target="https://unimelb.hosted.exlibrisgroup.com/sfxlcl41/?sid=OVID:embase&amp;id=pmid:&amp;id=doi:10.1542%2Fpeds.141.1-MeetingAbstract.497&amp;issn=1098-4275&amp;isbn=&amp;volume=141&amp;issue=1&amp;spage=&amp;pages=&amp;date=2018&amp;title=Pediatrics&amp;atitle=Physician+and+parental+perceptions+of+pediatric+medical+Marijuana&amp;aulast=Anant&amp;pid=%3Cauthor%3EAnant+P.K.%3BPowell+M.%3BSmith+S.%3BJohnson+S.T.%3C%2Fauthor%3E%3CAN%3E630253025%3C%2FAN%3E%3CDT%3EConference+Abstract%3C%2FDT%3E" TargetMode="External"/><Relationship Id="rId601" Type="http://schemas.openxmlformats.org/officeDocument/2006/relationships/hyperlink" Target="https://access.ovid.com/custom/redirector/index.html?dest=https://go.openathens.net/redirector/unimelb.edu.au?url=http://ovidsp.ovid.com/ovidweb.cgi?T=JS&amp;CSC=Y&amp;NEWS=N&amp;PAGE=fulltext&amp;D=emed15&amp;AN=71679131" TargetMode="External"/><Relationship Id="rId643" Type="http://schemas.openxmlformats.org/officeDocument/2006/relationships/hyperlink" Target="https://access.ovid.com/custom/redirector/index.html?dest=https://go.openathens.net/redirector/unimelb.edu.au?url=http://ovidsp.ovid.com/ovidweb.cgi?T=JS&amp;CSC=Y&amp;NEWS=N&amp;PAGE=fulltext&amp;D=emexa&amp;AN=2016801981" TargetMode="External"/><Relationship Id="rId1024" Type="http://schemas.openxmlformats.org/officeDocument/2006/relationships/hyperlink" Target="https://unimelb.hosted.exlibrisgroup.com/sfxlcl41/?sid=OVID:embase&amp;id=pmid:&amp;id=doi:&amp;issn=2158-8333&amp;isbn=&amp;volume=13&amp;issue=3-4&amp;spage=11&amp;pages=11-12&amp;date=2016&amp;title=Innovations+in+Clinical+Neuroscience&amp;atitle=The+drug+trend+conundrum&amp;aulast=Oyemade&amp;pid=%3Cauthor%3EOyemade+A.%3C%2Fauthor%3E%3CAN%3E611079250%3C%2FAN%3E%3CDT%3ELetter%3C%2FDT%3E" TargetMode="External"/><Relationship Id="rId1066" Type="http://schemas.openxmlformats.org/officeDocument/2006/relationships/hyperlink" Target="https://unimelb.hosted.exlibrisgroup.com/sfxlcl41/?sid=OVID:embase&amp;id=pmid:&amp;id=doi:10.1016%2Fj.drugalcdep.2015.07.448&amp;issn=0376-8716&amp;isbn=&amp;volume=156&amp;issue=&amp;spage=e165&amp;pages=e165&amp;date=2015&amp;title=Drug+and+Alcohol+Dependence&amp;atitle=Novel+psychoactive+substance+use+in+the+European+Union&amp;aulast=Novak&amp;pid=%3Cauthor%3ENovak+S.P.%3BHakansson+A.%3BReimer+J.%3BMartinez-Raga+J.%3BLorvick+J.%3C%2Fauthor%3E%3CAN%3E72176824%3C%2FAN%3E%3CDT%3EConference+Abstract%3C%2FDT%3E" TargetMode="External"/><Relationship Id="rId1231" Type="http://schemas.openxmlformats.org/officeDocument/2006/relationships/hyperlink" Target="https://access.ovid.com/custom/redirector/index.html?dest=https://go.openathens.net/redirector/unimelb.edu.au?url=http://ovidsp.ovid.com/ovidweb.cgi?T=JS&amp;CSC=Y&amp;NEWS=N&amp;PAGE=fulltext&amp;D=emed19&amp;AN=622131045" TargetMode="External"/><Relationship Id="rId240" Type="http://schemas.openxmlformats.org/officeDocument/2006/relationships/hyperlink" Target="https://unimelb.hosted.exlibrisgroup.com/sfxlcl41/?sid=OVID:embase&amp;id=pmid:32554544&amp;id=doi:10.1136%2Fpostgradmedj-2020-137673&amp;issn=0032-5473&amp;isbn=&amp;volume=96&amp;issue=1141&amp;spage=686&amp;pages=686-692&amp;date=2020&amp;title=Postgraduate+Medical+Journal&amp;atitle=Smouldering+ashes%3A+Burning+questions+after+the+outbreak+of+electronic+cigarette+or+vaping-associated+lung+injury+%28EVALI%29&amp;aulast=Xantus&amp;pid=%3Cauthor%3EXantus+G.Z.%3BGyarmathy+A.V.%3BJohnson+C.A.%3C%2Fauthor%3E%3CAN%3E632305031%3C%2FAN%3E%3CDT%3EReview%3C%2FDT%3E" TargetMode="External"/><Relationship Id="rId478" Type="http://schemas.openxmlformats.org/officeDocument/2006/relationships/hyperlink" Target="https://unimelb.hosted.exlibrisgroup.com/sfxlcl41/?sid=OVID:embase&amp;id=pmid:&amp;id=doi:10.1177%2F1178221817711425&amp;issn=1178-2218&amp;isbn=&amp;volume=11&amp;issue=&amp;spage=&amp;pages=&amp;date=2017&amp;title=Substance+Abuse%3A+Research+and+Treatment&amp;atitle=Utilizing+Big+Data+and+Twitter+to+Discover+Emergent+Online+Communities+of+Cannabis+Users&amp;aulast=Baumgartner&amp;pid=%3Cauthor%3EBaumgartner+P.%3BPeiper+N.%3C%2Fauthor%3E%3CAN%3E621415708%3C%2FAN%3E%3CDT%3EArticle%3C%2FDT%3E" TargetMode="External"/><Relationship Id="rId685" Type="http://schemas.openxmlformats.org/officeDocument/2006/relationships/hyperlink" Target="https://access.ovid.com/custom/redirector/index.html?dest=https://go.openathens.net/redirector/unimelb.edu.au?url=http://ovidsp.ovid.com/ovidweb.cgi?T=JS&amp;CSC=Y&amp;NEWS=N&amp;PAGE=fulltext&amp;D=emed22&amp;AN=2007863876" TargetMode="External"/><Relationship Id="rId850" Type="http://schemas.openxmlformats.org/officeDocument/2006/relationships/hyperlink" Target="https://unimelb.hosted.exlibrisgroup.com/sfxlcl41/?sid=OVID:embase&amp;id=pmid:&amp;id=doi:10.1177%2F2164956120912849&amp;issn=2164-9561&amp;isbn=&amp;volume=9&amp;issue=&amp;spage=160&amp;pages=160-161&amp;date=2020&amp;title=Global+Advances+in+Health+and+Medicine&amp;atitle=Survey+of+attitudes+toward+medical+cannabis+use+among+older+adults&amp;aulast=Oliveto&amp;pid=%3Cauthor%3EOliveto+A.%3BAddicott+M.%3BMancino+M.%3BFischer-Laycock+I.%3BMendiratta+P.%3C%2Fauthor%3E%3CAN%3E633828507%3C%2FAN%3E%3CDT%3EConference+Abstract%3C%2FDT%3E" TargetMode="External"/><Relationship Id="rId892" Type="http://schemas.openxmlformats.org/officeDocument/2006/relationships/hyperlink" Target="https://unimelb.hosted.exlibrisgroup.com/sfxlcl41/?sid=OVID:embase&amp;id=pmid:&amp;id=doi:10.1007%2Fs11136-019-02257-y&amp;issn=1573-2649&amp;isbn=&amp;volume=28&amp;issue=SUPPL+1&amp;spage=S129&amp;pages=S129-S130&amp;date=2019&amp;title=Quality+of+Life+Research&amp;atitle=Cannabis+use+among+individuals+living+with+fibromyalgia&amp;aulast=Payakachat&amp;pid=%3Cauthor%3EPayakachat+N.%3BAchraya+M.%3BNagel+C.%3C%2Fauthor%3E%3CAN%3E634458654%3C%2FAN%3E%3CDT%3EConference+Abstract%3C%2FDT%3E" TargetMode="External"/><Relationship Id="rId906" Type="http://schemas.openxmlformats.org/officeDocument/2006/relationships/hyperlink" Target="https://unimelb.hosted.exlibrisgroup.com/sfxlcl41/?sid=OVID:embase&amp;id=pmid:&amp;id=doi:10.1093%2Fibd%2Fizy393.001&amp;issn=1536-4844&amp;isbn=&amp;volume=25&amp;issue=Supplement+1&amp;spage=S1&amp;pages=S1&amp;date=2019&amp;title=Inflammatory+Bowel+Diseases&amp;atitle=Clinical+practitioners%27+education+and+resource+needs+for+inflammatory+bowel+diseases&amp;aulast=Malter&amp;pid=%3Cauthor%3EMalter+L.B.%3BJain+A.%3BCohen+B.%3BGaidos+J.%3BAxisa+L.%3BButterfeld+L.%3BRescola+B.J.%3BSarode+S.%3BCheifetz+A.%3BEhrlich+O.G.%3C%2Fauthor%3E%3CAN%3E628867218%3C%2FAN%3E%3CDT%3EConference+Abstract%3C%2FDT%3E" TargetMode="External"/><Relationship Id="rId948" Type="http://schemas.openxmlformats.org/officeDocument/2006/relationships/hyperlink" Target="https://unimelb.hosted.exlibrisgroup.com/sfxlcl41/?sid=OVID:embase&amp;id=pmid:&amp;id=doi:10.1016%2Fj.jaac.2018.07.044&amp;issn=0890-8567&amp;isbn=&amp;volume=57&amp;issue=10+Supplement&amp;spage=S10&amp;pages=S10&amp;date=2018&amp;title=Journal+of+the+American+Academy+of+Child+and+Adolescent+Psychiatry&amp;atitle=Child+and+Adolescent+Psychiatry+Case+Studies%3A+A+Broad+Range+of+Ethical+Dilemmas&amp;aulast=Bernstein&amp;pid=%3Cauthor%3EBernstein+B.%3BSondheimer+A.%3C%2Fauthor%3E%3CAN%3E2001170581%3C%2FAN%3E%3CDT%3EConference+Abstract%3C%2FDT%3E" TargetMode="External"/><Relationship Id="rId1133" Type="http://schemas.openxmlformats.org/officeDocument/2006/relationships/hyperlink" Target="https://access.ovid.com/custom/redirector/index.html?dest=https://go.openathens.net/redirector/unimelb.edu.au?url=http://ovidsp.ovid.com/ovidweb.cgi?T=JS&amp;CSC=Y&amp;NEWS=N&amp;PAGE=fulltext&amp;D=emed22&amp;AN=2011313656" TargetMode="External"/><Relationship Id="rId35" Type="http://schemas.openxmlformats.org/officeDocument/2006/relationships/hyperlink" Target="https://access.ovid.com/custom/redirector/index.html?dest=https://go.openathens.net/redirector/unimelb.edu.au?url=http://ovidsp.ovid.com/ovidweb.cgi?T=JS&amp;CSC=Y&amp;NEWS=N&amp;PAGE=fulltext&amp;D=emexa&amp;AN=2016828021" TargetMode="External"/><Relationship Id="rId77" Type="http://schemas.openxmlformats.org/officeDocument/2006/relationships/hyperlink" Target="https://access.ovid.com/custom/redirector/index.html?dest=https://go.openathens.net/redirector/unimelb.edu.au?url=http://ovidsp.ovid.com/ovidweb.cgi?T=JS&amp;CSC=Y&amp;NEWS=N&amp;PAGE=fulltext&amp;D=emed22&amp;AN=2008594323" TargetMode="External"/><Relationship Id="rId100" Type="http://schemas.openxmlformats.org/officeDocument/2006/relationships/hyperlink" Target="https://unimelb.hosted.exlibrisgroup.com/sfxlcl41/?sid=OVID:embase&amp;id=pmid:32826803&amp;id=doi:10.1097%2FMPG.0000000000002922&amp;issn=0277-2116&amp;isbn=&amp;volume=72&amp;issue=1&amp;spage=E10&amp;pages=E10-E14&amp;date=2021&amp;title=Journal+of+Pediatric+Gastroenterology+and+Nutrition&amp;atitle=Use+of+dietary+supplements+in+pediatric+liver+disease+and+transplantation&amp;aulast=Korotkaya&amp;pid=%3Cauthor%3EKorotkaya+Y.%3BConner+K.%3BLau+J.%3BMullin+G.%3BHarpavat+S.%3BMiloh+T.%3BMogul+D.%3C%2Fauthor%3E%3CAN%3E635387836%3C%2FAN%3E%3CDT%3EArticle%3C%2FDT%3E" TargetMode="External"/><Relationship Id="rId282" Type="http://schemas.openxmlformats.org/officeDocument/2006/relationships/hyperlink" Target="https://unimelb.hosted.exlibrisgroup.com/sfxlcl41/?sid=OVID:embase&amp;id=pmid:&amp;id=doi:10.1186%2Fs42238-020-0017-6&amp;issn=2522-5782&amp;isbn=&amp;volume=2&amp;issue=1&amp;spage=4&amp;pages=&amp;date=2020&amp;title=Journal+of+Cannabis+Research&amp;atitle=The+use+of+cannabis+for+Hyperemesis+Gravidarum+%28HG%29&amp;aulast=Koren&amp;pid=%3Cauthor%3EKoren+G.%3BCohen+R.%3C%2Fauthor%3E%3CAN%3E630990408%3C%2FAN%3E%3CDT%3EArticle%3C%2FDT%3E" TargetMode="External"/><Relationship Id="rId338" Type="http://schemas.openxmlformats.org/officeDocument/2006/relationships/hyperlink" Target="https://unimelb.hosted.exlibrisgroup.com/sfxlcl41/?sid=OVID:embase&amp;id=pmid:&amp;id=doi:10.1016%2FS0016-5085%252819%252937950-8&amp;issn=0016-5085&amp;isbn=&amp;volume=156&amp;issue=6+S1&amp;spage=S&amp;pages=S-441&amp;date=2019&amp;title=Gastroenterology&amp;atitle=UNMET+NEED+OF+INFLAMMATORY+BOWEL+DISEASE+IN+CANADA%3A+RESULTS+OF+A+PATIENT+SURVEY&amp;aulast=Gray&amp;pid=%3Cauthor%3EGray+J.R.%3BAttara+G.%3BAumais+G.%3BPanaccione+R.%3BMarshall+J.K.%3C%2Fauthor%3E%3CAN%3E2001916498%3C%2FAN%3E%3CDT%3EConference+Abstract%3C%2FDT%3E" TargetMode="External"/><Relationship Id="rId503" Type="http://schemas.openxmlformats.org/officeDocument/2006/relationships/hyperlink" Target="https://access.ovid.com/custom/redirector/index.html?dest=https://go.openathens.net/redirector/unimelb.edu.au?url=http://ovidsp.ovid.com/ovidweb.cgi?T=JS&amp;CSC=Y&amp;NEWS=N&amp;PAGE=fulltext&amp;D=emed18&amp;AN=619896164" TargetMode="External"/><Relationship Id="rId545" Type="http://schemas.openxmlformats.org/officeDocument/2006/relationships/hyperlink" Target="https://access.ovid.com/custom/redirector/index.html?dest=https://go.openathens.net/redirector/unimelb.edu.au?url=http://ovidsp.ovid.com/ovidweb.cgi?T=JS&amp;CSC=Y&amp;NEWS=N&amp;PAGE=fulltext&amp;D=emed17&amp;AN=611079250" TargetMode="External"/><Relationship Id="rId587" Type="http://schemas.openxmlformats.org/officeDocument/2006/relationships/hyperlink" Target="https://access.ovid.com/custom/redirector/index.html?dest=https://go.openathens.net/redirector/unimelb.edu.au?url=http://ovidsp.ovid.com/ovidweb.cgi?T=JS&amp;CSC=Y&amp;NEWS=N&amp;PAGE=fulltext&amp;D=emed16&amp;AN=71990914" TargetMode="External"/><Relationship Id="rId710" Type="http://schemas.openxmlformats.org/officeDocument/2006/relationships/hyperlink" Target="https://unimelb.hosted.exlibrisgroup.com/sfxlcl41/?sid=OVID:embase&amp;id=pmid:&amp;id=doi:10.3389%2Ffpsyt.2021.628631&amp;issn=1664-0640&amp;isbn=&amp;volume=12&amp;issue=&amp;spage=628631&amp;pages=&amp;date=2021&amp;title=Frontiers+in+Psychiatry&amp;atitle=The+Early+Impact+of+the+COVID-19+Lockdown+on+Stress+and+Addictive+Behaviors+in+an+Alcohol-Consuming+Student+Population+in+France&amp;aulast=Flaudias&amp;pid=%3Cauthor%3EFlaudias+V.%3BZerhouni+O.%3BPereira+B.%3BCherpitel+C.J.%3BBoudesseul+J.%3Bde+Chazeron+I.%3BRomo+L.%3BGuillaume+S.%3BSamalin+L.%3BCabe+J.%3BBegue+L.%3BGerbaud+L.%3BRolland+B.%3BLlorca+P.-M.%3BNaassila+M.%3BBrousse+G.%3C%2Fauthor%3E%3CAN%3E634262595%3C%2FAN%3E%3CDT%3EArticle%3C%2FDT%3E" TargetMode="External"/><Relationship Id="rId752" Type="http://schemas.openxmlformats.org/officeDocument/2006/relationships/hyperlink" Target="https://unimelb.hosted.exlibrisgroup.com/sfxlcl41/?sid=OVID:embase&amp;id=pmid:&amp;id=doi:10.3727%2F036012921X16128784949502&amp;issn=0360-1293&amp;isbn=&amp;volume=46&amp;issue=1&amp;spage=21&amp;pages=21&amp;date=2021&amp;title=Acupuncture+and+Electro-Therapeutics+Research&amp;atitle=Enhanced+addiction+management+using+BDORT+acudetox+ear+protocol&amp;aulast=Duvvi&amp;pid=%3Cauthor%3EDuvvi+H.%3C%2Fauthor%3E%3CAN%3E635200673%3C%2FAN%3E%3CDT%3EConference+Abstract%3C%2FDT%3E" TargetMode="External"/><Relationship Id="rId808" Type="http://schemas.openxmlformats.org/officeDocument/2006/relationships/hyperlink" Target="https://unimelb.hosted.exlibrisgroup.com/sfxlcl41/?sid=OVID:embase&amp;id=pmid:32791026&amp;id=doi:10.1177%2F0033354920947399&amp;issn=0033-3549&amp;isbn=&amp;volume=135&amp;issue=5&amp;spage=578&amp;pages=578-586&amp;date=2020&amp;title=Public+Health+Reports&amp;atitle=What+Does+It+Meme%3F+A+Qualitative+Analysis+of+Adolescents%27+Perceptions+of+Tobacco+and+Marijuana+Messaging&amp;aulast=Liu&amp;pid=%3Cauthor%3ELiu+J.%3BMcLaughlin+S.%3BLazaro+A.%3BHalpern-Felsher+B.%3C%2Fauthor%3E%3CAN%3E2005870346%3C%2FAN%3E%3CDT%3EArticle%3C%2FDT%3E" TargetMode="External"/><Relationship Id="rId1175" Type="http://schemas.openxmlformats.org/officeDocument/2006/relationships/hyperlink" Target="https://access.ovid.com/custom/redirector/index.html?dest=https://go.openathens.net/redirector/unimelb.edu.au?url=http://ovidsp.ovid.com/ovidweb.cgi?T=JS&amp;CSC=Y&amp;NEWS=N&amp;PAGE=fulltext&amp;D=emed21&amp;AN=2004580074" TargetMode="External"/><Relationship Id="rId8" Type="http://schemas.openxmlformats.org/officeDocument/2006/relationships/hyperlink" Target="https://unimelb.hosted.exlibrisgroup.com/sfxlcl41/?sid=OVID:embase&amp;id=pmid:&amp;id=doi:10.5489%2FCUAJ.7197&amp;issn=1911-6470&amp;isbn=&amp;volume=16&amp;issue=2&amp;spage=&amp;pages=&amp;date=2022&amp;title=Canadian+Urological+Association+Journal&amp;atitle=The+perceptions+and+beliefs+of+cannabis+use+among+Canadian+genitourinary+cancer+patients&amp;aulast=Taneja&amp;pid=%3Cauthor%3ETaneja+S.%3BGuo+Y.%3BSlaven+M.%3BLalani+A.-K.%3BShaw+E.%3BTajzler+C.%3BHotte+S.%3BKapoor+A.%3C%2Fauthor%3E%3CAN%3E2015024785%3C%2FAN%3E%3CDT%3EArticle%3C%2FDT%3E" TargetMode="External"/><Relationship Id="rId142" Type="http://schemas.openxmlformats.org/officeDocument/2006/relationships/hyperlink" Target="https://unimelb.hosted.exlibrisgroup.com/sfxlcl41/?sid=OVID:embase&amp;id=pmid:&amp;id=doi:10.1038%2Fs41746-021-00407-6&amp;issn=2398-6352&amp;isbn=&amp;volume=4&amp;issue=1&amp;spage=41&amp;pages=&amp;date=2021&amp;title=npj+Digital+Medicine&amp;atitle=Digital+public+health+surveillance%3A+a+systematic+scoping+review&amp;aulast=Shakeri+Hossein+Abad&amp;pid=%3Cauthor%3EShakeri+Hossein+Abad+Z.%3BKline+A.%3BSultana+M.%3BNoaeen+M.%3BNurmambetova+E.%3BLucini+F.%3BAl-Jefri+M.%3BLee+J.%3C%2Fauthor%3E%3CAN%3E2010667679%3C%2FAN%3E%3CDT%3EReview%3C%2FDT%3E" TargetMode="External"/><Relationship Id="rId184" Type="http://schemas.openxmlformats.org/officeDocument/2006/relationships/hyperlink" Target="https://unimelb.hosted.exlibrisgroup.com/sfxlcl41/?sid=OVID:embase&amp;id=pmid:&amp;id=doi:10.1542%2Fpeds.147.3-MeetingAbstract.110&amp;issn=1098-4275&amp;isbn=&amp;volume=147&amp;issue=3&amp;spage=110&amp;pages=110-111&amp;date=2021&amp;title=Pediatrics&amp;atitle=Social+media+information+about+cannabidiol+%28CBD%29+products+useamong+children%3A+Are+the+messages+presented+suggesting+theyare+safe+for+children%3F&amp;aulast=Khilji&amp;pid=%3Cauthor%3EKhilji+O.%3BLeiner+M.%3BPathak+I.%3C%2Fauthor%3E%3CAN%3E634621585%3C%2FAN%3E%3CDT%3EConference+Abstract%3C%2FDT%3E" TargetMode="External"/><Relationship Id="rId391" Type="http://schemas.openxmlformats.org/officeDocument/2006/relationships/hyperlink" Target="https://access.ovid.com/custom/redirector/index.html?dest=https://go.openathens.net/redirector/unimelb.edu.au?url=http://ovidsp.ovid.com/ovidweb.cgi?T=JS&amp;CSC=Y&amp;NEWS=N&amp;PAGE=fulltext&amp;D=emed20&amp;AN=628867948" TargetMode="External"/><Relationship Id="rId405" Type="http://schemas.openxmlformats.org/officeDocument/2006/relationships/hyperlink" Target="https://access.ovid.com/custom/redirector/index.html?dest=https://go.openathens.net/redirector/unimelb.edu.au?url=http://ovidsp.ovid.com/ovidweb.cgi?T=JS&amp;CSC=Y&amp;NEWS=N&amp;PAGE=fulltext&amp;D=emed20&amp;AN=2001444556" TargetMode="External"/><Relationship Id="rId447" Type="http://schemas.openxmlformats.org/officeDocument/2006/relationships/hyperlink" Target="https://access.ovid.com/custom/redirector/index.html?dest=https://go.openathens.net/redirector/unimelb.edu.au?url=http://ovidsp.ovid.com/ovidweb.cgi?T=JS&amp;CSC=Y&amp;NEWS=N&amp;PAGE=fulltext&amp;D=emed19&amp;AN=624230059" TargetMode="External"/><Relationship Id="rId612" Type="http://schemas.openxmlformats.org/officeDocument/2006/relationships/hyperlink" Target="https://unimelb.hosted.exlibrisgroup.com/sfxlcl41/?sid=OVID:embase&amp;id=pmid:22846248&amp;id=doi:10.15288%2Fjsad.2012.73.834&amp;issn=1937-1888&amp;isbn=&amp;volume=73&amp;issue=5&amp;spage=834&amp;pages=834-838&amp;date=2012&amp;title=Journal+of+Studies+on+Alcohol+and+Drugs&amp;atitle=Innovative+recruitment+using+online+networks%3A+Lessons+learned+from+an+online+study+of+alcohol+and+other+drug+use+utilizing+a+web-based%2C+Respondent-+Driven+Sampling+%28webRDS%29+strategy&amp;aulast=Bauermeister&amp;pid=%3Cauthor%3EBauermeister+J.A.%3BZimmerman+M.A.%3BJohns+M.M.%3BGlowacki+P.%3BStoddard+S.%3BVolz+E.%3C%2Fauthor%3E%3CAN%3E365441400%3C%2FAN%3E%3CDT%3EArticle%3C%2FDT%3E" TargetMode="External"/><Relationship Id="rId794" Type="http://schemas.openxmlformats.org/officeDocument/2006/relationships/hyperlink" Target="https://unimelb.hosted.exlibrisgroup.com/sfxlcl41/?sid=OVID:embase&amp;id=pmid:32992073&amp;id=doi:10.1016%2Fj.comppsych.2020.152197&amp;issn=0010-440X&amp;isbn=&amp;volume=103&amp;issue=&amp;spage=152197&amp;pages=&amp;date=2020&amp;title=Comprehensive+Psychiatry&amp;atitle=Social+media+recruitment+for+mental+health+research%3A+A+systematic+review&amp;aulast=Sanchez&amp;pid=%3Cauthor%3ESanchez+C.%3BGrzenda+A.%3BVarias+A.%3BWidge+A.S.%3BCarpenter+L.L.%3BMcDonald+W.M.%3BNemeroff+C.B.%3BKalin+N.H.%3BMartin+G.%3BTohen+M.%3BFilippou-Frye+M.%3BRamsey+D.%3BLinos+E.%3BMangurian+C.%3BRodriguez+C.I.%3C%2Fauthor%3E%3CAN%3E2007942031%3C%2FAN%3E%3CDT%3EArticle%3C%2FDT%3E" TargetMode="External"/><Relationship Id="rId1035" Type="http://schemas.openxmlformats.org/officeDocument/2006/relationships/hyperlink" Target="https://access.ovid.com/custom/redirector/index.html?dest=https://go.openathens.net/redirector/unimelb.edu.au?url=http://ovidsp.ovid.com/ovidweb.cgi?T=JS&amp;CSC=Y&amp;NEWS=N&amp;PAGE=fulltext&amp;D=emed17&amp;AN=72291349" TargetMode="External"/><Relationship Id="rId1077" Type="http://schemas.openxmlformats.org/officeDocument/2006/relationships/hyperlink" Target="https://access.ovid.com/custom/redirector/index.html?dest=https://go.openathens.net/redirector/unimelb.edu.au?url=http://ovidsp.ovid.com/ovidweb.cgi?T=JS&amp;CSC=Y&amp;NEWS=N&amp;PAGE=fulltext&amp;D=emed15&amp;AN=373609741" TargetMode="External"/><Relationship Id="rId1200" Type="http://schemas.openxmlformats.org/officeDocument/2006/relationships/hyperlink" Target="https://unimelb.hosted.exlibrisgroup.com/sfxlcl41/?sid=OVID:embase&amp;id=pmid:&amp;id=doi:10.1016%2FS0016-5085%252820%252932891-2&amp;issn=0016-5085&amp;isbn=&amp;volume=158&amp;issue=6+Supplement+1&amp;spage=S&amp;pages=S-881&amp;date=2020&amp;title=Gastroenterology&amp;atitle=PAIN+TREATMENT+EFFICACY+IN+PATIENTS+WITH+FUNCTIONAL+AND+MOTILITY+DISORDERS&amp;aulast=Aivaliotis&amp;pid=%3Cauthor%3EAivaliotis+V.I.%3BNguyen+L.A.B.%3BClarke+J.O.%3BZikos+T.%3C%2Fauthor%3E%3CAN%3E2005913113%3C%2FAN%3E%3CDT%3EConference+Abstract%3C%2FDT%3E" TargetMode="External"/><Relationship Id="rId1242" Type="http://schemas.openxmlformats.org/officeDocument/2006/relationships/hyperlink" Target="https://unimelb.hosted.exlibrisgroup.com/sfxlcl41/?sid=OVID:embase&amp;id=pmid:&amp;id=doi:10.1016%2Fj.drugalcdep.2016.08.240&amp;issn=0376-8716&amp;isbn=&amp;volume=171&amp;issue=&amp;spage=e85&amp;pages=e85&amp;date=2017&amp;title=Drug+and+Alcohol+Dependence&amp;atitle=Attitudes+and+practices+of+cannabis+dispensary+staff&amp;aulast=Haug&amp;pid=%3Cauthor%3EHaug+N.A.%3BKieschnick+D.%3BSottile+J.E.%3BVandrey+R.%3BBabson+K.%3BBonn-Miller+M.O.%3C%2Fauthor%3E%3CAN%3E618520276%3C%2FAN%3E%3CDT%3EConference+Abstract%3C%2FDT%3E" TargetMode="External"/><Relationship Id="rId251" Type="http://schemas.openxmlformats.org/officeDocument/2006/relationships/hyperlink" Target="https://access.ovid.com/custom/redirector/index.html?dest=https://go.openathens.net/redirector/unimelb.edu.au?url=http://ovidsp.ovid.com/ovidweb.cgi?T=JS&amp;CSC=Y&amp;NEWS=N&amp;PAGE=fulltext&amp;D=emed21&amp;AN=2007841167" TargetMode="External"/><Relationship Id="rId489" Type="http://schemas.openxmlformats.org/officeDocument/2006/relationships/hyperlink" Target="https://access.ovid.com/custom/redirector/index.html?dest=https://go.openathens.net/redirector/unimelb.edu.au?url=http://ovidsp.ovid.com/ovidweb.cgi?T=JS&amp;CSC=Y&amp;NEWS=N&amp;PAGE=fulltext&amp;D=emed18&amp;AN=616115595" TargetMode="External"/><Relationship Id="rId654" Type="http://schemas.openxmlformats.org/officeDocument/2006/relationships/hyperlink" Target="https://unimelb.hosted.exlibrisgroup.com/sfxlcl41/?sid=OVID:embase&amp;id=pmid:&amp;id=doi:10.1016%2Fj.abrep.2021.100376&amp;issn=2352-8532&amp;isbn=&amp;volume=14&amp;issue=&amp;spage=100376&amp;pages=&amp;date=2021&amp;title=Addictive+Behaviors+Reports&amp;atitle=Characterizing+prescription+stimulant+nonmedical+use+%28NMU%29+among+adults+recruited+from+Reddit&amp;aulast=Vosburg&amp;pid=%3Cauthor%3EVosburg+S.K.%3BRobbins+R.S.%3BAntshel+K.M.%3BFaraone+S.V.%3BGreen+J.L.%3C%2Fauthor%3E%3CAN%3E2014626766%3C%2FAN%3E%3CDT%3EArticle%3C%2FDT%3E" TargetMode="External"/><Relationship Id="rId696" Type="http://schemas.openxmlformats.org/officeDocument/2006/relationships/hyperlink" Target="https://unimelb.hosted.exlibrisgroup.com/sfxlcl41/?sid=OVID:embase&amp;id=pmid:&amp;id=doi:10.2196%2F20865&amp;issn=2368-7959&amp;isbn=&amp;volume=8&amp;issue=5&amp;spage=e20865&amp;pages=&amp;date=2021&amp;title=JMIR+Mental+Health&amp;atitle=Knowledge-infused+abstractive+summarization+of+clinical+diagnostic+interviews%3A+Framework+development+study&amp;aulast=Manas&amp;pid=%3Cauthor%3EManas+G.%3BAribandi+V.%3BKursuncu+U.%3BAlambo+A.%3BShalin+V.L.%3BThirunarayan+K.%3BBeich+J.%3BNarasimhan+M.%3BSheth+A.%3C%2Fauthor%3E%3CAN%3E2012048372%3C%2FAN%3E%3CDT%3EReview%3C%2FDT%3E" TargetMode="External"/><Relationship Id="rId861" Type="http://schemas.openxmlformats.org/officeDocument/2006/relationships/hyperlink" Target="https://access.ovid.com/custom/redirector/index.html?dest=https://go.openathens.net/redirector/unimelb.edu.au?url=http://ovidsp.ovid.com/ovidweb.cgi?T=JS&amp;CSC=Y&amp;NEWS=N&amp;PAGE=fulltext&amp;D=emed20&amp;AN=629528262" TargetMode="External"/><Relationship Id="rId917" Type="http://schemas.openxmlformats.org/officeDocument/2006/relationships/hyperlink" Target="https://access.ovid.com/custom/redirector/index.html?dest=https://go.openathens.net/redirector/unimelb.edu.au?url=http://ovidsp.ovid.com/ovidweb.cgi?T=JS&amp;CSC=Y&amp;NEWS=N&amp;PAGE=fulltext&amp;D=emed20&amp;AN=2001444664" TargetMode="External"/><Relationship Id="rId959" Type="http://schemas.openxmlformats.org/officeDocument/2006/relationships/hyperlink" Target="https://access.ovid.com/custom/redirector/index.html?dest=https://go.openathens.net/redirector/unimelb.edu.au?url=http://ovidsp.ovid.com/ovidweb.cgi?T=JS&amp;CSC=Y&amp;NEWS=N&amp;PAGE=fulltext&amp;D=emed18&amp;AN=617460209" TargetMode="External"/><Relationship Id="rId1102" Type="http://schemas.openxmlformats.org/officeDocument/2006/relationships/hyperlink" Target="https://unimelb.hosted.exlibrisgroup.com/sfxlcl41/?sid=OVID:embase&amp;id=pmid:30014038&amp;id=doi:10.1089%2Fcan.2018.0006&amp;issn=2578-5125&amp;isbn=&amp;volume=3&amp;issue=1&amp;spage=152&amp;pages=152-161&amp;date=2018&amp;title=Cannabis+and+cannabinoid+research&amp;atitle=A+Cross-Sectional+Study+of+Cannabidiol+Users&amp;aulast=Corroon&amp;pid=%3Cauthor%3ECorroon+J.%3BPhillips+J.A.%3C%2Fauthor%3E%3CAN%3E637603936%3C%2FAN%3E%3CDT%3EArticle%3C%2FDT%3E" TargetMode="External"/><Relationship Id="rId46" Type="http://schemas.openxmlformats.org/officeDocument/2006/relationships/hyperlink" Target="https://unimelb.hosted.exlibrisgroup.com/sfxlcl41/?sid=OVID:embase&amp;id=pmid:&amp;id=doi:10.1016%2Fj.abrep.2021.100383&amp;issn=2352-8532&amp;isbn=&amp;volume=14&amp;issue=&amp;spage=100383&amp;pages=&amp;date=2021&amp;title=Addictive+Behaviors+Reports&amp;atitle=Adolescent+exposure+to+cannabis+marketing+following+recreational+cannabis+legalization+in+Canada%3A+A+pilot+study+using+ecological+momentary+assessment&amp;aulast=Noel&amp;pid=%3Cauthor%3ENoel+C.%3BArmiento+C.%3BPefoyo+A.K.%3BKlein+R.%3BBedard+M.%3BScharf+D.%3C%2Fauthor%3E%3CAN%3E2014971152%3C%2FAN%3E%3CDT%3EArticle%3C%2FDT%3E" TargetMode="External"/><Relationship Id="rId293" Type="http://schemas.openxmlformats.org/officeDocument/2006/relationships/hyperlink" Target="https://access.ovid.com/custom/redirector/index.html?dest=https://go.openathens.net/redirector/unimelb.edu.au?url=http://ovidsp.ovid.com/ovidweb.cgi?T=JS&amp;CSC=Y&amp;NEWS=N&amp;PAGE=fulltext&amp;D=emed21&amp;AN=2004870541" TargetMode="External"/><Relationship Id="rId307" Type="http://schemas.openxmlformats.org/officeDocument/2006/relationships/hyperlink" Target="https://access.ovid.com/custom/redirector/index.html?dest=https://go.openathens.net/redirector/unimelb.edu.au?url=http://ovidsp.ovid.com/ovidweb.cgi?T=JS&amp;CSC=Y&amp;NEWS=N&amp;PAGE=fulltext&amp;D=emed21&amp;AN=2010026324" TargetMode="External"/><Relationship Id="rId349" Type="http://schemas.openxmlformats.org/officeDocument/2006/relationships/hyperlink" Target="https://access.ovid.com/custom/redirector/index.html?dest=https://go.openathens.net/redirector/unimelb.edu.au?url=http://ovidsp.ovid.com/ovidweb.cgi?T=JS&amp;CSC=Y&amp;NEWS=N&amp;PAGE=fulltext&amp;D=emed20&amp;AN=629072701" TargetMode="External"/><Relationship Id="rId514" Type="http://schemas.openxmlformats.org/officeDocument/2006/relationships/hyperlink" Target="https://unimelb.hosted.exlibrisgroup.com/sfxlcl41/?sid=OVID:embase&amp;id=pmid:27571747&amp;id=doi:10.1007%2F7854_2016_34&amp;issn=1866-3370&amp;isbn=&amp;volume=32&amp;issue=&amp;spage=1&amp;pages=1-18&amp;date=2017&amp;title=Current+Topics+in+Behavioral+Neurosciences&amp;atitle=The+growing+problem+of+new+psychoactive+substances+%28NPS%29&amp;aulast=Madras&amp;pid=%3Cauthor%3EMadras+B.K.%3C%2Fauthor%3E%3CAN%3E615367381%3C%2FAN%3E%3CDT%3EChapter%3C%2FDT%3E" TargetMode="External"/><Relationship Id="rId556" Type="http://schemas.openxmlformats.org/officeDocument/2006/relationships/hyperlink" Target="https://unimelb.hosted.exlibrisgroup.com/sfxlcl41/?sid=OVID:embase&amp;id=pmid:&amp;id=doi:10.3109%2F14659891.2015.1090495&amp;issn=1465-9891&amp;isbn=&amp;volume=21&amp;issue=5&amp;spage=543&amp;pages=543-546&amp;date=2016&amp;title=Journal+of+Substance+Use&amp;atitle=Craigslist+as+a+source+for+heroin%3A+a+report+of+two+cases&amp;aulast=Tofighi&amp;pid=%3Cauthor%3ETofighi+B.%3BPerna+M.%3BDesai+A.%3BGrov+C.%3BLee+J.D.%3C%2Fauthor%3E%3CAN%3E609150183%3C%2FAN%3E%3CDT%3EArticle%3C%2FDT%3E" TargetMode="External"/><Relationship Id="rId721" Type="http://schemas.openxmlformats.org/officeDocument/2006/relationships/hyperlink" Target="https://access.ovid.com/custom/redirector/index.html?dest=https://go.openathens.net/redirector/unimelb.edu.au?url=http://ovidsp.ovid.com/ovidweb.cgi?T=JS&amp;CSC=Y&amp;NEWS=N&amp;PAGE=fulltext&amp;D=emed22&amp;AN=2008378681" TargetMode="External"/><Relationship Id="rId763" Type="http://schemas.openxmlformats.org/officeDocument/2006/relationships/hyperlink" Target="https://access.ovid.com/custom/redirector/index.html?dest=https://go.openathens.net/redirector/unimelb.edu.au?url=http://ovidsp.ovid.com/ovidweb.cgi?T=JS&amp;CSC=Y&amp;NEWS=N&amp;PAGE=fulltext&amp;D=emed21&amp;AN=633122337" TargetMode="External"/><Relationship Id="rId1144" Type="http://schemas.openxmlformats.org/officeDocument/2006/relationships/hyperlink" Target="https://unimelb.hosted.exlibrisgroup.com/sfxlcl41/?sid=OVID:embase&amp;id=pmid:33190583&amp;id=doi:10.2217%2Fnmt-2020-0048&amp;issn=1758-2024&amp;isbn=&amp;volume=11&amp;issue=1&amp;spage=61&amp;pages=61-64&amp;date=2021&amp;title=Neurodegenerative+Disease+Management&amp;atitle=Cannabinoids+in+the+management+of+frontotemporal+dementia%3A+A+case+series&amp;aulast=Gopalakrishna&amp;pid=%3Cauthor%3EGopalakrishna+G.%3BSrivathsal+Y.%3BKaur+G.%3C%2Fauthor%3E%3CAN%3E633775152%3C%2FAN%3E%3CDT%3EArticle%3C%2FDT%3E" TargetMode="External"/><Relationship Id="rId1186" Type="http://schemas.openxmlformats.org/officeDocument/2006/relationships/hyperlink" Target="https://unimelb.hosted.exlibrisgroup.com/sfxlcl41/?sid=OVID:embase&amp;id=pmid:31855475&amp;id=doi:10.2105%2FAJPH.2019.305461&amp;issn=1541-0048&amp;isbn=&amp;volume=110&amp;issue=3&amp;spage=357&amp;pages=357-362&amp;date=2020&amp;title=American+journal+of+public+health&amp;atitle=Cannabis+Surveillance+With+Twitter+Data%3A+Emerging+Topics+and+Social+Bots&amp;aulast=Allem&amp;pid=%3Cauthor%3EAllem+J.-P.%3BEscobedo+P.%3BDharmapuri+L.%3C%2Fauthor%3E%3CAN%3E630371400%3C%2FAN%3E%3CDT%3EArticle%3C%2FDT%3E" TargetMode="External"/><Relationship Id="rId88" Type="http://schemas.openxmlformats.org/officeDocument/2006/relationships/hyperlink" Target="https://unimelb.hosted.exlibrisgroup.com/sfxlcl41/?sid=OVID:embase&amp;id=pmid:33435854&amp;id=doi:10.1080%2F02791072.2020.1871125&amp;issn=0279-1072&amp;isbn=&amp;volume=53&amp;issue=4&amp;spage=345&amp;pages=345-354&amp;date=2021&amp;title=Journal+of+Psychoactive+Drugs&amp;atitle=Online+Peers+and+Offline+Highs%3A+An+Examination+of+Online+Peer+Groups%2C+Social+Media+Homophily%2C+and+Substance+Use&amp;aulast=Miller&amp;pid=%3Cauthor%3EMiller+B.L.%3BLowe+C.C.%3BKaakinen+M.%3BSavolainen+I.%3BSirola+A.%3BStogner+J.%3BEllonen+N.%3BOksanen+A.%3C%2Fauthor%3E%3CAN%3E2010162079%3C%2FAN%3E%3CDT%3EArticle%3C%2FDT%3E" TargetMode="External"/><Relationship Id="rId111" Type="http://schemas.openxmlformats.org/officeDocument/2006/relationships/hyperlink" Target="https://access.ovid.com/custom/redirector/index.html?dest=https://go.openathens.net/redirector/unimelb.edu.au?url=http://ovidsp.ovid.com/ovidweb.cgi?T=JS&amp;CSC=Y&amp;NEWS=N&amp;PAGE=fulltext&amp;D=emed22&amp;AN=2010767083" TargetMode="External"/><Relationship Id="rId153" Type="http://schemas.openxmlformats.org/officeDocument/2006/relationships/hyperlink" Target="https://access.ovid.com/custom/redirector/index.html?dest=https://go.openathens.net/redirector/unimelb.edu.au?url=http://ovidsp.ovid.com/ovidweb.cgi?T=JS&amp;CSC=Y&amp;NEWS=N&amp;PAGE=fulltext&amp;D=emed22&amp;AN=2013886557" TargetMode="External"/><Relationship Id="rId195" Type="http://schemas.openxmlformats.org/officeDocument/2006/relationships/hyperlink" Target="https://access.ovid.com/custom/redirector/index.html?dest=https://go.openathens.net/redirector/unimelb.edu.au?url=http://ovidsp.ovid.com/ovidweb.cgi?T=JS&amp;CSC=Y&amp;NEWS=N&amp;PAGE=fulltext&amp;D=emed21&amp;AN=633122337" TargetMode="External"/><Relationship Id="rId209" Type="http://schemas.openxmlformats.org/officeDocument/2006/relationships/hyperlink" Target="https://access.ovid.com/custom/redirector/index.html?dest=https://go.openathens.net/redirector/unimelb.edu.au?url=http://ovidsp.ovid.com/ovidweb.cgi?T=JS&amp;CSC=Y&amp;NEWS=N&amp;PAGE=fulltext&amp;D=emed21&amp;AN=634189830" TargetMode="External"/><Relationship Id="rId360" Type="http://schemas.openxmlformats.org/officeDocument/2006/relationships/hyperlink" Target="https://unimelb.hosted.exlibrisgroup.com/sfxlcl41/?sid=OVID:embase&amp;id=pmid:30109719&amp;id=doi:10.1111%2Fjan.13826&amp;issn=1365-2648&amp;isbn=&amp;volume=75&amp;issue=1&amp;spage=119&amp;pages=119-128&amp;date=2019&amp;title=Journal+of+advanced+nursing&amp;atitle=Nursing+Organizations%27+Health+Policy+Content+on+Facebook+and+Twitter+Preceding+the+2016+United+States+Presidential+Election&amp;aulast=Waddell&amp;pid=%3Cauthor%3EWaddell+A.%3C%2Fauthor%3E%3CAN%3E625598916%3C%2FAN%3E%3CDT%3EArticle%3C%2FDT%3E" TargetMode="External"/><Relationship Id="rId416" Type="http://schemas.openxmlformats.org/officeDocument/2006/relationships/hyperlink" Target="https://unimelb.hosted.exlibrisgroup.com/sfxlcl41/?sid=OVID:embase&amp;id=pmid:30150209&amp;id=doi:10.1542%2Fpeds.2018-1889&amp;issn=0031-4005&amp;isbn=&amp;volume=142&amp;issue=3&amp;spage=e20181889&amp;pages=&amp;date=2018&amp;title=Pediatrics&amp;atitle=Marijuana+use+during+pregnancy+and+breastfeeding%3A+Implications+for+neonatal+and+childhood+outcomes&amp;aulast=Ryan&amp;pid=%3Cauthor%3ERyan+S.A.%3BAmmerman+S.D.%3BO%27Connor+M.E.%3BPatrick+S.W.%3BPlumb+J.%3BQuigley+J.%3BWalker-Harding+L.R.%3C%2Fauthor%3E%3CAN%3E623767607%3C%2FAN%3E%3CDT%3EArticle%3C%2FDT%3E" TargetMode="External"/><Relationship Id="rId598" Type="http://schemas.openxmlformats.org/officeDocument/2006/relationships/hyperlink" Target="https://unimelb.hosted.exlibrisgroup.com/sfxlcl41/?sid=OVID:embase&amp;id=pmid:25248668&amp;id=doi:10.1016%2Fj.yebeh.2014.09.006&amp;issn=1525-5050&amp;isbn=&amp;volume=41&amp;issue=&amp;spage=270&amp;pages=270-271&amp;date=2014&amp;title=Epilepsy+and+Behavior&amp;atitle=Cannabis%2C+cannabidiol%2C+and+epilepsies%3A+The+truth+is+somewhere+in+the+middle&amp;aulast=Sirven&amp;pid=%3Cauthor%3ESirven+J.I.%3C%2Fauthor%3E%3CAN%3E600789964%3C%2FAN%3E%3CDT%3EEditorial%3C%2FDT%3E" TargetMode="External"/><Relationship Id="rId819" Type="http://schemas.openxmlformats.org/officeDocument/2006/relationships/hyperlink" Target="https://access.ovid.com/custom/redirector/index.html?dest=https://go.openathens.net/redirector/unimelb.edu.au?url=http://ovidsp.ovid.com/ovidweb.cgi?T=JS&amp;CSC=Y&amp;NEWS=N&amp;PAGE=fulltext&amp;D=emed21&amp;AN=2007128100" TargetMode="External"/><Relationship Id="rId970" Type="http://schemas.openxmlformats.org/officeDocument/2006/relationships/hyperlink" Target="https://unimelb.hosted.exlibrisgroup.com/sfxlcl41/?sid=OVID:embase&amp;id=pmid:28870224&amp;id=doi:10.1186%2Fs12954-017-0186-6&amp;issn=1477-7517&amp;isbn=&amp;volume=14&amp;issue=1&amp;spage=60&amp;pages=&amp;date=2017&amp;title=Harm+Reduction+Journal&amp;atitle=Psychoactive+substances+as+a+last+resort-a+qualitative+study+of+self-treatment+of+migraine+and+cluster+headaches&amp;aulast=Andersson&amp;pid=%3Cauthor%3EAndersson+M.%3BPersson+M.%3BKjellgren+A.%3C%2Fauthor%3E%3CAN%3E618102075%3C%2FAN%3E%3CDT%3EArticle%3C%2FDT%3E" TargetMode="External"/><Relationship Id="rId1004" Type="http://schemas.openxmlformats.org/officeDocument/2006/relationships/hyperlink" Target="https://unimelb.hosted.exlibrisgroup.com/sfxlcl41/?sid=OVID:embase&amp;id=pmid:&amp;id=doi:10.1089%2Fcan.2016.0029&amp;issn=2378-8763&amp;isbn=&amp;volume=1&amp;issue=1&amp;spage=239&amp;pages=239-243&amp;date=2016&amp;title=Cannabis+and+Cannabinoid+Research&amp;atitle=Cannabis+Users%27+Recommended+Warnings+for+Packages+of+Legally+Sold+Cannabis%3A+An+Australia-Centered+Study&amp;aulast=Malouff&amp;pid=%3Cauthor%3EMalouff+J.M.%3BJohnson+C.E.%3BRooke+S.E.%3C%2Fauthor%3E%3CAN%3E620742514%3C%2FAN%3E%3CDT%3EArticle%3C%2FDT%3E" TargetMode="External"/><Relationship Id="rId1046" Type="http://schemas.openxmlformats.org/officeDocument/2006/relationships/hyperlink" Target="https://unimelb.hosted.exlibrisgroup.com/sfxlcl41/?sid=OVID:embase&amp;id=pmid:26272786&amp;id=doi:10.1177%2F1090198115596735&amp;issn=1552-6127&amp;isbn=&amp;volume=43&amp;issue=1&amp;spage=86&amp;pages=86-93&amp;date=2016&amp;title=Health+education+%26+behavior+%3A+the+official+publication+of+the+Society+for+Public+Health+Education&amp;atitle=The+HIV+Risk+Profiles+of+Latino+Sexual+Minorities+and+Transgender+Persons+Who+Use+Websites+or+Apps+Designed+for+Social+and+Sexual+Networking&amp;aulast=Sun&amp;pid=%3Cauthor%3ESun+C.J.%3BReboussin+B.%3BMann+L.%3BGarcia+M.%3BRhodes+S.D.%3C%2Fauthor%3E%3CAN%3E615753439%3C%2FAN%3E%3CDT%3EArticle%3C%2FDT%3E" TargetMode="External"/><Relationship Id="rId1211" Type="http://schemas.openxmlformats.org/officeDocument/2006/relationships/hyperlink" Target="https://access.ovid.com/custom/redirector/index.html?dest=https://go.openathens.net/redirector/unimelb.edu.au?url=http://ovidsp.ovid.com/ovidweb.cgi?T=JS&amp;CSC=Y&amp;NEWS=N&amp;PAGE=fulltext&amp;D=emed20&amp;AN=625902115" TargetMode="External"/><Relationship Id="rId1253" Type="http://schemas.openxmlformats.org/officeDocument/2006/relationships/hyperlink" Target="https://access.ovid.com/custom/redirector/index.html?dest=https://go.openathens.net/redirector/unimelb.edu.au?url=http://ovidsp.ovid.com/ovidweb.cgi?T=JS&amp;CSC=Y&amp;NEWS=N&amp;PAGE=fulltext&amp;D=emed17&amp;AN=616799296" TargetMode="External"/><Relationship Id="rId220" Type="http://schemas.openxmlformats.org/officeDocument/2006/relationships/hyperlink" Target="https://unimelb.hosted.exlibrisgroup.com/sfxlcl41/?sid=OVID:embase&amp;id=pmid:31157881&amp;id=doi:10.1093%2Fabm%2Fkaz025&amp;issn=1532-4796&amp;isbn=&amp;volume=54&amp;issue=2&amp;spage=75&amp;pages=75-86&amp;date=2020&amp;title=Annals+of+behavioral+medicine+%3A+a+publication+of+the+Society+of+Behavioral+Medicine&amp;atitle=Multiple+Health+Risk+Behaviors+in+Young+Adult+Smokers%3A+Stages+of+Change+and+Stability+over+Time&amp;aulast=Ramo&amp;pid=%3Cauthor%3ERamo+D.E.%3BThrul+J.%3BVogel+E.A.%3BDelucchi+K.%3BProchaska+J.J.%3C%2Fauthor%3E%3CAN%3E628073209%3C%2FAN%3E%3CDT%3EArticle%3C%2FDT%3E" TargetMode="External"/><Relationship Id="rId458" Type="http://schemas.openxmlformats.org/officeDocument/2006/relationships/hyperlink" Target="https://unimelb.hosted.exlibrisgroup.com/sfxlcl41/?sid=OVID:embase&amp;id=pmid:&amp;id=doi:10.1007%2Fs00520-018-4193-2&amp;issn=1433-7339&amp;isbn=&amp;volume=26&amp;issue=2+Supplement+1&amp;spage=S314&amp;pages=S314-S315&amp;date=2018&amp;title=Supportive+Care+in+Cancer&amp;atitle=Illustration+of+the+discrepancy+between+results+from+clinical+trials+with+cannabis+and+reports+from+the+field-should+the+traditions+of+clinical+research+be+modified%3F&amp;aulast=Grunfeld&amp;pid=%3Cauthor%3EGrunfeld+J.%3C%2Fauthor%3E%3CAN%3E622327740%3C%2FAN%3E%3CDT%3EConference+Abstract%3C%2FDT%3E" TargetMode="External"/><Relationship Id="rId623" Type="http://schemas.openxmlformats.org/officeDocument/2006/relationships/hyperlink" Target="https://access.ovid.com/custom/redirector/index.html?dest=https://go.openathens.net/redirector/unimelb.edu.au?url=http://ovidsp.ovid.com/ovidweb.cgi?T=JS&amp;CSC=Y&amp;NEWS=N&amp;PAGE=fulltext&amp;D=emexa&amp;AN=2017254577" TargetMode="External"/><Relationship Id="rId665" Type="http://schemas.openxmlformats.org/officeDocument/2006/relationships/hyperlink" Target="https://access.ovid.com/custom/redirector/index.html?dest=https://go.openathens.net/redirector/unimelb.edu.au?url=http://ovidsp.ovid.com/ovidweb.cgi?T=JS&amp;CSC=Y&amp;NEWS=N&amp;PAGE=fulltext&amp;D=emed22&amp;AN=2007556705" TargetMode="External"/><Relationship Id="rId830" Type="http://schemas.openxmlformats.org/officeDocument/2006/relationships/hyperlink" Target="https://unimelb.hosted.exlibrisgroup.com/sfxlcl41/?sid=OVID:embase&amp;id=pmid:32343188&amp;id=doi:10.1080%2F09540261.2020.1723349&amp;issn=0954-0261&amp;isbn=&amp;volume=32&amp;issue=3&amp;spage=187&amp;pages=187-188&amp;date=2020&amp;title=International+Review+of+Psychiatry&amp;atitle=Updates+in+child+and+adolescent+mental+health&amp;aulast=Miller&amp;pid=%3Cauthor%3EMiller+L.%3C%2Fauthor%3E%3CAN%3E2004887955%3C%2FAN%3E%3CDT%3EEditorial%3C%2FDT%3E" TargetMode="External"/><Relationship Id="rId872" Type="http://schemas.openxmlformats.org/officeDocument/2006/relationships/hyperlink" Target="https://unimelb.hosted.exlibrisgroup.com/sfxlcl41/?sid=OVID:embase&amp;id=pmid:30560293&amp;id=doi:10.1007%2Fs00038-018-1182-7&amp;issn=1661-8564&amp;isbn=&amp;volume=64&amp;issue=2&amp;spage=229&amp;pages=229-240&amp;date=2019&amp;title=International+journal+of+public+health&amp;atitle=The+decline+in+adolescent+substance+use+across+Europe+and+North+America+in+the+early+twenty-first+century%3A+A+result+of+the+digital+revolution%3F&amp;aulast=De+Looze&amp;pid=%3Cauthor%3EDe+Looze+M.%3Bvan+Dorsselaer+S.%3BStevens+G.W.J.M.%3BBoniel-Nissim+M.%3BVieno+A.%3BVan+den+Eijnden+R.J.J.M.%3C%2Fauthor%3E%3CAN%3E627156454%3C%2FAN%3E%3CDT%3EArticle%3C%2FDT%3E" TargetMode="External"/><Relationship Id="rId928" Type="http://schemas.openxmlformats.org/officeDocument/2006/relationships/hyperlink" Target="https://unimelb.hosted.exlibrisgroup.com/sfxlcl41/?sid=OVID:embase&amp;id=pmid:29530583&amp;id=doi:10.1016%2Fj.acap.2018.03.003&amp;issn=1876-2859&amp;isbn=&amp;volume=18&amp;issue=6&amp;spage=655&amp;pages=655-661&amp;date=2018&amp;title=Academic+Pediatrics&amp;atitle=Sleep+Disturbances%2C+Psychosocial+Difficulties%2C+and+Health+Risk+Behavior+in+16%2C781+Dutch+Adolescents&amp;aulast=Verkooijen&amp;pid=%3Cauthor%3EVerkooijen+S.%3Bde+Vos+N.%3BBakker-Camu+B.J.W.%3BBranje+S.J.T.%3BKahn+R.S.%3BOphoff+R.A.%3BPlevier+C.M.%3BBoks+M.P.M.%3C%2Fauthor%3E%3CAN%3E2000764881%3C%2FAN%3E%3CDT%3EArticle%3C%2FDT%3E" TargetMode="External"/><Relationship Id="rId1088" Type="http://schemas.openxmlformats.org/officeDocument/2006/relationships/hyperlink" Target="https://unimelb.hosted.exlibrisgroup.com/sfxlcl41/?sid=OVID:embase&amp;id=pmid:23507458&amp;id=doi:10.1016%2Fj.addbeh.2013.02.003&amp;issn=0306-4603&amp;isbn=&amp;volume=38&amp;issue=6&amp;spage=2246&amp;pages=2246-2251&amp;date=2013&amp;title=Addictive+Behaviors&amp;atitle=Perceived+risk+associated+with+tobacco%2C+alcohol+and+cannabis+use+among+people+with+and+without+psychotic+disorders&amp;aulast=Thornton&amp;pid=%3Cauthor%3EThornton+L.K.%3BBaker+A.L.%3BJohnson+M.P.%3BLewin+T.%3C%2Fauthor%3E%3CAN%3E368545444%3C%2FAN%3E%3CDT%3EArticle%3C%2FDT%3E" TargetMode="External"/><Relationship Id="rId15" Type="http://schemas.openxmlformats.org/officeDocument/2006/relationships/hyperlink" Target="https://access.ovid.com/custom/redirector/index.html?dest=https://go.openathens.net/redirector/unimelb.edu.au?url=http://ovidsp.ovid.com/ovidweb.cgi?T=JS&amp;CSC=Y&amp;NEWS=N&amp;PAGE=fulltext&amp;D=emexa&amp;AN=633507409" TargetMode="External"/><Relationship Id="rId57" Type="http://schemas.openxmlformats.org/officeDocument/2006/relationships/hyperlink" Target="https://access.ovid.com/custom/redirector/index.html?dest=https://go.openathens.net/redirector/unimelb.edu.au?url=http://ovidsp.ovid.com/ovidweb.cgi?T=JS&amp;CSC=Y&amp;NEWS=N&amp;PAGE=fulltext&amp;D=emexa&amp;AN=2014643779" TargetMode="External"/><Relationship Id="rId262" Type="http://schemas.openxmlformats.org/officeDocument/2006/relationships/hyperlink" Target="https://unimelb.hosted.exlibrisgroup.com/sfxlcl41/?sid=OVID:embase&amp;id=pmid:32630567&amp;id=doi:10.3390%2Fijerph17124584&amp;issn=1661-7827&amp;isbn=&amp;volume=17&amp;issue=12&amp;spage=1&amp;pages=1-8&amp;date=2020&amp;title=International+Journal+of+Environmental+Research+and+Public+Health&amp;atitle=Characterizing+%23backwoods+on+instagram%3A+%22the+number+one+selling+all+natural+cigar%22&amp;aulast=Smiley&amp;pid=%3Cauthor%3ESmiley+S.L.%3BKim+S.%3BMourali+A.%3BAllem+J.-P.%3BUnger+J.B.%3BCruz+T.B.%3C%2Fauthor%3E%3CAN%3E2004639947%3C%2FAN%3E%3CDT%3EArticle%3C%2FDT%3E" TargetMode="External"/><Relationship Id="rId318" Type="http://schemas.openxmlformats.org/officeDocument/2006/relationships/hyperlink" Target="https://unimelb.hosted.exlibrisgroup.com/sfxlcl41/?sid=OVID:embase&amp;id=pmid:&amp;id=doi:10.1177%2F0194599820934779&amp;issn=1097-6817&amp;isbn=&amp;volume=163&amp;issue=1+SUPPL&amp;spage=P37&amp;pages=P37&amp;date=2020&amp;title=Otolaryngology+-+Head+and+Neck+Surgery&amp;atitle=Do+You+Juul%3F+Vaping+and+related+emerging+public+health+threats+in+otolaryngology&amp;aulast=Balakrishnan&amp;pid=%3Cauthor%3EBalakrishnan+K.%3BJackler+R.K.%3BBrenner+M.J.%3BCollar+R.M.%3C%2Fauthor%3E%3CAN%3E633858604%3C%2FAN%3E%3CDT%3EConference+Abstract%3C%2FDT%3E" TargetMode="External"/><Relationship Id="rId525" Type="http://schemas.openxmlformats.org/officeDocument/2006/relationships/hyperlink" Target="https://access.ovid.com/custom/redirector/index.html?dest=https://go.openathens.net/redirector/unimelb.edu.au?url=http://ovidsp.ovid.com/ovidweb.cgi?T=JS&amp;CSC=Y&amp;NEWS=N&amp;PAGE=fulltext&amp;D=emed18&amp;AN=621964186" TargetMode="External"/><Relationship Id="rId567" Type="http://schemas.openxmlformats.org/officeDocument/2006/relationships/hyperlink" Target="https://access.ovid.com/custom/redirector/index.html?dest=https://go.openathens.net/redirector/unimelb.edu.au?url=http://ovidsp.ovid.com/ovidweb.cgi?T=JS&amp;CSC=Y&amp;NEWS=N&amp;PAGE=fulltext&amp;D=emed16&amp;AN=605901318" TargetMode="External"/><Relationship Id="rId732" Type="http://schemas.openxmlformats.org/officeDocument/2006/relationships/hyperlink" Target="https://unimelb.hosted.exlibrisgroup.com/sfxlcl41/?sid=OVID:embase&amp;id=pmid:33561317&amp;id=doi:10.1111%2Fadd.15424&amp;issn=1360-0443&amp;isbn=&amp;volume=116&amp;issue=9&amp;spage=2443&amp;pages=2443-2453&amp;date=2021&amp;title=Addiction+%28Abingdon%2C+England%29&amp;atitle=Content+analysis+of+cannabis+vaping+videos+on+YouTube&amp;aulast=Lim&amp;pid=%3Cauthor%3ELim+C.C.W.%3BLeung+J.%3BChung+J.Y.C.%3BSun+T.%3BGartner+C.%3BConnor+J.%3BHall+W.%3BChiu+V.%3BTisdale+C.%3BStjepanovic+D.%3BChan+G.%3C%2Fauthor%3E%3CAN%3E634245355%3C%2FAN%3E%3CDT%3EArticle%3C%2FDT%3E" TargetMode="External"/><Relationship Id="rId1113" Type="http://schemas.openxmlformats.org/officeDocument/2006/relationships/hyperlink" Target="https://access.ovid.com/custom/redirector/index.html?dest=https://go.openathens.net/redirector/unimelb.edu.au?url=http://ovidsp.ovid.com/ovidweb.cgi?T=JS&amp;CSC=Y&amp;NEWS=N&amp;PAGE=fulltext&amp;D=emexa&amp;AN=637072469" TargetMode="External"/><Relationship Id="rId1155" Type="http://schemas.openxmlformats.org/officeDocument/2006/relationships/hyperlink" Target="https://access.ovid.com/custom/redirector/index.html?dest=https://go.openathens.net/redirector/unimelb.edu.au?url=http://ovidsp.ovid.com/ovidweb.cgi?T=JS&amp;CSC=Y&amp;NEWS=N&amp;PAGE=fulltext&amp;D=emed21&amp;AN=633225555" TargetMode="External"/><Relationship Id="rId1197" Type="http://schemas.openxmlformats.org/officeDocument/2006/relationships/hyperlink" Target="https://access.ovid.com/custom/redirector/index.html?dest=https://go.openathens.net/redirector/unimelb.edu.au?url=http://ovidsp.ovid.com/ovidweb.cgi?T=JS&amp;CSC=Y&amp;NEWS=N&amp;PAGE=fulltext&amp;D=emed21&amp;AN=632376868" TargetMode="External"/><Relationship Id="rId99" Type="http://schemas.openxmlformats.org/officeDocument/2006/relationships/hyperlink" Target="https://access.ovid.com/custom/redirector/index.html?dest=https://go.openathens.net/redirector/unimelb.edu.au?url=http://ovidsp.ovid.com/ovidweb.cgi?T=JS&amp;CSC=Y&amp;NEWS=N&amp;PAGE=fulltext&amp;D=emed22&amp;AN=635387836" TargetMode="External"/><Relationship Id="rId122" Type="http://schemas.openxmlformats.org/officeDocument/2006/relationships/hyperlink" Target="https://unimelb.hosted.exlibrisgroup.com/sfxlcl41/?sid=OVID:embase&amp;id=pmid:33749519&amp;id=doi:10.1080%2F10550887.2021.1886567&amp;issn=1055-0887&amp;isbn=&amp;volume=39&amp;issue=3&amp;spage=363&amp;pages=363-372&amp;date=2021&amp;title=Journal+of+Addictive+Diseases&amp;atitle=The+rise+of+online+sports+betting%2C+its+fallout%2C+and+the+onset+of+a+new+profile+in+gambling+disorder%3A+young+people&amp;aulast=Barrera-Algarin&amp;pid=%3Cauthor%3EBarrera-Algarin+E.%3BVazquez-Fernandez+M.J.%3C%2Fauthor%3E%3CAN%3E2010863092%3C%2FAN%3E%3CDT%3EArticle%3C%2FDT%3E" TargetMode="External"/><Relationship Id="rId164" Type="http://schemas.openxmlformats.org/officeDocument/2006/relationships/hyperlink" Target="https://unimelb.hosted.exlibrisgroup.com/sfxlcl41/?sid=OVID:embase&amp;id=pmid:&amp;id=doi:10.1111%2Fvco.12764&amp;issn=1476-5829&amp;isbn=&amp;volume=19&amp;issue=SUPPL+1&amp;spage=6&amp;pages=6&amp;date=2021&amp;title=Veterinary+and+Comparative+Oncology&amp;atitle=The+use+of+cannabinoids+for+canine+medical+conditions+among+Danish+dog+owners&amp;aulast=Holst&amp;pid=%3Cauthor%3EHolst+P.%3BArendt+M.L.%3C%2Fauthor%3E%3CAN%3E636415674%3C%2FAN%3E%3CDT%3EConference+Abstract%3C%2FDT%3E" TargetMode="External"/><Relationship Id="rId371" Type="http://schemas.openxmlformats.org/officeDocument/2006/relationships/hyperlink" Target="https://access.ovid.com/custom/redirector/index.html?dest=https://go.openathens.net/redirector/unimelb.edu.au?url=http://ovidsp.ovid.com/ovidweb.cgi?T=JS&amp;CSC=Y&amp;NEWS=N&amp;PAGE=fulltext&amp;D=emed20&amp;AN=2001893805" TargetMode="External"/><Relationship Id="rId774" Type="http://schemas.openxmlformats.org/officeDocument/2006/relationships/hyperlink" Target="https://unimelb.hosted.exlibrisgroup.com/sfxlcl41/?sid=OVID:embase&amp;id=pmid:&amp;id=doi:10.1001%2Fjama.2020.18544&amp;issn=0098-7484&amp;isbn=&amp;volume=324&amp;issue=21&amp;spage=2163&amp;pages=2163-2164&amp;date=2020&amp;title=JAMA+-+Journal+of+the+American+Medical+Association&amp;atitle=Cannabis+and+Impaired+Driving&amp;aulast=Cole&amp;pid=%3Cauthor%3ECole+T.B.%3BSaitz+R.%3C%2Fauthor%3E%3CAN%3E633648160%3C%2FAN%3E%3CDT%3EEditorial%3C%2FDT%3E" TargetMode="External"/><Relationship Id="rId981" Type="http://schemas.openxmlformats.org/officeDocument/2006/relationships/hyperlink" Target="https://access.ovid.com/custom/redirector/index.html?dest=https://go.openathens.net/redirector/unimelb.edu.au?url=http://ovidsp.ovid.com/ovidweb.cgi?T=JS&amp;CSC=Y&amp;NEWS=N&amp;PAGE=fulltext&amp;D=emed18&amp;AN=618632892" TargetMode="External"/><Relationship Id="rId1015" Type="http://schemas.openxmlformats.org/officeDocument/2006/relationships/hyperlink" Target="https://access.ovid.com/custom/redirector/index.html?dest=https://go.openathens.net/redirector/unimelb.edu.au?url=http://ovidsp.ovid.com/ovidweb.cgi?T=JS&amp;CSC=Y&amp;NEWS=N&amp;PAGE=fulltext&amp;D=emed17&amp;AN=612485934" TargetMode="External"/><Relationship Id="rId1057" Type="http://schemas.openxmlformats.org/officeDocument/2006/relationships/hyperlink" Target="https://access.ovid.com/custom/redirector/index.html?dest=https://go.openathens.net/redirector/unimelb.edu.au?url=http://ovidsp.ovid.com/ovidweb.cgi?T=JS&amp;CSC=Y&amp;NEWS=N&amp;PAGE=fulltext&amp;D=emed16&amp;AN=609417166" TargetMode="External"/><Relationship Id="rId1222" Type="http://schemas.openxmlformats.org/officeDocument/2006/relationships/hyperlink" Target="https://unimelb.hosted.exlibrisgroup.com/sfxlcl41/?sid=OVID:embase&amp;id=pmid:&amp;id=doi:10.1016%2Fj.aimed.2019.03.014&amp;issn=2212-9588&amp;isbn=&amp;volume=6&amp;issue=Supplement+1&amp;spage=S5&amp;pages=S5-S6&amp;date=2019&amp;title=Advances+in+Integrative+Medicine&amp;atitle=Self-management+strategies+amongst+Australian+women+with+Endometriosis%3A+a+national+online+survey&amp;aulast=Armour&amp;pid=%3Cauthor%3EArmour+M.%3BSinclair+J.%3BChalmers+J.%3BSmith+C.%3C%2Fauthor%3E%3CAN%3E2001763963%3C%2FAN%3E%3CDT%3EConference+Abstract%3C%2FDT%3E" TargetMode="External"/><Relationship Id="rId427" Type="http://schemas.openxmlformats.org/officeDocument/2006/relationships/hyperlink" Target="https://access.ovid.com/custom/redirector/index.html?dest=https://go.openathens.net/redirector/unimelb.edu.au?url=http://ovidsp.ovid.com/ovidweb.cgi?T=JS&amp;CSC=Y&amp;NEWS=N&amp;PAGE=fulltext&amp;D=emed19&amp;AN=2000595166" TargetMode="External"/><Relationship Id="rId469" Type="http://schemas.openxmlformats.org/officeDocument/2006/relationships/hyperlink" Target="https://access.ovid.com/custom/redirector/index.html?dest=https://go.openathens.net/redirector/unimelb.edu.au?url=http://ovidsp.ovid.com/ovidweb.cgi?T=JS&amp;CSC=Y&amp;NEWS=N&amp;PAGE=fulltext&amp;D=emed19&amp;AN=627593250" TargetMode="External"/><Relationship Id="rId634" Type="http://schemas.openxmlformats.org/officeDocument/2006/relationships/hyperlink" Target="https://unimelb.hosted.exlibrisgroup.com/sfxlcl41/?sid=OVID:embase&amp;id=pmid:34792691&amp;id=doi:10.1007%2Fs10508-021-02173-8&amp;issn=1573-2800&amp;isbn=&amp;volume=51&amp;issue=3&amp;spage=1741&amp;pages=1741-1764&amp;date=2022&amp;title=Archives+of+sexual+behavior&amp;atitle=Sex+in+the+Context+of+Substance+Use%3A+A+Study+of+Perceived+Benefits+and+Risks%2C+Boundaries%2C+and+Behaviors+among+Adolescents+Participating+in+an+Internet-Based+Intervention&amp;aulast=Brady&amp;pid=%3Cauthor%3EBrady+S.S.%3BJefferson+S.C.%3BSaliares+E.%3BPorta+C.M.%3BPatrick+M.E.%3C%2Fauthor%3E%3CAN%3E636763308%3C%2FAN%3E%3CDT%3EArticle%3C%2FDT%3E" TargetMode="External"/><Relationship Id="rId676" Type="http://schemas.openxmlformats.org/officeDocument/2006/relationships/hyperlink" Target="https://unimelb.hosted.exlibrisgroup.com/sfxlcl41/?sid=OVID:embase&amp;id=pmid:&amp;id=doi:10.1089%2Ftrgh.2020.0071&amp;issn=2380-193X&amp;isbn=&amp;volume=6&amp;issue=5&amp;spage=256&amp;pages=256-266&amp;date=2021&amp;title=Transgender+Health&amp;atitle=Transgender+Women%27s+Internet+Survey+and+Testing%3A+Protocol+and+Key+Indicators+Report&amp;aulast=Zlotorzynska&amp;pid=%3Cauthor%3EZlotorzynska+M.%3BSanchez+T.H.%3BScheim+A.I.%3BLyons+C.E.%3BMaksut+J.L.%3BWiginton+J.M.%3BBaral+S.D.%3C%2Fauthor%3E%3CAN%3E636179346%3C%2FAN%3E%3CDT%3EArticle%3C%2FDT%3E" TargetMode="External"/><Relationship Id="rId841" Type="http://schemas.openxmlformats.org/officeDocument/2006/relationships/hyperlink" Target="https://access.ovid.com/custom/redirector/index.html?dest=https://go.openathens.net/redirector/unimelb.edu.au?url=http://ovidsp.ovid.com/ovidweb.cgi?T=JS&amp;CSC=Y&amp;NEWS=N&amp;PAGE=fulltext&amp;D=emed21&amp;AN=2004165479" TargetMode="External"/><Relationship Id="rId883" Type="http://schemas.openxmlformats.org/officeDocument/2006/relationships/hyperlink" Target="https://access.ovid.com/custom/redirector/index.html?dest=https://go.openathens.net/redirector/unimelb.edu.au?url=http://ovidsp.ovid.com/ovidweb.cgi?T=JS&amp;CSC=Y&amp;NEWS=N&amp;PAGE=fulltext&amp;D=emed20&amp;AN=2001504230" TargetMode="External"/><Relationship Id="rId1099" Type="http://schemas.openxmlformats.org/officeDocument/2006/relationships/hyperlink" Target="https://access.ovid.com/custom/redirector/index.html?dest=https://go.openathens.net/redirector/unimelb.edu.au?url=http://ovidsp.ovid.com/ovidweb.cgi?T=JS&amp;CSC=Y&amp;NEWS=N&amp;PAGE=fulltext&amp;D=emexa&amp;AN=2017254577" TargetMode="External"/><Relationship Id="rId1264" Type="http://schemas.openxmlformats.org/officeDocument/2006/relationships/hyperlink" Target="https://access.ovid.com/custom/redirector/index.html?dest=https://go.openathens.net/redirector/unimelb.edu.au?url=http://ovidsp.ovid.com/ovidweb.cgi?T=JS&amp;CSC=Y&amp;NEWS=N&amp;PAGE=fulltext&amp;D=emexa&amp;AN=2015024785" TargetMode="External"/><Relationship Id="rId26" Type="http://schemas.openxmlformats.org/officeDocument/2006/relationships/hyperlink" Target="https://unimelb.hosted.exlibrisgroup.com/sfxlcl41/?sid=OVID:embase&amp;id=pmid:35270211&amp;id=doi:10.3390%2Fijerph19052521&amp;issn=1661-7827&amp;isbn=&amp;volume=19&amp;issue=5&amp;spage=2521&amp;pages=&amp;date=2022&amp;title=International+Journal+of+Environmental+Research+and+Public+Health&amp;atitle=Exploring+Unmet+Information+Needs+of+People+with+Parkinson%27s+Disease+and+Their+Families%3A+Focusing+on+Information+Sharing+in+an+Online+Patient+Community&amp;aulast=Chu&amp;pid=%3Cauthor%3EChu+H.S.%3BJang+H.Y.%3C%2Fauthor%3E%3CAN%3E2015726230%3C%2FAN%3E%3CDT%3EArticle%3C%2FDT%3E" TargetMode="External"/><Relationship Id="rId231" Type="http://schemas.openxmlformats.org/officeDocument/2006/relationships/hyperlink" Target="https://access.ovid.com/custom/redirector/index.html?dest=https://go.openathens.net/redirector/unimelb.edu.au?url=http://ovidsp.ovid.com/ovidweb.cgi?T=JS&amp;CSC=Y&amp;NEWS=N&amp;PAGE=fulltext&amp;D=emed21&amp;AN=2005028291" TargetMode="External"/><Relationship Id="rId273" Type="http://schemas.openxmlformats.org/officeDocument/2006/relationships/hyperlink" Target="https://access.ovid.com/custom/redirector/index.html?dest=https://go.openathens.net/redirector/unimelb.edu.au?url=http://ovidsp.ovid.com/ovidweb.cgi?T=JS&amp;CSC=Y&amp;NEWS=N&amp;PAGE=fulltext&amp;D=emed21&amp;AN=627324353" TargetMode="External"/><Relationship Id="rId329" Type="http://schemas.openxmlformats.org/officeDocument/2006/relationships/hyperlink" Target="https://access.ovid.com/custom/redirector/index.html?dest=https://go.openathens.net/redirector/unimelb.edu.au?url=http://ovidsp.ovid.com/ovidweb.cgi?T=JS&amp;CSC=Y&amp;NEWS=N&amp;PAGE=fulltext&amp;D=emed21&amp;AN=2007804726" TargetMode="External"/><Relationship Id="rId480" Type="http://schemas.openxmlformats.org/officeDocument/2006/relationships/hyperlink" Target="https://unimelb.hosted.exlibrisgroup.com/sfxlcl41/?sid=OVID:embase&amp;id=pmid:28867567&amp;id=doi:10.1016%2Fj.yebeh.2017.08.006&amp;issn=1525-5050&amp;isbn=&amp;volume=75&amp;issue=&amp;spage=261&amp;pages=261-263&amp;date=2017&amp;title=Epilepsy+and+Behavior&amp;atitle=Epilepsy+%26+Behavior+in+social+media%3A+Top+published+papers+in+2016&amp;aulast=Mula&amp;pid=%3Cauthor%3EMula+M.%3C%2Fauthor%3E%3CAN%3E618065613%3C%2FAN%3E%3CDT%3EEditorial%3C%2FDT%3E" TargetMode="External"/><Relationship Id="rId536" Type="http://schemas.openxmlformats.org/officeDocument/2006/relationships/hyperlink" Target="https://unimelb.hosted.exlibrisgroup.com/sfxlcl41/?sid=OVID:embase&amp;id=pmid:&amp;id=doi:10.1089%2Fcan.2016.0007&amp;issn=2378-8763&amp;isbn=&amp;volume=1&amp;issue=1&amp;spage=131&amp;pages=131-138&amp;date=2016&amp;title=Cannabis+and+Cannabinoid+Research&amp;atitle=A+Cross-Sectional+Survey+of+Medical+Cannabis+Users%3A+Patterns+of+Use+and+Perceived+Efficacy&amp;aulast=Sexton&amp;pid=%3Cauthor%3ESexton+M.%3BCuttler+C.%3BFinnell+J.S.%3BMischley+L.K.%3C%2Fauthor%3E%3CAN%3E620742491%3C%2FAN%3E%3CDT%3EArticle%3C%2FDT%3E" TargetMode="External"/><Relationship Id="rId701" Type="http://schemas.openxmlformats.org/officeDocument/2006/relationships/hyperlink" Target="https://access.ovid.com/custom/redirector/index.html?dest=https://go.openathens.net/redirector/unimelb.edu.au?url=http://ovidsp.ovid.com/ovidweb.cgi?T=JS&amp;CSC=Y&amp;NEWS=N&amp;PAGE=fulltext&amp;D=emed22&amp;AN=2010155858" TargetMode="External"/><Relationship Id="rId939" Type="http://schemas.openxmlformats.org/officeDocument/2006/relationships/hyperlink" Target="https://access.ovid.com/custom/redirector/index.html?dest=https://go.openathens.net/redirector/unimelb.edu.au?url=http://ovidsp.ovid.com/ovidweb.cgi?T=JS&amp;CSC=Y&amp;NEWS=N&amp;PAGE=fulltext&amp;D=emed19&amp;AN=2000586185" TargetMode="External"/><Relationship Id="rId1124" Type="http://schemas.openxmlformats.org/officeDocument/2006/relationships/hyperlink" Target="https://unimelb.hosted.exlibrisgroup.com/sfxlcl41/?sid=OVID:embase&amp;id=pmid:&amp;id=doi:10.1016%2Fj.jhsg.2020.10.005&amp;issn=2589-5141&amp;isbn=&amp;volume=3&amp;issue=1&amp;spage=36&amp;pages=36-40&amp;date=2021&amp;title=Journal+of+Hand+Surgery+Global+Online&amp;atitle=%22Pill+Pushers+and+CBD+Oil%22-A+Thematic+Analysis+of+Social+Media+Interactions+About+Pain+After+Traumatic+Brachial+Plexus+Injury&amp;aulast=Smolev&amp;pid=%3Cauthor%3ESmolev+E.T.%3BRolf+L.%3BZhu+E.%3BBuday+S.K.%3BBrody+M.%3BBrogan+D.M.%3BDy+C.J.%3C%2Fauthor%3E%3CAN%3E2008594323%3C%2FAN%3E%3CDT%3EArticle%3C%2FDT%3E" TargetMode="External"/><Relationship Id="rId1166" Type="http://schemas.openxmlformats.org/officeDocument/2006/relationships/hyperlink" Target="https://unimelb.hosted.exlibrisgroup.com/sfxlcl41/?sid=OVID:embase&amp;id=pmid:32092666&amp;id=doi:10.1016%2Fj.drugpo.2020.102688&amp;issn=0955-3959&amp;isbn=&amp;volume=77&amp;issue=&amp;spage=102688&amp;pages=&amp;date=2020&amp;title=International+Journal+of+Drug+Policy&amp;atitle=Social+media+surveillance+for+perceived+therapeutic+effects+of+cannabidiol+%28CBD%29+products&amp;aulast=Tran&amp;pid=%3Cauthor%3ETran+T.%3BKavuluru+R.%3C%2Fauthor%3E%3CAN%3E2005028291%3C%2FAN%3E%3CDT%3EArticle%3C%2FDT%3E" TargetMode="External"/><Relationship Id="rId68" Type="http://schemas.openxmlformats.org/officeDocument/2006/relationships/hyperlink" Target="https://unimelb.hosted.exlibrisgroup.com/sfxlcl41/?sid=OVID:embase&amp;id=pmid:&amp;id=doi:10.1186%2Fs42238-021-00109-6&amp;issn=2522-5782&amp;isbn=&amp;volume=3&amp;issue=1&amp;spage=49&amp;pages=&amp;date=2021&amp;title=Journal+of+Cannabis+Research&amp;atitle=Unsubstantiated+health+claims+for+COVID-19+infections+are+led+by+cannabidiol%3A+return+of+snake+oil+medicine&amp;aulast=Tran&amp;pid=%3Cauthor%3ETran+A.%3BSheikhan+N.Y.%3BSheikhan+T.%3BNowak+D.A.%3BWitek+T.J.%3C%2Fauthor%3E%3CAN%3E2014417014%3C%2FAN%3E%3CDT%3EArticle%3C%2FDT%3E" TargetMode="External"/><Relationship Id="rId133" Type="http://schemas.openxmlformats.org/officeDocument/2006/relationships/hyperlink" Target="https://access.ovid.com/custom/redirector/index.html?dest=https://go.openathens.net/redirector/unimelb.edu.au?url=http://ovidsp.ovid.com/ovidweb.cgi?T=JS&amp;CSC=Y&amp;NEWS=N&amp;PAGE=fulltext&amp;D=emed22&amp;AN=2010889964" TargetMode="External"/><Relationship Id="rId175" Type="http://schemas.openxmlformats.org/officeDocument/2006/relationships/hyperlink" Target="https://access.ovid.com/custom/redirector/index.html?dest=https://go.openathens.net/redirector/unimelb.edu.au?url=http://ovidsp.ovid.com/ovidweb.cgi?T=JS&amp;CSC=Y&amp;NEWS=N&amp;PAGE=fulltext&amp;D=emed22&amp;AN=2012832226" TargetMode="External"/><Relationship Id="rId340" Type="http://schemas.openxmlformats.org/officeDocument/2006/relationships/hyperlink" Target="https://unimelb.hosted.exlibrisgroup.com/sfxlcl41/?sid=OVID:embase&amp;id=pmid:&amp;id=doi:10.1016%2FS0016-5085%252819%252940410-1&amp;issn=0016-5085&amp;isbn=&amp;volume=156&amp;issue=6+Supplement+1&amp;spage=S&amp;pages=S-1355&amp;date=2019&amp;title=Gastroenterology&amp;atitle=USE+OF+CANNABIDIOL+%28CBD+OIL%29+IN+AUTOIMMUNE+HEPATITIS+-+WHAT+ARE+THE+PATIENTS+DOING%3F&amp;aulast=Mathur&amp;pid=%3Cauthor%3EMathur+K.%3BVuppalanchi+V.%3BVuppalanchi+R.%3BLammert+C.%3C%2Fauthor%3E%3CAN%3E2001915084%3C%2FAN%3E%3CDT%3EConference+Abstract%3C%2FDT%3E" TargetMode="External"/><Relationship Id="rId578" Type="http://schemas.openxmlformats.org/officeDocument/2006/relationships/hyperlink" Target="https://unimelb.hosted.exlibrisgroup.com/sfxlcl41/?sid=OVID:embase&amp;id=pmid:&amp;id=doi:10.1111%2Fjpc.12874&amp;issn=1034-4810&amp;isbn=&amp;volume=51&amp;issue=5&amp;spage=471&amp;pages=471-472&amp;date=2015&amp;title=Journal+of+Paediatrics+and+Child+Health&amp;atitle=Medical+marijuana&amp;aulast=Isaacs&amp;pid=%3Cauthor%3EIsaacs+D.%3BKilham+H.%3C%2Fauthor%3E%3CAN%3E604801489%3C%2FAN%3E%3CDT%3EEditorial%3C%2FDT%3E" TargetMode="External"/><Relationship Id="rId743" Type="http://schemas.openxmlformats.org/officeDocument/2006/relationships/hyperlink" Target="https://access.ovid.com/custom/redirector/index.html?dest=https://go.openathens.net/redirector/unimelb.edu.au?url=http://ovidsp.ovid.com/ovidweb.cgi?T=JS&amp;CSC=Y&amp;NEWS=N&amp;PAGE=fulltext&amp;D=emed22&amp;AN=635945190" TargetMode="External"/><Relationship Id="rId785" Type="http://schemas.openxmlformats.org/officeDocument/2006/relationships/hyperlink" Target="https://access.ovid.com/custom/redirector/index.html?dest=https://go.openathens.net/redirector/unimelb.edu.au?url=http://ovidsp.ovid.com/ovidweb.cgi?T=JS&amp;CSC=Y&amp;NEWS=N&amp;PAGE=fulltext&amp;D=emed21&amp;AN=632461417" TargetMode="External"/><Relationship Id="rId950" Type="http://schemas.openxmlformats.org/officeDocument/2006/relationships/hyperlink" Target="https://unimelb.hosted.exlibrisgroup.com/sfxlcl41/?sid=OVID:embase&amp;id=pmid:&amp;id=doi:10.1111%2Facer.13747&amp;issn=1530-0277&amp;isbn=&amp;volume=42&amp;issue=Supplement+1&amp;spage=255A&amp;pages=255A&amp;date=2018&amp;title=Alcoholism%3A+Clinical+and+Experimental+Research&amp;atitle=Developing+socialmedia+interventions+for+risky+drinking+among+adolescents+and+emerging+adults&amp;aulast=Walton&amp;pid=%3Cauthor%3EWalton+M.A.%3BBauermeister+J.%3BYoung+S.%3BBlow+F.C.%3BSchneeberger+D.%3BBourque+C.%3BCunningham+R.M.%3BBohnert+A.%3BBonar+E.%3C%2Fauthor%3E%3CAN%3E622676212%3C%2FAN%3E%3CDT%3EConference+Abstract%3C%2FDT%3E" TargetMode="External"/><Relationship Id="rId992" Type="http://schemas.openxmlformats.org/officeDocument/2006/relationships/hyperlink" Target="https://unimelb.hosted.exlibrisgroup.com/sfxlcl41/?sid=OVID:embase&amp;id=pmid:26559715&amp;id=doi:10.4278%2Fajhp.150205-QUAL-708&amp;issn=2168-6602&amp;isbn=&amp;volume=31&amp;issue=3&amp;spage=200&amp;pages=200-208&amp;date=2017&amp;title=American+journal+of+health+promotion+%3A+AJHP&amp;atitle=%22Get+drunk.+Smoke+weed.+Have+fun.%22%3A+A+Content+Analysis+of+Tweets+About+Marijuana+and+Alcohol&amp;aulast=Krauss&amp;pid=%3Cauthor%3EKrauss+M.J.%3BGrucza+R.A.%3BBierut+L.J.%3BCavazos-Rehg+P.A.%3C%2Fauthor%3E%3CAN%3E618967583%3C%2FAN%3E%3CDT%3EArticle%3C%2FDT%3E" TargetMode="External"/><Relationship Id="rId1026" Type="http://schemas.openxmlformats.org/officeDocument/2006/relationships/hyperlink" Target="https://unimelb.hosted.exlibrisgroup.com/sfxlcl41/?sid=OVID:embase&amp;id=pmid:&amp;id=doi:10.1016%2Fj.chc.2016.04.001&amp;issn=1056-4993&amp;isbn=&amp;volume=25&amp;issue=3&amp;spage=xiii&amp;pages=xiii-xiv&amp;date=2016&amp;title=Child+and+Adolescent+Psychiatric+Clinics+of+North+America&amp;atitle=Understanding+Adolescent+Substance+Use+Disorders+in+the+Era+of+Marijuana+Legalization%2C+Opioid+Epidemic%2C+and+Social+Media&amp;aulast=Hsiao&amp;pid=%3Cauthor%3EHsiao+R.C.J.%3BWalker+L.R.%3C%2Fauthor%3E%3CAN%3E610936792%3C%2FAN%3E%3CDT%3EEditorial%3C%2FDT%3E" TargetMode="External"/><Relationship Id="rId200" Type="http://schemas.openxmlformats.org/officeDocument/2006/relationships/hyperlink" Target="https://unimelb.hosted.exlibrisgroup.com/sfxlcl41/?sid=OVID:embase&amp;id=pmid:32304175&amp;id=doi:10.1111%2Fvco.12599&amp;issn=1476-5810&amp;isbn=&amp;volume=18&amp;issue=4&amp;spage=706&amp;pages=706-717&amp;date=2020&amp;title=Veterinary+and+Comparative+Oncology&amp;atitle=Unconventional+diets+and+nutritional+supplements+are+more+common+in+dogs+with+cancer+compared+to+healthy+dogs%3A+An+online+global+survey+of+345+dog+owners&amp;aulast=Bianco&amp;pid=%3Cauthor%3EBianco+A.V.%3BAbood+S.%3BMutsaers+A.%3BWoods+J.P.%3BCoe+J.B.%3BVerbrugghe+A.%3C%2Fauthor%3E%3CAN%3E2005115994%3C%2FAN%3E%3CDT%3EArticle%3C%2FDT%3E" TargetMode="External"/><Relationship Id="rId382" Type="http://schemas.openxmlformats.org/officeDocument/2006/relationships/hyperlink" Target="https://unimelb.hosted.exlibrisgroup.com/sfxlcl41/?sid=OVID:embase&amp;id=pmid:&amp;id=doi:10.1093%2Fneuonc%2Fnoz175.566&amp;issn=1523-5866&amp;isbn=&amp;volume=21&amp;issue=Supplement+6&amp;spage=vi135&amp;pages=vi135&amp;date=2019&amp;title=Neuro-Oncology&amp;atitle=Glioblastoma+and+facebook%3A+An+analysis+of+perceived+etiologies+and+treatments&amp;aulast=Reddy&amp;pid=%3Cauthor%3EReddy+N.K.%3BBlondin+N.%3C%2Fauthor%3E%3CAN%3E631168855%3C%2FAN%3E%3CDT%3EConference+Abstract%3C%2FDT%3E" TargetMode="External"/><Relationship Id="rId438" Type="http://schemas.openxmlformats.org/officeDocument/2006/relationships/hyperlink" Target="https://unimelb.hosted.exlibrisgroup.com/sfxlcl41/?sid=OVID:embase&amp;id=pmid:&amp;id=doi:10.1080%2F15563650.2018.1506610&amp;issn=1556-9519&amp;isbn=&amp;volume=56&amp;issue=10&amp;spage=1041&amp;pages=1041-1042&amp;date=2018&amp;title=Clinical+Toxicology&amp;atitle=Characterization+of+drug+abuse+information+questions+submitted+to+an+online+forum&amp;aulast=Garland&amp;pid=%3Cauthor%3EGarland+S.%3BSchaeffer+S.%3C%2Fauthor%3E%3CAN%3E624641728%3C%2FAN%3E%3CDT%3EConference+Abstract%3C%2FDT%3E" TargetMode="External"/><Relationship Id="rId603" Type="http://schemas.openxmlformats.org/officeDocument/2006/relationships/hyperlink" Target="https://access.ovid.com/custom/redirector/index.html?dest=https://go.openathens.net/redirector/unimelb.edu.au?url=http://ovidsp.ovid.com/ovidweb.cgi?T=JS&amp;CSC=Y&amp;NEWS=N&amp;PAGE=fulltext&amp;D=emed15&amp;AN=373971297" TargetMode="External"/><Relationship Id="rId645" Type="http://schemas.openxmlformats.org/officeDocument/2006/relationships/hyperlink" Target="https://access.ovid.com/custom/redirector/index.html?dest=https://go.openathens.net/redirector/unimelb.edu.au?url=http://ovidsp.ovid.com/ovidweb.cgi?T=JS&amp;CSC=Y&amp;NEWS=N&amp;PAGE=fulltext&amp;D=emexa&amp;AN=637105117" TargetMode="External"/><Relationship Id="rId687" Type="http://schemas.openxmlformats.org/officeDocument/2006/relationships/hyperlink" Target="https://access.ovid.com/custom/redirector/index.html?dest=https://go.openathens.net/redirector/unimelb.edu.au?url=http://ovidsp.ovid.com/ovidweb.cgi?T=JS&amp;CSC=Y&amp;NEWS=N&amp;PAGE=fulltext&amp;D=emed22&amp;AN=2013618623" TargetMode="External"/><Relationship Id="rId810" Type="http://schemas.openxmlformats.org/officeDocument/2006/relationships/hyperlink" Target="https://unimelb.hosted.exlibrisgroup.com/sfxlcl41/?sid=OVID:embase&amp;id=pmid:&amp;id=doi:10.33235%2Fajhnm.32.2.54-60&amp;issn=2209-119X&amp;isbn=&amp;volume=32&amp;issue=2&amp;spage=54&amp;pages=54-60&amp;date=2020&amp;title=Australian+Journal+of+Herbal+and+Naturopathic+Medicine&amp;atitle=Cannabidiol+%28CBD%29+oil%3A+Rehashing+the+research%2C+roles+and+regulations+in+Australia&amp;aulast=Sinclair&amp;pid=%3Cauthor%3ESinclair+J.%3BAdams+C.%3BThurgood+G.-R.%3BDavidson+M.%3BArmour+M.%3BSarris+J.%3C%2Fauthor%3E%3CAN%3E2005146247%3C%2FAN%3E%3CDT%3EArticle%3C%2FDT%3E" TargetMode="External"/><Relationship Id="rId852" Type="http://schemas.openxmlformats.org/officeDocument/2006/relationships/hyperlink" Target="https://unimelb.hosted.exlibrisgroup.com/sfxlcl41/?sid=OVID:embase&amp;id=pmid:&amp;id=doi:&amp;issn=1526-632X&amp;isbn=&amp;volume=94&amp;issue=15+Supplement&amp;spage=&amp;pages=&amp;date=2020&amp;title=Neurology&amp;atitle=Difficult+brain+death+examination+after+undetermined+toxic+ingestion&amp;aulast=Cross&amp;pid=%3Cauthor%3ECross+D.%3BKim+N.%3C%2Fauthor%3E%3CAN%3E633067263%3C%2FAN%3E%3CDT%3EConference+Abstract%3C%2FDT%3E" TargetMode="External"/><Relationship Id="rId908" Type="http://schemas.openxmlformats.org/officeDocument/2006/relationships/hyperlink" Target="https://unimelb.hosted.exlibrisgroup.com/sfxlcl41/?sid=OVID:embase&amp;id=pmid:&amp;id=doi:10.1111%2Facer.14059&amp;issn=1530-0277&amp;isbn=&amp;volume=43&amp;issue=Supplement+1&amp;spage=81A&amp;pages=81A&amp;date=2019&amp;title=Alcoholism%3A+Clinical+and+Experimental+Research&amp;atitle=Characteristics+associated+with+high+intensity+drinking+among+adolescent+and+emerging+adult+risky+drinkers&amp;aulast=Bonar&amp;pid=%3Cauthor%3EBonar+E.E.%3BYoung+S.D.%3BBlow+F.C.%3BCunningham+R.M.%3BBohnert+A.S.B.%3BBauermeister+J.A.%3BWalton+M.A.%3C%2Fauthor%3E%3CAN%3E628239013%3C%2FAN%3E%3CDT%3EConference+Abstract%3C%2FDT%3E" TargetMode="External"/><Relationship Id="rId1068" Type="http://schemas.openxmlformats.org/officeDocument/2006/relationships/hyperlink" Target="https://unimelb.hosted.exlibrisgroup.com/sfxlcl41/?sid=OVID:embase&amp;id=pmid:&amp;id=doi:10.1016%2Fj.drugalcdep.2015.07.418&amp;issn=0376-8716&amp;isbn=&amp;volume=156&amp;issue=&amp;spage=e153&amp;pages=e153-e154&amp;date=2015&amp;title=Drug+and+Alcohol+Dependence&amp;atitle=%22Smoking+pot+helps+me+focus%22%3A+A+qualitative+analysis+of+Internet+forum+discussions+of+ADHD+and+cannabis+use&amp;aulast=Mitchell&amp;pid=%3Cauthor%3EMitchell+J.T.%3BSweitzer+M.%3BTunno+A.%3BHagmann+C.%3BKollins+S.H.%3BMcClernon+J.%3C%2Fauthor%3E%3CAN%3E72176795%3C%2FAN%3E%3CDT%3EConference+Abstract%3C%2FDT%3E" TargetMode="External"/><Relationship Id="rId1233" Type="http://schemas.openxmlformats.org/officeDocument/2006/relationships/hyperlink" Target="https://access.ovid.com/custom/redirector/index.html?dest=https://go.openathens.net/redirector/unimelb.edu.au?url=http://ovidsp.ovid.com/ovidweb.cgi?T=JS&amp;CSC=Y&amp;NEWS=N&amp;PAGE=fulltext&amp;D=emed19&amp;AN=621476488" TargetMode="External"/><Relationship Id="rId242" Type="http://schemas.openxmlformats.org/officeDocument/2006/relationships/hyperlink" Target="https://unimelb.hosted.exlibrisgroup.com/sfxlcl41/?sid=OVID:embase&amp;id=pmid:32915700&amp;id=doi:10.1177%2F0956462420945940&amp;issn=0956-4624&amp;isbn=&amp;volume=31&amp;issue=12&amp;spage=1161&amp;pages=1161-1168&amp;date=2020&amp;title=International+Journal+of+STD+and+AIDS&amp;atitle=Sex-seeking+mobile+application+use+and+risk+behavior+among+men+who+have+sex+with+men+in+Brazil&amp;aulast=Martinez&amp;pid=%3Cauthor%3EMartinez+E.Z.%3BMorigi+T.Z.%3BGaldino+G.%3BMcFarland+W.%3BZucoloto+M.L.%3C%2Fauthor%3E%3CAN%3E2006135871%3C%2FAN%3E%3CDT%3EArticle%3C%2FDT%3E" TargetMode="External"/><Relationship Id="rId284" Type="http://schemas.openxmlformats.org/officeDocument/2006/relationships/hyperlink" Target="https://unimelb.hosted.exlibrisgroup.com/sfxlcl41/?sid=OVID:embase&amp;id=pmid:32108947&amp;id=doi:10.1002%2Fcncr.32779&amp;issn=0008-543X&amp;isbn=&amp;volume=126&amp;issue=6&amp;spage=1147&amp;pages=1147-1148&amp;date=2020&amp;title=Cancer&amp;atitle=Fighting+the+teen+vaping+epidemic%3A+With+rates+of+adolescent+vaping+on+the+rise%2C+experts+caution+that+new+federal+rules+targeting+e-cigarettes+may+not+be+strong+enough&amp;aulast=Printz&amp;pid=%3Cauthor%3EPrintz+C.%3C%2Fauthor%3E%3CAN%3E2004348656%3C%2FAN%3E%3CDT%3ENote%3C%2FDT%3E" TargetMode="External"/><Relationship Id="rId491" Type="http://schemas.openxmlformats.org/officeDocument/2006/relationships/hyperlink" Target="https://access.ovid.com/custom/redirector/index.html?dest=https://go.openathens.net/redirector/unimelb.edu.au?url=http://ovidsp.ovid.com/ovidweb.cgi?T=JS&amp;CSC=Y&amp;NEWS=N&amp;PAGE=fulltext&amp;D=emed18&amp;AN=618102075" TargetMode="External"/><Relationship Id="rId505" Type="http://schemas.openxmlformats.org/officeDocument/2006/relationships/hyperlink" Target="https://access.ovid.com/custom/redirector/index.html?dest=https://go.openathens.net/redirector/unimelb.edu.au?url=http://ovidsp.ovid.com/ovidweb.cgi?T=JS&amp;CSC=Y&amp;NEWS=N&amp;PAGE=fulltext&amp;D=emed18&amp;AN=619293945" TargetMode="External"/><Relationship Id="rId712" Type="http://schemas.openxmlformats.org/officeDocument/2006/relationships/hyperlink" Target="https://unimelb.hosted.exlibrisgroup.com/sfxlcl41/?sid=OVID:embase&amp;id=pmid:33460744&amp;id=doi:10.1016%2Fj.ctim.2021.102669&amp;issn=0965-2299&amp;isbn=&amp;volume=57&amp;issue=&amp;spage=102669&amp;pages=&amp;date=2021&amp;title=Complementary+Therapies+in+Medicine&amp;atitle=Mixed+methods+study+of+the+potential+therapeutic+benefits+from+medical+cannabis+for+patients+in+Florida&amp;aulast=Luque&amp;pid=%3Cauthor%3ELuque+J.S.%3BOkere+A.N.%3BReyes-Ortiz+C.A.%3BWilliams+P.M.%3C%2Fauthor%3E%3CAN%3E2010748559%3C%2FAN%3E%3CDT%3EArticle%3C%2FDT%3E" TargetMode="External"/><Relationship Id="rId894" Type="http://schemas.openxmlformats.org/officeDocument/2006/relationships/hyperlink" Target="https://unimelb.hosted.exlibrisgroup.com/sfxlcl41/?sid=OVID:embase&amp;id=pmid:&amp;id=doi:10.1111%2Fjsr.12912&amp;issn=1365-2869&amp;isbn=&amp;volume=28&amp;issue=SUPPL+1&amp;spage=&amp;pages=&amp;date=2019&amp;title=Journal+of+Sleep+Research&amp;atitle=Cannabis+use+patterns+for+sleep+disorders+in+Australia%3A+A+subanalysis+of+an+online+cross-sectional+survey&amp;aulast=Suraev&amp;pid=%3Cauthor%3ESuraev+A.%3BHoyos+C.%3BMills+L.%3BMcGregor+I.%3BBravo+M.%3BArkell+T.%3BBenson+M.%3BLintzeris+N.%3C%2Fauthor%3E%3CAN%3E634251714%3C%2FAN%3E%3CDT%3EConference+Abstract%3C%2FDT%3E" TargetMode="External"/><Relationship Id="rId1135" Type="http://schemas.openxmlformats.org/officeDocument/2006/relationships/hyperlink" Target="https://access.ovid.com/custom/redirector/index.html?dest=https://go.openathens.net/redirector/unimelb.edu.au?url=http://ovidsp.ovid.com/ovidweb.cgi?T=JS&amp;CSC=Y&amp;NEWS=N&amp;PAGE=fulltext&amp;D=emed22&amp;AN=2011444565" TargetMode="External"/><Relationship Id="rId1177" Type="http://schemas.openxmlformats.org/officeDocument/2006/relationships/hyperlink" Target="https://access.ovid.com/custom/redirector/index.html?dest=https://go.openathens.net/redirector/unimelb.edu.au?url=http://ovidsp.ovid.com/ovidweb.cgi?T=JS&amp;CSC=Y&amp;NEWS=N&amp;PAGE=fulltext&amp;D=emed21&amp;AN=631757963" TargetMode="External"/><Relationship Id="rId37" Type="http://schemas.openxmlformats.org/officeDocument/2006/relationships/hyperlink" Target="https://access.ovid.com/custom/redirector/index.html?dest=https://go.openathens.net/redirector/unimelb.edu.au?url=http://ovidsp.ovid.com/ovidweb.cgi?T=JS&amp;CSC=Y&amp;NEWS=N&amp;PAGE=fulltext&amp;D=emexa&amp;AN=2016801981" TargetMode="External"/><Relationship Id="rId79" Type="http://schemas.openxmlformats.org/officeDocument/2006/relationships/hyperlink" Target="https://access.ovid.com/custom/redirector/index.html?dest=https://go.openathens.net/redirector/unimelb.edu.au?url=http://ovidsp.ovid.com/ovidweb.cgi?T=JS&amp;CSC=Y&amp;NEWS=N&amp;PAGE=fulltext&amp;D=emed22&amp;AN=2010365397" TargetMode="External"/><Relationship Id="rId102" Type="http://schemas.openxmlformats.org/officeDocument/2006/relationships/hyperlink" Target="https://unimelb.hosted.exlibrisgroup.com/sfxlcl41/?sid=OVID:embase&amp;id=pmid:34096403&amp;id=doi:10.1080%2F00952990.2021.1910830&amp;issn=0095-2990&amp;isbn=&amp;volume=47&amp;issue=4&amp;spage=444&amp;pages=444-454&amp;date=2021&amp;title=American+Journal+of+Drug+and+Alcohol+Abuse&amp;atitle=Predicting+changes+in+substance+use+following+psychedelic+experiences%3A+natural+language+processing+of+psychedelic+session+narratives&amp;aulast=Cox&amp;pid=%3Cauthor%3ECox+D.J.%3BGarcia-Romeu+A.%3BJohnson+M.W.%3C%2Fauthor%3E%3CAN%3E2012318054%3C%2FAN%3E%3CDT%3EArticle%3C%2FDT%3E" TargetMode="External"/><Relationship Id="rId144" Type="http://schemas.openxmlformats.org/officeDocument/2006/relationships/hyperlink" Target="https://unimelb.hosted.exlibrisgroup.com/sfxlcl41/?sid=OVID:embase&amp;id=pmid:33470931&amp;id=doi:10.2196%2F17187&amp;issn=1438-8871&amp;isbn=&amp;volume=23&amp;issue=1&amp;spage=17187&amp;pages=&amp;date=2021&amp;title=Journal+of+Medical+Internet+Research&amp;atitle=Prevalence+of+health+misinformation+on+social+media%3A+Systematic+review&amp;aulast=Suarez-Lledo&amp;pid=%3Cauthor%3ESuarez-Lledo+V.%3BAlvarez-Galvez+J.%3C%2Fauthor%3E%3CAN%3E2010813366%3C%2FAN%3E%3CDT%3EReview%3C%2FDT%3E" TargetMode="External"/><Relationship Id="rId547" Type="http://schemas.openxmlformats.org/officeDocument/2006/relationships/hyperlink" Target="https://access.ovid.com/custom/redirector/index.html?dest=https://go.openathens.net/redirector/unimelb.edu.au?url=http://ovidsp.ovid.com/ovidweb.cgi?T=JS&amp;CSC=Y&amp;NEWS=N&amp;PAGE=fulltext&amp;D=emed17&amp;AN=610936792" TargetMode="External"/><Relationship Id="rId589" Type="http://schemas.openxmlformats.org/officeDocument/2006/relationships/hyperlink" Target="https://access.ovid.com/custom/redirector/index.html?dest=https://go.openathens.net/redirector/unimelb.edu.au?url=http://ovidsp.ovid.com/ovidweb.cgi?T=JS&amp;CSC=Y&amp;NEWS=N&amp;PAGE=fulltext&amp;D=emed16&amp;AN=71901564" TargetMode="External"/><Relationship Id="rId754" Type="http://schemas.openxmlformats.org/officeDocument/2006/relationships/hyperlink" Target="https://unimelb.hosted.exlibrisgroup.com/sfxlcl41/?sid=OVID:embase&amp;id=pmid:&amp;id=doi:10.1017%2FS1092852920002643&amp;issn=1092-8529&amp;isbn=&amp;volume=26&amp;issue=2&amp;spage=166&amp;pages=166-167&amp;date=2021&amp;title=CNS+Spectrums&amp;atitle=Substance+use+trajectories%3A+nonmedical+use+%28nmu%29+of+prescription+stimulants+via+non-+oral+routes+of+administration+among+adults+recruited+from+reddit&amp;aulast=Green&amp;pid=%3Cauthor%3EGreen+J.L.%3BVosburg+S.K.%3BRobbins+R.%3BFaraone+S.V.%3BAntshel+K.M.%3C%2Fauthor%3E%3CAN%3E634976481%3C%2FAN%3E%3CDT%3EConference+Abstract%3C%2FDT%3E" TargetMode="External"/><Relationship Id="rId796" Type="http://schemas.openxmlformats.org/officeDocument/2006/relationships/hyperlink" Target="https://unimelb.hosted.exlibrisgroup.com/sfxlcl41/?sid=OVID:embase&amp;id=pmid:32554209&amp;id=doi:10.1016%2Fj.drugpo.2020.102812&amp;issn=0955-3959&amp;isbn=&amp;volume=82&amp;issue=&amp;spage=102812&amp;pages=&amp;date=2020&amp;title=International+Journal+of+Drug+Policy&amp;atitle=%22How+do+online+and+offline+sampling+compare+in+a+multinational+study+of+drug+use+and+nightlife+behaviour%3F%22&amp;aulast=Waldron&amp;pid=%3Cauthor%3EWaldron+J.%3BGrabski+M.%3BFreeman+T.P.%3BMokrysz+C.%3BHindocha+C.%3BMeasham+F.%3Bvan+Beek+R.%3Bvan+der+Pol+P.%3BHauspie+B.%3BDirkx+N.%3BSchrooten+J.%3BElgan+T.H.%3BFeltmann+K.%3BBenedetti+E.%3BTomba+G.S.%3BFabi+F.%3BMolinaro+S.%3BGripenberg+J.%3Bvan+Havere+T.%3Bvan+Laar+M.%3BCurran+H.V.%3C%2Fauthor%3E%3CAN%3E2006733664%3C%2FAN%3E%3CDT%3EArticle%3C%2FDT%3E" TargetMode="External"/><Relationship Id="rId961" Type="http://schemas.openxmlformats.org/officeDocument/2006/relationships/hyperlink" Target="https://access.ovid.com/custom/redirector/index.html?dest=https://go.openathens.net/redirector/unimelb.edu.au?url=http://ovidsp.ovid.com/ovidweb.cgi?T=JS&amp;CSC=Y&amp;NEWS=N&amp;PAGE=fulltext&amp;D=emed18&amp;AN=619323615" TargetMode="External"/><Relationship Id="rId1202" Type="http://schemas.openxmlformats.org/officeDocument/2006/relationships/hyperlink" Target="https://unimelb.hosted.exlibrisgroup.com/sfxlcl41/?sid=OVID:embase&amp;id=pmid:&amp;id=doi:10.1016%2FS0016-5085%252819%252937950-8&amp;issn=0016-5085&amp;isbn=&amp;volume=156&amp;issue=6+S1&amp;spage=S&amp;pages=S-441&amp;date=2019&amp;title=Gastroenterology&amp;atitle=UNMET+NEED+OF+INFLAMMATORY+BOWEL+DISEASE+IN+CANADA%3A+RESULTS+OF+A+PATIENT+SURVEY&amp;aulast=Gray&amp;pid=%3Cauthor%3EGray+J.R.%3BAttara+G.%3BAumais+G.%3BPanaccione+R.%3BMarshall+J.K.%3C%2Fauthor%3E%3CAN%3E2001916498%3C%2FAN%3E%3CDT%3EConference+Abstract%3C%2FDT%3E" TargetMode="External"/><Relationship Id="rId90" Type="http://schemas.openxmlformats.org/officeDocument/2006/relationships/hyperlink" Target="https://unimelb.hosted.exlibrisgroup.com/sfxlcl41/?sid=OVID:embase&amp;id=pmid:33171165&amp;id=doi:10.1016%2Fj.jaad.2020.11.004&amp;issn=0190-9622&amp;isbn=&amp;volume=85&amp;issue=6&amp;spage=1579&amp;pages=1579-1581&amp;date=2021&amp;title=Journal+of+the+American+Academy+of+Dermatology&amp;atitle=Analysis+of+psoriasis-related+posts+on+Twitter%3A+An+abundance+of+patient-driven+advocacy+versus+a+scarcity+of+dermatologists&amp;aulast=Li&amp;pid=%3Cauthor%3ELi+W.%3BLe+N.%3BLee+D.J.%3BReuter+K.%3C%2Fauthor%3E%3CAN%3E2015109272%3C%2FAN%3E%3CDT%3EArticle%3C%2FDT%3E" TargetMode="External"/><Relationship Id="rId186" Type="http://schemas.openxmlformats.org/officeDocument/2006/relationships/hyperlink" Target="https://unimelb.hosted.exlibrisgroup.com/sfxlcl41/?sid=OVID:embase&amp;id=pmid:&amp;id=doi:10.1542%2Fpeds.147.3-MeetingAbstract.625&amp;issn=1098-4275&amp;isbn=&amp;volume=147&amp;issue=3&amp;spage=624&amp;pages=624-625&amp;date=2021&amp;title=Pediatrics&amp;atitle=E-cigarette+or+vaping+use+associated+lung+injury+%28EVALI%29-newcopd+of+the+young%3F&amp;aulast=Lee&amp;pid=%3Cauthor%3ELee+R.%3BVokos+C.%3BKaur+M.%3BAustin+M.%3C%2Fauthor%3E%3CAN%3E634620981%3C%2FAN%3E%3CDT%3EConference+Abstract%3C%2FDT%3E" TargetMode="External"/><Relationship Id="rId351" Type="http://schemas.openxmlformats.org/officeDocument/2006/relationships/hyperlink" Target="https://access.ovid.com/custom/redirector/index.html?dest=https://go.openathens.net/redirector/unimelb.edu.au?url=http://ovidsp.ovid.com/ovidweb.cgi?T=JS&amp;CSC=Y&amp;NEWS=N&amp;PAGE=fulltext&amp;D=emed20&amp;AN=2002368505" TargetMode="External"/><Relationship Id="rId393" Type="http://schemas.openxmlformats.org/officeDocument/2006/relationships/hyperlink" Target="https://access.ovid.com/custom/redirector/index.html?dest=https://go.openathens.net/redirector/unimelb.edu.au?url=http://ovidsp.ovid.com/ovidweb.cgi?T=JS&amp;CSC=Y&amp;NEWS=N&amp;PAGE=fulltext&amp;D=emed20&amp;AN=628867218" TargetMode="External"/><Relationship Id="rId407" Type="http://schemas.openxmlformats.org/officeDocument/2006/relationships/hyperlink" Target="https://access.ovid.com/custom/redirector/index.html?dest=https://go.openathens.net/redirector/unimelb.edu.au?url=http://ovidsp.ovid.com/ovidweb.cgi?T=JS&amp;CSC=Y&amp;NEWS=N&amp;PAGE=fulltext&amp;D=emed19&amp;AN=624859346" TargetMode="External"/><Relationship Id="rId449" Type="http://schemas.openxmlformats.org/officeDocument/2006/relationships/hyperlink" Target="https://access.ovid.com/custom/redirector/index.html?dest=https://go.openathens.net/redirector/unimelb.edu.au?url=http://ovidsp.ovid.com/ovidweb.cgi?T=JS&amp;CSC=Y&amp;NEWS=N&amp;PAGE=fulltext&amp;D=emed19&amp;AN=624049239" TargetMode="External"/><Relationship Id="rId614" Type="http://schemas.openxmlformats.org/officeDocument/2006/relationships/hyperlink" Target="https://unimelb.hosted.exlibrisgroup.com/sfxlcl41/?sid=OVID:embase&amp;id=pmid:&amp;id=doi:&amp;issn=1535-7597&amp;isbn=&amp;volume=11&amp;issue=1+SUPPL.+1&amp;spage=&amp;pages=&amp;date=2011&amp;title=Epilepsy+Currents&amp;atitle=Epilepsy+on+YouTube%3A+A+review+of+100+videos&amp;aulast=Noe&amp;pid=%3Cauthor%3ENoe+K.%3BShulman+D.%3BTapsell+L.%3C%2Fauthor%3E%3CAN%3E70830849%3C%2FAN%3E%3CDT%3EConference+Abstract%3C%2FDT%3E" TargetMode="External"/><Relationship Id="rId656" Type="http://schemas.openxmlformats.org/officeDocument/2006/relationships/hyperlink" Target="https://unimelb.hosted.exlibrisgroup.com/sfxlcl41/?sid=OVID:embase&amp;id=pmid:34592539&amp;id=doi:10.1016%2Fj.ijmedinf.2021.104574&amp;issn=1386-5056&amp;isbn=&amp;volume=155&amp;issue=&amp;spage=104574&amp;pages=&amp;date=2021&amp;title=International+Journal+of+Medical+Informatics&amp;atitle=Using+a+mixed+methods+approach+to+identify+public+perception+of+vaping+risks+and+overall+health+outcomes+on+Twitter+during+the+2019+EVALI+outbreak&amp;aulast=Kasson&amp;pid=%3Cauthor%3EKasson+E.%3BSingh+A.K.%3BHuang+M.%3BWu+D.%3BCavazos-Rehg+P.%3C%2Fauthor%3E%3CAN%3E2014769662%3C%2FAN%3E%3CDT%3EArticle%3C%2FDT%3E" TargetMode="External"/><Relationship Id="rId821" Type="http://schemas.openxmlformats.org/officeDocument/2006/relationships/hyperlink" Target="https://access.ovid.com/custom/redirector/index.html?dest=https://go.openathens.net/redirector/unimelb.edu.au?url=http://ovidsp.ovid.com/ovidweb.cgi?T=JS&amp;CSC=Y&amp;NEWS=N&amp;PAGE=fulltext&amp;D=emed21&amp;AN=2005518424" TargetMode="External"/><Relationship Id="rId863" Type="http://schemas.openxmlformats.org/officeDocument/2006/relationships/hyperlink" Target="https://access.ovid.com/custom/redirector/index.html?dest=https://go.openathens.net/redirector/unimelb.edu.au?url=http://ovidsp.ovid.com/ovidweb.cgi?T=JS&amp;CSC=Y&amp;NEWS=N&amp;PAGE=fulltext&amp;D=emed20&amp;AN=629072701" TargetMode="External"/><Relationship Id="rId1037" Type="http://schemas.openxmlformats.org/officeDocument/2006/relationships/hyperlink" Target="https://access.ovid.com/custom/redirector/index.html?dest=https://go.openathens.net/redirector/unimelb.edu.au?url=http://ovidsp.ovid.com/ovidweb.cgi?T=JS&amp;CSC=Y&amp;NEWS=N&amp;PAGE=fulltext&amp;D=emed17&amp;AN=619134868" TargetMode="External"/><Relationship Id="rId1079" Type="http://schemas.openxmlformats.org/officeDocument/2006/relationships/hyperlink" Target="https://access.ovid.com/custom/redirector/index.html?dest=https://go.openathens.net/redirector/unimelb.edu.au?url=http://ovidsp.ovid.com/ovidweb.cgi?T=JS&amp;CSC=Y&amp;NEWS=N&amp;PAGE=fulltext&amp;D=emed15&amp;AN=600275331" TargetMode="External"/><Relationship Id="rId1244" Type="http://schemas.openxmlformats.org/officeDocument/2006/relationships/hyperlink" Target="https://unimelb.hosted.exlibrisgroup.com/sfxlcl41/?sid=OVID:embase&amp;id=pmid:&amp;id=doi:10.2147%2FJPR.S134330&amp;issn=1178-7090&amp;isbn=&amp;volume=10&amp;issue=&amp;spage=989&amp;pages=989-998&amp;date=2017&amp;title=Journal+of+Pain+Research&amp;atitle=Cannabis+as+a+substitute+for+prescription+drugs+-+A+cross-sectional+study&amp;aulast=Corroon&amp;pid=%3Cauthor%3ECorroon+J.M.%3BMischley+L.K.%3BSexton+M.%3C%2Fauthor%3E%3CAN%3E615975430%3C%2FAN%3E%3CDT%3EArticle%3C%2FDT%3E" TargetMode="External"/><Relationship Id="rId211" Type="http://schemas.openxmlformats.org/officeDocument/2006/relationships/hyperlink" Target="https://access.ovid.com/custom/redirector/index.html?dest=https://go.openathens.net/redirector/unimelb.edu.au?url=http://ovidsp.ovid.com/ovidweb.cgi?T=JS&amp;CSC=Y&amp;NEWS=N&amp;PAGE=fulltext&amp;D=emed21&amp;AN=2008442714" TargetMode="External"/><Relationship Id="rId253" Type="http://schemas.openxmlformats.org/officeDocument/2006/relationships/hyperlink" Target="https://access.ovid.com/custom/redirector/index.html?dest=https://go.openathens.net/redirector/unimelb.edu.au?url=http://ovidsp.ovid.com/ovidweb.cgi?T=JS&amp;CSC=Y&amp;NEWS=N&amp;PAGE=fulltext&amp;D=emed21&amp;AN=2007409586" TargetMode="External"/><Relationship Id="rId295" Type="http://schemas.openxmlformats.org/officeDocument/2006/relationships/hyperlink" Target="https://access.ovid.com/custom/redirector/index.html?dest=https://go.openathens.net/redirector/unimelb.edu.au?url=http://ovidsp.ovid.com/ovidweb.cgi?T=JS&amp;CSC=Y&amp;NEWS=N&amp;PAGE=fulltext&amp;D=emed21&amp;AN=2003906478" TargetMode="External"/><Relationship Id="rId309" Type="http://schemas.openxmlformats.org/officeDocument/2006/relationships/hyperlink" Target="https://access.ovid.com/custom/redirector/index.html?dest=https://go.openathens.net/redirector/unimelb.edu.au?url=http://ovidsp.ovid.com/ovidweb.cgi?T=JS&amp;CSC=Y&amp;NEWS=N&amp;PAGE=fulltext&amp;D=emed21&amp;AN=630371400" TargetMode="External"/><Relationship Id="rId460" Type="http://schemas.openxmlformats.org/officeDocument/2006/relationships/hyperlink" Target="https://unimelb.hosted.exlibrisgroup.com/sfxlcl41/?sid=OVID:embase&amp;id=pmid:&amp;id=doi:&amp;issn=1525-1497&amp;isbn=&amp;volume=33&amp;issue=2+Supplement+1&amp;spage=350&amp;pages=350&amp;date=2018&amp;title=Journal+of+General+Internal+Medicine&amp;atitle=Substance+use%2C+self-management%2C+and+hba1c+among+college+students+with+type+1+diabetes&amp;aulast=Wisk&amp;pid=%3Cauthor%3EWisk+L.%3BNelson+E.B.%3BMagane+K.%3BWeitzman+E.%3C%2Fauthor%3E%3CAN%3E622330356%3C%2FAN%3E%3CDT%3EConference+Abstract%3C%2FDT%3E" TargetMode="External"/><Relationship Id="rId516" Type="http://schemas.openxmlformats.org/officeDocument/2006/relationships/hyperlink" Target="https://unimelb.hosted.exlibrisgroup.com/sfxlcl41/?sid=OVID:embase&amp;id=pmid:&amp;id=doi:10.1097%2FWNP.0000000000000383&amp;issn=1537-1603&amp;isbn=&amp;volume=34&amp;issue=3&amp;spage=286&amp;pages=286&amp;date=2017&amp;title=Journal+of+Clinical+Neurophysiology&amp;atitle=The+portrayal+of+epilepsy+across+social+networking+sites&amp;aulast=Anetakis&amp;pid=%3Cauthor%3EAnetakis+K.%3BAnetakis+A.%3BGhearing+G.%3C%2Fauthor%3E%3CAN%3E620235204%3C%2FAN%3E%3CDT%3EConference+Abstract%3C%2FDT%3E" TargetMode="External"/><Relationship Id="rId698" Type="http://schemas.openxmlformats.org/officeDocument/2006/relationships/hyperlink" Target="https://unimelb.hosted.exlibrisgroup.com/sfxlcl41/?sid=OVID:embase&amp;id=pmid:33719661&amp;id=doi:10.1177%2F0883073821996916&amp;issn=0883-0738&amp;isbn=&amp;volume=36&amp;issue=9&amp;spage=697&amp;pages=697-710&amp;date=2021&amp;title=Journal+of+Child+Neurology&amp;atitle=A+Systematic+Review+of+Assessments+and+Interventions+for+Chronic+Pain+in+Young+Children+With+or+at+High+Risk+for+Cerebral+Palsy&amp;aulast=Letzkus&amp;pid=%3Cauthor%3ELetzkus+L.%3BFehlings+D.%3BAyala+L.%3BByrne+R.%3BGehred+A.%3BMaitre+N.L.%3BNoritz+G.%3BRosenberg+N.S.%3BTanner+K.%3BVargus-Adams+J.%3BWinter+S.%3BLewandowski+D.J.%3BNovak+I.%3C%2Fauthor%3E%3CAN%3E2010767083%3C%2FAN%3E%3CDT%3EArticle%3C%2FDT%3E" TargetMode="External"/><Relationship Id="rId919" Type="http://schemas.openxmlformats.org/officeDocument/2006/relationships/hyperlink" Target="https://access.ovid.com/custom/redirector/index.html?dest=https://go.openathens.net/redirector/unimelb.edu.au?url=http://ovidsp.ovid.com/ovidweb.cgi?T=JS&amp;CSC=Y&amp;NEWS=N&amp;PAGE=fulltext&amp;D=emed20&amp;AN=2001444556" TargetMode="External"/><Relationship Id="rId1090" Type="http://schemas.openxmlformats.org/officeDocument/2006/relationships/hyperlink" Target="https://unimelb.hosted.exlibrisgroup.com/sfxlcl41/?sid=OVID:embase&amp;id=pmid:23881881&amp;id=doi:10.1002%2Fhup.2323&amp;issn=0885-6222&amp;isbn=&amp;volume=28&amp;issue=4&amp;spage=332&amp;pages=332-340&amp;date=2013&amp;title=Human+Psychopharmacology&amp;atitle=Consumption+of+new+psychoactive+substances+in+a+Spanish+sample+of+research+chemical+users&amp;aulast=Gonzalez&amp;pid=%3Cauthor%3EGonzalez+D.%3BVentura+M.%3BCaudevilla+F.%3BTorrens+M.%3BFarre+M.%3C%2Fauthor%3E%3CAN%3E369432835%3C%2FAN%3E%3CDT%3EConference+Paper%3C%2FDT%3E" TargetMode="External"/><Relationship Id="rId1104" Type="http://schemas.openxmlformats.org/officeDocument/2006/relationships/hyperlink" Target="https://unimelb.hosted.exlibrisgroup.com/sfxlcl41/?sid=OVID:embase&amp;id=pmid:32438377&amp;id=doi:&amp;issn=0028-8446&amp;isbn=&amp;volume=133&amp;issue=1515&amp;spage=54&amp;pages=54-69&amp;date=2020&amp;title=New+Zealand+Medical+Journal&amp;atitle=Exploring+medicinal+use+of+cannabis+in+a+time+of+policy+change+in+New+Zealand&amp;aulast=Rychert&amp;pid=%3Cauthor%3ERychert+M.%3BWilkins+C.%3BParker+K.%3BGraydon-Guy+T.%3C%2Fauthor%3E%3CAN%3E2017254327%3C%2FAN%3E%3CDT%3EArticle%3C%2FDT%3E" TargetMode="External"/><Relationship Id="rId1146" Type="http://schemas.openxmlformats.org/officeDocument/2006/relationships/hyperlink" Target="https://unimelb.hosted.exlibrisgroup.com/sfxlcl41/?sid=OVID:embase&amp;id=pmid:34246279&amp;id=doi:10.1186%2Fs12954-021-00520-5&amp;issn=1477-7517&amp;isbn=&amp;volume=18&amp;issue=1&amp;spage=72&amp;pages=&amp;date=2021&amp;title=Harm+Reduction+Journal&amp;atitle=Exploring+the+use+of+cannabis+as+a+substitute+for+prescription+drugs+in+a+convenience+sample&amp;aulast=Kvamme&amp;pid=%3Cauthor%3EKvamme+S.L.%3BPedersen+M.M.%3BRomer+Thomsen+K.%3BThylstrup+B.%3C%2Fauthor%3E%3CAN%3E2013114477%3C%2FAN%3E%3CDT%3EArticle%3C%2FDT%3E" TargetMode="External"/><Relationship Id="rId48" Type="http://schemas.openxmlformats.org/officeDocument/2006/relationships/hyperlink" Target="https://unimelb.hosted.exlibrisgroup.com/sfxlcl41/?sid=OVID:embase&amp;id=pmid:&amp;id=doi:10.1016%2Fj.abrep.2021.100376&amp;issn=2352-8532&amp;isbn=&amp;volume=14&amp;issue=&amp;spage=100376&amp;pages=&amp;date=2021&amp;title=Addictive+Behaviors+Reports&amp;atitle=Characterizing+prescription+stimulant+nonmedical+use+%28NMU%29+among+adults+recruited+from+Reddit&amp;aulast=Vosburg&amp;pid=%3Cauthor%3EVosburg+S.K.%3BRobbins+R.S.%3BAntshel+K.M.%3BFaraone+S.V.%3BGreen+J.L.%3C%2Fauthor%3E%3CAN%3E2014626766%3C%2FAN%3E%3CDT%3EArticle%3C%2FDT%3E" TargetMode="External"/><Relationship Id="rId113" Type="http://schemas.openxmlformats.org/officeDocument/2006/relationships/hyperlink" Target="https://access.ovid.com/custom/redirector/index.html?dest=https://go.openathens.net/redirector/unimelb.edu.au?url=http://ovidsp.ovid.com/ovidweb.cgi?T=JS&amp;CSC=Y&amp;NEWS=N&amp;PAGE=fulltext&amp;D=emed22&amp;AN=2011319962" TargetMode="External"/><Relationship Id="rId320" Type="http://schemas.openxmlformats.org/officeDocument/2006/relationships/hyperlink" Target="https://unimelb.hosted.exlibrisgroup.com/sfxlcl41/?sid=OVID:embase&amp;id=pmid:&amp;id=doi:10.1177%2F2164956120912849&amp;issn=2164-9561&amp;isbn=&amp;volume=9&amp;issue=&amp;spage=160&amp;pages=160-161&amp;date=2020&amp;title=Global+Advances+in+Health+and+Medicine&amp;atitle=Survey+of+attitudes+toward+medical+cannabis+use+among+older+adults&amp;aulast=Oliveto&amp;pid=%3Cauthor%3EOliveto+A.%3BAddicott+M.%3BMancino+M.%3BFischer-Laycock+I.%3BMendiratta+P.%3C%2Fauthor%3E%3CAN%3E633828507%3C%2FAN%3E%3CDT%3EConference+Abstract%3C%2FDT%3E" TargetMode="External"/><Relationship Id="rId558" Type="http://schemas.openxmlformats.org/officeDocument/2006/relationships/hyperlink" Target="https://unimelb.hosted.exlibrisgroup.com/sfxlcl41/?sid=OVID:embase&amp;id=pmid:&amp;id=doi:&amp;issn=1097-6760&amp;isbn=&amp;volume=68&amp;issue=4+Supplement+1&amp;spage=S16&amp;pages=S16&amp;date=2016&amp;title=Annals+of+Emergency+Medicine&amp;atitle=In+search+of+the+herbert+effect%3A+The+impact+of+an+emergency+medicine+podcast+on+the+frequency+of+diagnostic+and+treatment+patterns+in+emergency+departments&amp;aulast=Runde&amp;pid=%3Cauthor%3ERunde+D.P.%3BHarland+K.%3BMohr+N.%3C%2Fauthor%3E%3CAN%3E616474962%3C%2FAN%3E%3CDT%3EConference+Abstract%3C%2FDT%3E" TargetMode="External"/><Relationship Id="rId723" Type="http://schemas.openxmlformats.org/officeDocument/2006/relationships/hyperlink" Target="https://access.ovid.com/custom/redirector/index.html?dest=https://go.openathens.net/redirector/unimelb.edu.au?url=http://ovidsp.ovid.com/ovidweb.cgi?T=JS&amp;CSC=Y&amp;NEWS=N&amp;PAGE=fulltext&amp;D=emed22&amp;AN=2010667679" TargetMode="External"/><Relationship Id="rId765" Type="http://schemas.openxmlformats.org/officeDocument/2006/relationships/hyperlink" Target="https://access.ovid.com/custom/redirector/index.html?dest=https://go.openathens.net/redirector/unimelb.edu.au?url=http://ovidsp.ovid.com/ovidweb.cgi?T=JS&amp;CSC=Y&amp;NEWS=N&amp;PAGE=fulltext&amp;D=emed21&amp;AN=633122323" TargetMode="External"/><Relationship Id="rId930" Type="http://schemas.openxmlformats.org/officeDocument/2006/relationships/hyperlink" Target="https://unimelb.hosted.exlibrisgroup.com/sfxlcl41/?sid=OVID:embase&amp;id=pmid:29952450&amp;id=doi:&amp;issn=0332-3102&amp;isbn=&amp;volume=111&amp;issue=2&amp;spage=702&amp;pages=702&amp;date=2018&amp;title=Irish+Medical+Journal&amp;atitle=SCN1A+variant+and+cannabidiol+use&amp;aulast=Reynolds&amp;pid=%3Cauthor%3EReynolds+C.%3BFinnegan+R.%3BForman+E.%3BKing+M.D.%3C%2Fauthor%3E%3CAN%3E620854953%3C%2FAN%3E%3CDT%3ELetter%3C%2FDT%3E" TargetMode="External"/><Relationship Id="rId972" Type="http://schemas.openxmlformats.org/officeDocument/2006/relationships/hyperlink" Target="https://unimelb.hosted.exlibrisgroup.com/sfxlcl41/?sid=OVID:embase&amp;id=pmid:28602568&amp;id=doi:10.1016%2Fj.pec.2017.06.001&amp;issn=0738-3991&amp;isbn=&amp;volume=100&amp;issue=10&amp;spage=1943&amp;pages=1943-1950&amp;date=2017&amp;title=Patient+Education+and+Counseling&amp;atitle=Online+self-help+forums+on+cannabis%3A+A+content+assessment&amp;aulast=Greiner&amp;pid=%3Cauthor%3EGreiner+C.%3BChatton+A.%3BKhazaal+Y.%3C%2Fauthor%3E%3CAN%3E616718657%3C%2FAN%3E%3CDT%3EArticle%3C%2FDT%3E" TargetMode="External"/><Relationship Id="rId1006" Type="http://schemas.openxmlformats.org/officeDocument/2006/relationships/hyperlink" Target="https://unimelb.hosted.exlibrisgroup.com/sfxlcl41/?sid=OVID:embase&amp;id=pmid:&amp;id=doi:10.1089%2Fcan.2016.0024&amp;issn=2378-8763&amp;isbn=&amp;volume=1&amp;issue=1&amp;spage=244&amp;pages=244-251&amp;date=2016&amp;title=Cannabis+and+Cannabinoid+Research&amp;atitle=Training+and+Practices+of+Cannabis+Dispensary+Staff&amp;aulast=Haug&amp;pid=%3Cauthor%3EHaug+N.A.%3BKieschnick+D.%3BSottile+J.E.%3BBabson+K.A.%3BVandrey+R.%3BBonn-Miller+M.O.%3C%2Fauthor%3E%3CAN%3E620742509%3C%2FAN%3E%3CDT%3EArticle%3C%2FDT%3E" TargetMode="External"/><Relationship Id="rId1188" Type="http://schemas.openxmlformats.org/officeDocument/2006/relationships/hyperlink" Target="https://unimelb.hosted.exlibrisgroup.com/sfxlcl41/?sid=OVID:embase&amp;id=pmid:&amp;id=doi:10.1007%2Fs11606-020-05890-3&amp;issn=1525-1497&amp;isbn=&amp;volume=35&amp;issue=SUPPL+1&amp;spage=S183&amp;pages=S183&amp;date=2020&amp;title=Journal+of+General+Internal+Medicine&amp;atitle=Internet+claims+on+the+health+benefits+of+cannabis+use&amp;aulast=Lau&amp;pid=%3Cauthor%3ELau+N.%3BGerson+M.%3BKorenstein+D.R.%3BKeyhani+S.%3C%2Fauthor%3E%3CAN%3E633957287%3C%2FAN%3E%3CDT%3EConference+Abstract%3C%2FDT%3E" TargetMode="External"/><Relationship Id="rId155" Type="http://schemas.openxmlformats.org/officeDocument/2006/relationships/hyperlink" Target="https://access.ovid.com/custom/redirector/index.html?dest=https://go.openathens.net/redirector/unimelb.edu.au?url=http://ovidsp.ovid.com/ovidweb.cgi?T=JS&amp;CSC=Y&amp;NEWS=N&amp;PAGE=fulltext&amp;D=emed22&amp;AN=2013114477" TargetMode="External"/><Relationship Id="rId197" Type="http://schemas.openxmlformats.org/officeDocument/2006/relationships/hyperlink" Target="https://access.ovid.com/custom/redirector/index.html?dest=https://go.openathens.net/redirector/unimelb.edu.au?url=http://ovidsp.ovid.com/ovidweb.cgi?T=JS&amp;CSC=Y&amp;NEWS=N&amp;PAGE=fulltext&amp;D=emed21&amp;AN=633122323" TargetMode="External"/><Relationship Id="rId362" Type="http://schemas.openxmlformats.org/officeDocument/2006/relationships/hyperlink" Target="https://unimelb.hosted.exlibrisgroup.com/sfxlcl41/?sid=OVID:embase&amp;id=pmid:31042096&amp;id=doi:10.1513%2FAnnalsATS.201902-125ED&amp;issn=2325-6621&amp;isbn=&amp;volume=16&amp;issue=5&amp;spage=544&amp;pages=544-546&amp;date=2019&amp;title=Annals+of+the+American+Thoracic+Society&amp;atitle=The+increasing+use+of+social+media+for+medical+information%3A+Should+healthcare+providers+be+concerned%3F&amp;aulast=Mageto&amp;pid=%3Cauthor%3EMageto+Y.%3C%2Fauthor%3E%3CAN%3E2001905476%3C%2FAN%3E%3CDT%3EEditorial%3C%2FDT%3E" TargetMode="External"/><Relationship Id="rId418" Type="http://schemas.openxmlformats.org/officeDocument/2006/relationships/hyperlink" Target="https://unimelb.hosted.exlibrisgroup.com/sfxlcl41/?sid=OVID:embase&amp;id=pmid:29642898&amp;id=doi:10.1186%2Fs12884-018-1710-8&amp;issn=1471-2393&amp;isbn=&amp;volume=18&amp;issue=1&amp;spage=91&amp;pages=&amp;date=2018&amp;title=BMC+Pregnancy+and+Childbirth&amp;atitle=Enablers+and+barriers+for+women+with+gestational+diabetes+mellitus+to+achieve+optimal+glycaemic+control+-+a+qualitative+study+using+the+theoretical+domains+framework&amp;aulast=Martis&amp;pid=%3Cauthor%3EMartis+R.%3BBrown+J.%3BMcAra-Couper+J.%3BCrowther+C.A.%3C%2Fauthor%3E%3CAN%3E621602111%3C%2FAN%3E%3CDT%3EArticle%3C%2FDT%3E" TargetMode="External"/><Relationship Id="rId625" Type="http://schemas.openxmlformats.org/officeDocument/2006/relationships/hyperlink" Target="https://access.ovid.com/custom/redirector/index.html?dest=https://go.openathens.net/redirector/unimelb.edu.au?url=http://ovidsp.ovid.com/ovidweb.cgi?T=JS&amp;CSC=Y&amp;NEWS=N&amp;PAGE=fulltext&amp;D=emexa&amp;AN=637609028" TargetMode="External"/><Relationship Id="rId832" Type="http://schemas.openxmlformats.org/officeDocument/2006/relationships/hyperlink" Target="https://unimelb.hosted.exlibrisgroup.com/sfxlcl41/?sid=OVID:embase&amp;id=pmid:31940005&amp;id=doi:10.1001%2Fjamapsychiatry.2019.4503&amp;issn=2168-622X&amp;isbn=&amp;volume=77&amp;issue=4&amp;spage=438&amp;pages=438&amp;date=2020&amp;title=JAMA+Psychiatry&amp;atitle=Is+There+an+Association+between+Social+Media+Use+and+Mental+Health%3F+the+Timing+of+Confounding+Measurement+Matters+-+Reply&amp;aulast=Feder&amp;pid=%3Cauthor%3EFeder+K.A.%3BRiehm+K.E.%3BMojtabai+R.%3C%2Fauthor%3E%3CAN%3E630667504%3C%2FAN%3E%3CDT%3ELetter%3C%2FDT%3E" TargetMode="External"/><Relationship Id="rId1048" Type="http://schemas.openxmlformats.org/officeDocument/2006/relationships/hyperlink" Target="https://unimelb.hosted.exlibrisgroup.com/sfxlcl41/?sid=OVID:embase&amp;id=pmid:26997194&amp;id=doi:&amp;issn=1938-4114&amp;isbn=&amp;volume=77&amp;issue=2&amp;spage=349&amp;pages=349-353&amp;date=2016&amp;title=Journal+of+studies+on+alcohol+and+drugs&amp;atitle=Young+Adults%27+Exposure+to+Alcohol-+and+Marijuana-Related+Content+on+Twitter&amp;aulast=Cabrera-Nguyen&amp;pid=%3Cauthor%3ECabrera-Nguyen+E.P.%3BCavazos-Rehg+P.%3BKrauss+M.%3BBierut+L.J.%3BMoreno+M.A.%3C%2Fauthor%3E%3CAN%3E614939060%3C%2FAN%3E%3CDT%3EArticle%3C%2FDT%3E" TargetMode="External"/><Relationship Id="rId1213" Type="http://schemas.openxmlformats.org/officeDocument/2006/relationships/hyperlink" Target="https://access.ovid.com/custom/redirector/index.html?dest=https://go.openathens.net/redirector/unimelb.edu.au?url=http://ovidsp.ovid.com/ovidweb.cgi?T=JS&amp;CSC=Y&amp;NEWS=N&amp;PAGE=fulltext&amp;D=emed20&amp;AN=634458654" TargetMode="External"/><Relationship Id="rId1255" Type="http://schemas.openxmlformats.org/officeDocument/2006/relationships/hyperlink" Target="https://access.ovid.com/custom/redirector/index.html?dest=https://go.openathens.net/redirector/unimelb.edu.au?url=http://ovidsp.ovid.com/ovidweb.cgi?T=JS&amp;CSC=Y&amp;NEWS=N&amp;PAGE=fulltext&amp;D=emed16&amp;AN=72176793" TargetMode="External"/><Relationship Id="rId222" Type="http://schemas.openxmlformats.org/officeDocument/2006/relationships/hyperlink" Target="https://unimelb.hosted.exlibrisgroup.com/sfxlcl41/?sid=OVID:embase&amp;id=pmid:32756272&amp;id=doi:10.1097%2FBRS.0000000000003626&amp;issn=1528-1159&amp;isbn=&amp;volume=45&amp;issue=19&amp;spage=E1249&amp;pages=E1249-E1255&amp;date=2020&amp;title=Spine&amp;atitle=The+22nd+Anniversary+of+the+Cochrane+Back+and+Neck+Group&amp;aulast=Furlan&amp;pid=%3Cauthor%3EFurlan+A.D.%3BChou+R.%3BHarbin+S.%3BPardo+J.P.%3C%2Fauthor%3E%3CAN%3E632545397%3C%2FAN%3E%3CDT%3EReview%3C%2FDT%3E" TargetMode="External"/><Relationship Id="rId264" Type="http://schemas.openxmlformats.org/officeDocument/2006/relationships/hyperlink" Target="https://unimelb.hosted.exlibrisgroup.com/sfxlcl41/?sid=OVID:embase&amp;id=pmid:&amp;id=doi:10.1080%2F14659891.2020.1784301&amp;issn=1465-9891&amp;isbn=&amp;volume=&amp;issue=&amp;spage=1&amp;pages=1-6&amp;date=2020&amp;title=Journal+of+Substance+Use&amp;atitle=Correlates+of+Cannabis+Use+Disorders+among+urban+women+of+color%3A+childhood+abuse%2C+relationship+with+spouse%2Fpartner%2C+and+media+exposure&amp;aulast=Lee&amp;pid=%3Cauthor%3ELee+J.Y.%3BPahl+K.%3BKim+W.%3C%2Fauthor%3E%3CAN%3E2005518424%3C%2FAN%3E%3CDT%3EArticle%3C%2FDT%3E" TargetMode="External"/><Relationship Id="rId471" Type="http://schemas.openxmlformats.org/officeDocument/2006/relationships/hyperlink" Target="https://access.ovid.com/custom/redirector/index.html?dest=https://go.openathens.net/redirector/unimelb.edu.au?url=http://ovidsp.ovid.com/ovidweb.cgi?T=JS&amp;CSC=Y&amp;NEWS=N&amp;PAGE=fulltext&amp;D=emed19&amp;AN=624080624" TargetMode="External"/><Relationship Id="rId667" Type="http://schemas.openxmlformats.org/officeDocument/2006/relationships/hyperlink" Target="https://access.ovid.com/custom/redirector/index.html?dest=https://go.openathens.net/redirector/unimelb.edu.au?url=http://ovidsp.ovid.com/ovidweb.cgi?T=JS&amp;CSC=Y&amp;NEWS=N&amp;PAGE=fulltext&amp;D=emed22&amp;AN=2014395553" TargetMode="External"/><Relationship Id="rId874" Type="http://schemas.openxmlformats.org/officeDocument/2006/relationships/hyperlink" Target="https://unimelb.hosted.exlibrisgroup.com/sfxlcl41/?sid=OVID:embase&amp;id=pmid:31731226&amp;id=doi:10.1016%2Fj.adolescence.2019.10.013&amp;issn=0140-1971&amp;isbn=&amp;volume=77&amp;issue=1&amp;spage=152&amp;pages=152-162&amp;date=2019&amp;title=Journal+of+Adolescence&amp;atitle=Social+media+photos+of+substance+use+and+their+relationship+to+attitudes+and+behaviors+among+ethnic+and+racial+minority+emerging+adult+men+living+in+low-income+areas&amp;aulast=Lauckner&amp;pid=%3Cauthor%3ELauckner+C.%3BDesrosiers+A.%3BMuilenburg+J.%3BKillanin+A.%3BGenter+E.%3BKershaw+T.%3C%2Fauthor%3E%3CAN%3E2003746920%3C%2FAN%3E%3CDT%3EArticle%3C%2FDT%3E" TargetMode="External"/><Relationship Id="rId1115" Type="http://schemas.openxmlformats.org/officeDocument/2006/relationships/hyperlink" Target="https://access.ovid.com/custom/redirector/index.html?dest=https://go.openathens.net/redirector/unimelb.edu.au?url=http://ovidsp.ovid.com/ovidweb.cgi?T=JS&amp;CSC=Y&amp;NEWS=N&amp;PAGE=fulltext&amp;D=emexa&amp;AN=2014643779" TargetMode="External"/><Relationship Id="rId17" Type="http://schemas.openxmlformats.org/officeDocument/2006/relationships/hyperlink" Target="https://access.ovid.com/custom/redirector/index.html?dest=https://go.openathens.net/redirector/unimelb.edu.au?url=http://ovidsp.ovid.com/ovidweb.cgi?T=JS&amp;CSC=Y&amp;NEWS=N&amp;PAGE=fulltext&amp;D=emexa&amp;AN=2013922000" TargetMode="External"/><Relationship Id="rId59" Type="http://schemas.openxmlformats.org/officeDocument/2006/relationships/hyperlink" Target="https://access.ovid.com/custom/redirector/index.html?dest=https://go.openathens.net/redirector/unimelb.edu.au?url=http://ovidsp.ovid.com/ovidweb.cgi?T=JS&amp;CSC=Y&amp;NEWS=N&amp;PAGE=fulltext&amp;D=emexa&amp;AN=634894176" TargetMode="External"/><Relationship Id="rId124" Type="http://schemas.openxmlformats.org/officeDocument/2006/relationships/hyperlink" Target="https://unimelb.hosted.exlibrisgroup.com/sfxlcl41/?sid=OVID:embase&amp;id=pmid:33460744&amp;id=doi:10.1016%2Fj.ctim.2021.102669&amp;issn=0965-2299&amp;isbn=&amp;volume=57&amp;issue=&amp;spage=102669&amp;pages=&amp;date=2021&amp;title=Complementary+Therapies+in+Medicine&amp;atitle=Mixed+methods+study+of+the+potential+therapeutic+benefits+from+medical+cannabis+for+patients+in+Florida&amp;aulast=Luque&amp;pid=%3Cauthor%3ELuque+J.S.%3BOkere+A.N.%3BReyes-Ortiz+C.A.%3BWilliams+P.M.%3C%2Fauthor%3E%3CAN%3E2010748559%3C%2FAN%3E%3CDT%3EArticle%3C%2FDT%3E" TargetMode="External"/><Relationship Id="rId527" Type="http://schemas.openxmlformats.org/officeDocument/2006/relationships/hyperlink" Target="https://access.ovid.com/custom/redirector/index.html?dest=https://go.openathens.net/redirector/unimelb.edu.au?url=http://ovidsp.ovid.com/ovidweb.cgi?T=JS&amp;CSC=Y&amp;NEWS=N&amp;PAGE=fulltext&amp;D=emed18&amp;AN=620154731" TargetMode="External"/><Relationship Id="rId569" Type="http://schemas.openxmlformats.org/officeDocument/2006/relationships/hyperlink" Target="https://access.ovid.com/custom/redirector/index.html?dest=https://go.openathens.net/redirector/unimelb.edu.au?url=http://ovidsp.ovid.com/ovidweb.cgi?T=JS&amp;CSC=Y&amp;NEWS=N&amp;PAGE=fulltext&amp;D=emed16&amp;AN=607108642" TargetMode="External"/><Relationship Id="rId734" Type="http://schemas.openxmlformats.org/officeDocument/2006/relationships/hyperlink" Target="https://unimelb.hosted.exlibrisgroup.com/sfxlcl41/?sid=OVID:embase&amp;id=pmid:34246279&amp;id=doi:10.1186%2Fs12954-021-00520-5&amp;issn=1477-7517&amp;isbn=&amp;volume=18&amp;issue=1&amp;spage=72&amp;pages=&amp;date=2021&amp;title=Harm+Reduction+Journal&amp;atitle=Exploring+the+use+of+cannabis+as+a+substitute+for+prescription+drugs+in+a+convenience+sample&amp;aulast=Kvamme&amp;pid=%3Cauthor%3EKvamme+S.L.%3BPedersen+M.M.%3BRomer+Thomsen+K.%3BThylstrup+B.%3C%2Fauthor%3E%3CAN%3E2013114477%3C%2FAN%3E%3CDT%3EArticle%3C%2FDT%3E" TargetMode="External"/><Relationship Id="rId776" Type="http://schemas.openxmlformats.org/officeDocument/2006/relationships/hyperlink" Target="https://unimelb.hosted.exlibrisgroup.com/sfxlcl41/?sid=OVID:embase&amp;id=pmid:&amp;id=doi:10.3389%2Ffpsyt.2020.631792&amp;issn=1664-0640&amp;isbn=&amp;volume=11&amp;issue=&amp;spage=631792&amp;pages=&amp;date=2020&amp;title=Frontiers+in+Psychiatry&amp;atitle=Characterizing+Pathways+of+Non-oral+Prescription+Stimulant+Non-medical+Use+Among+Adults+Recruited+From+Reddit&amp;aulast=Vosburg&amp;pid=%3Cauthor%3EVosburg+S.K.%3BRobbins+R.S.%3BAntshel+K.M.%3BFaraone+S.V.%3BGreen+J.L.%3C%2Fauthor%3E%3CAN%3E634189830%3C%2FAN%3E%3CDT%3EArticle%3C%2FDT%3E" TargetMode="External"/><Relationship Id="rId941" Type="http://schemas.openxmlformats.org/officeDocument/2006/relationships/hyperlink" Target="https://access.ovid.com/custom/redirector/index.html?dest=https://go.openathens.net/redirector/unimelb.edu.au?url=http://ovidsp.ovid.com/ovidweb.cgi?T=JS&amp;CSC=Y&amp;NEWS=N&amp;PAGE=fulltext&amp;D=emed19&amp;AN=624274185" TargetMode="External"/><Relationship Id="rId983" Type="http://schemas.openxmlformats.org/officeDocument/2006/relationships/hyperlink" Target="https://access.ovid.com/custom/redirector/index.html?dest=https://go.openathens.net/redirector/unimelb.edu.au?url=http://ovidsp.ovid.com/ovidweb.cgi?T=JS&amp;CSC=Y&amp;NEWS=N&amp;PAGE=fulltext&amp;D=emed18&amp;AN=615401410" TargetMode="External"/><Relationship Id="rId1157" Type="http://schemas.openxmlformats.org/officeDocument/2006/relationships/hyperlink" Target="https://access.ovid.com/custom/redirector/index.html?dest=https://go.openathens.net/redirector/unimelb.edu.au?url=http://ovidsp.ovid.com/ovidweb.cgi?T=JS&amp;CSC=Y&amp;NEWS=N&amp;PAGE=fulltext&amp;D=emed21&amp;AN=632461417" TargetMode="External"/><Relationship Id="rId1199" Type="http://schemas.openxmlformats.org/officeDocument/2006/relationships/hyperlink" Target="https://access.ovid.com/custom/redirector/index.html?dest=https://go.openathens.net/redirector/unimelb.edu.au?url=http://ovidsp.ovid.com/ovidweb.cgi?T=JS&amp;CSC=Y&amp;NEWS=N&amp;PAGE=fulltext&amp;D=emed21&amp;AN=2005913113" TargetMode="External"/><Relationship Id="rId70" Type="http://schemas.openxmlformats.org/officeDocument/2006/relationships/hyperlink" Target="https://unimelb.hosted.exlibrisgroup.com/sfxlcl41/?sid=OVID:embase&amp;id=pmid:34021014&amp;id=doi:10.9778%2Fcmajo.20200212&amp;issn=2291-0026&amp;isbn=&amp;volume=9&amp;issue=2&amp;spage=E563&amp;pages=E563-E569&amp;date=2021&amp;title=CMAJ+open&amp;atitle=Family+attitudes+about+and+experiences+with+medical+cannabis+in+children+with+cancer+or+epilepsy%3A+an+exploratory+qualitative+study&amp;aulast=Gibbard&amp;pid=%3Cauthor%3EGibbard+M.%3BMount+D.%3BRassekh+S.R.%3BSiden+H.H.%3C%2Fauthor%3E%3CAN%3E635727977%3C%2FAN%3E%3CDT%3EArticle%3C%2FDT%3E" TargetMode="External"/><Relationship Id="rId166" Type="http://schemas.openxmlformats.org/officeDocument/2006/relationships/hyperlink" Target="https://unimelb.hosted.exlibrisgroup.com/sfxlcl41/?sid=OVID:embase&amp;id=pmid:&amp;id=doi:10.1177%2F01945998211030919a&amp;issn=1097-6817&amp;isbn=&amp;volume=165&amp;issue=1+SUPPL&amp;spage=P16&amp;pages=P16&amp;date=2021&amp;title=Otolaryngology+-+Head+and+Neck+Surgery&amp;atitle=From+E-Cig+to+Puff+Bar%3A+Otolaryngology+and+the+vaping+epidemic&amp;aulast=Balakrishnan&amp;pid=%3Cauthor%3EBalakrishnan+K.%3BJackler+R.K.%3BBrenner+M.J.%3BCollar+R.M.%3C%2Fauthor%3E%3CAN%3E636200981%3C%2FAN%3E%3CDT%3EConference+Abstract%3C%2FDT%3E" TargetMode="External"/><Relationship Id="rId331" Type="http://schemas.openxmlformats.org/officeDocument/2006/relationships/hyperlink" Target="https://access.ovid.com/custom/redirector/index.html?dest=https://go.openathens.net/redirector/unimelb.edu.au?url=http://ovidsp.ovid.com/ovidweb.cgi?T=JS&amp;CSC=Y&amp;NEWS=N&amp;PAGE=fulltext&amp;D=emed21&amp;AN=632639094" TargetMode="External"/><Relationship Id="rId373" Type="http://schemas.openxmlformats.org/officeDocument/2006/relationships/hyperlink" Target="https://access.ovid.com/custom/redirector/index.html?dest=https://go.openathens.net/redirector/unimelb.edu.au?url=http://ovidsp.ovid.com/ovidweb.cgi?T=JS&amp;CSC=Y&amp;NEWS=N&amp;PAGE=fulltext&amp;D=emed20&amp;AN=625902115" TargetMode="External"/><Relationship Id="rId429" Type="http://schemas.openxmlformats.org/officeDocument/2006/relationships/hyperlink" Target="https://access.ovid.com/custom/redirector/index.html?dest=https://go.openathens.net/redirector/unimelb.edu.au?url=http://ovidsp.ovid.com/ovidweb.cgi?T=JS&amp;CSC=Y&amp;NEWS=N&amp;PAGE=fulltext&amp;D=emed19&amp;AN=623114973" TargetMode="External"/><Relationship Id="rId580" Type="http://schemas.openxmlformats.org/officeDocument/2006/relationships/hyperlink" Target="https://unimelb.hosted.exlibrisgroup.com/sfxlcl41/?sid=OVID:embase&amp;id=pmid:&amp;id=doi:10.1016%2Fj.drugalcdep.2015.07.418&amp;issn=0376-8716&amp;isbn=&amp;volume=156&amp;issue=&amp;spage=e153&amp;pages=e153-e154&amp;date=2015&amp;title=Drug+and+Alcohol+Dependence&amp;atitle=%22Smoking+pot+helps+me+focus%22%3A+A+qualitative+analysis+of+Internet+forum+discussions+of+ADHD+and+cannabis+use&amp;aulast=Mitchell&amp;pid=%3Cauthor%3EMitchell+J.T.%3BSweitzer+M.%3BTunno+A.%3BHagmann+C.%3BKollins+S.H.%3BMcClernon+J.%3C%2Fauthor%3E%3CAN%3E72176795%3C%2FAN%3E%3CDT%3EConference+Abstract%3C%2FDT%3E" TargetMode="External"/><Relationship Id="rId636" Type="http://schemas.openxmlformats.org/officeDocument/2006/relationships/hyperlink" Target="https://unimelb.hosted.exlibrisgroup.com/sfxlcl41/?sid=OVID:embase&amp;id=pmid:32438377&amp;id=doi:&amp;issn=0028-8446&amp;isbn=&amp;volume=133&amp;issue=1515&amp;spage=54&amp;pages=54-69&amp;date=2020&amp;title=New+Zealand+Medical+Journal&amp;atitle=Exploring+medicinal+use+of+cannabis+in+a+time+of+policy+change+in+New+Zealand&amp;aulast=Rychert&amp;pid=%3Cauthor%3ERychert+M.%3BWilkins+C.%3BParker+K.%3BGraydon-Guy+T.%3C%2Fauthor%3E%3CAN%3E2017254327%3C%2FAN%3E%3CDT%3EArticle%3C%2FDT%3E" TargetMode="External"/><Relationship Id="rId801" Type="http://schemas.openxmlformats.org/officeDocument/2006/relationships/hyperlink" Target="https://access.ovid.com/custom/redirector/index.html?dest=https://go.openathens.net/redirector/unimelb.edu.au?url=http://ovidsp.ovid.com/ovidweb.cgi?T=JS&amp;CSC=Y&amp;NEWS=N&amp;PAGE=fulltext&amp;D=emed21&amp;AN=633634578" TargetMode="External"/><Relationship Id="rId1017" Type="http://schemas.openxmlformats.org/officeDocument/2006/relationships/hyperlink" Target="https://access.ovid.com/custom/redirector/index.html?dest=https://go.openathens.net/redirector/unimelb.edu.au?url=http://ovidsp.ovid.com/ovidweb.cgi?T=JS&amp;CSC=Y&amp;NEWS=N&amp;PAGE=fulltext&amp;D=emed17&amp;AN=610353397" TargetMode="External"/><Relationship Id="rId1059" Type="http://schemas.openxmlformats.org/officeDocument/2006/relationships/hyperlink" Target="https://access.ovid.com/custom/redirector/index.html?dest=https://go.openathens.net/redirector/unimelb.edu.au?url=http://ovidsp.ovid.com/ovidweb.cgi?T=JS&amp;CSC=Y&amp;NEWS=N&amp;PAGE=fulltext&amp;D=emed16&amp;AN=606267800" TargetMode="External"/><Relationship Id="rId1224" Type="http://schemas.openxmlformats.org/officeDocument/2006/relationships/hyperlink" Target="https://unimelb.hosted.exlibrisgroup.com/sfxlcl41/?sid=OVID:embase&amp;id=pmid:&amp;id=doi:10.1053%2Fj.gastro.2019.01.045&amp;issn=0016-5085&amp;isbn=&amp;volume=156&amp;issue=3+Supplement&amp;spage=S1&amp;pages=S1-S2&amp;date=2019&amp;title=Gastroenterology&amp;atitle=CLINICAL+PRACTITIONERS%27+EDUCATION+AND+RESOURCE+NEEDS+FOR+INFLAMMATORY+BOWEL+DISEASES&amp;aulast=Malter&amp;pid=%3Cauthor%3EMalter+L.B.%3BJain+A.%3BCohen+B.%3BGaidos+J.%3BAxisa+L.%3BButterfield+L.%3BRescola+B.J.%3BSarode+S.%3BCheifetz+A.%3BEhrlich+O.G.%3C%2Fauthor%3E%3CAN%3E2001546605%3C%2FAN%3E%3CDT%3EConference+Abstract%3C%2FDT%3E" TargetMode="External"/><Relationship Id="rId1" Type="http://schemas.openxmlformats.org/officeDocument/2006/relationships/hyperlink" Target="https://access.ovid.com/custom/redirector/index.html?dest=https://go.openathens.net/redirector/unimelb.edu.au?url=http://ovidsp.ovid.com/ovidweb.cgi?T=JS&amp;CSC=Y&amp;NEWS=N&amp;PAGE=fulltext&amp;D=emexa&amp;AN=638064282" TargetMode="External"/><Relationship Id="rId233" Type="http://schemas.openxmlformats.org/officeDocument/2006/relationships/hyperlink" Target="https://access.ovid.com/custom/redirector/index.html?dest=https://go.openathens.net/redirector/unimelb.edu.au?url=http://ovidsp.ovid.com/ovidweb.cgi?T=JS&amp;CSC=Y&amp;NEWS=N&amp;PAGE=fulltext&amp;D=emed21&amp;AN=633634578" TargetMode="External"/><Relationship Id="rId440" Type="http://schemas.openxmlformats.org/officeDocument/2006/relationships/hyperlink" Target="https://unimelb.hosted.exlibrisgroup.com/sfxlcl41/?sid=OVID:embase&amp;id=pmid:&amp;id=doi:10.1097%2FMAT.0000000000000882&amp;issn=1538-943X&amp;isbn=&amp;volume=64&amp;issue=Supplement+2&amp;spage=14&amp;pages=14&amp;date=2018&amp;title=ASAIO+Journal&amp;atitle=The+journey+to+ECMO+could+start+with+a+single+vape%3A+A+case+of+severe+hypersensitivity+pneumonitis+in+a+pediatric+patient&amp;aulast=Attis&amp;pid=%3Cauthor%3EAttis+M.%3BKing+J.%3BHardison+D.%3BBridges+B.%3C%2Fauthor%3E%3CAN%3E624562027%3C%2FAN%3E%3CDT%3EConference+Abstract%3C%2FDT%3E" TargetMode="External"/><Relationship Id="rId678" Type="http://schemas.openxmlformats.org/officeDocument/2006/relationships/hyperlink" Target="https://unimelb.hosted.exlibrisgroup.com/sfxlcl41/?sid=OVID:embase&amp;id=pmid:&amp;id=doi:10.1016%2Fj.abrep.2021.100375&amp;issn=2352-8532&amp;isbn=&amp;volume=14&amp;issue=&amp;spage=100375&amp;pages=&amp;date=2021&amp;title=Addictive+Behaviors+Reports&amp;atitle=Addictive+behaviours+among+university+students+in+Malaysia+during+COVID-19+pandemic&amp;aulast=Ting&amp;pid=%3Cauthor%3ETing+C.H.%3BEssau+C.%3C%2Fauthor%3E%3CAN%3E2014568224%3C%2FAN%3E%3CDT%3EArticle%3C%2FDT%3E" TargetMode="External"/><Relationship Id="rId843" Type="http://schemas.openxmlformats.org/officeDocument/2006/relationships/hyperlink" Target="https://access.ovid.com/custom/redirector/index.html?dest=https://go.openathens.net/redirector/unimelb.edu.au?url=http://ovidsp.ovid.com/ovidweb.cgi?T=JS&amp;CSC=Y&amp;NEWS=N&amp;PAGE=fulltext&amp;D=emed21&amp;AN=630371400" TargetMode="External"/><Relationship Id="rId885" Type="http://schemas.openxmlformats.org/officeDocument/2006/relationships/hyperlink" Target="https://access.ovid.com/custom/redirector/index.html?dest=https://go.openathens.net/redirector/unimelb.edu.au?url=http://ovidsp.ovid.com/ovidweb.cgi?T=JS&amp;CSC=Y&amp;NEWS=N&amp;PAGE=fulltext&amp;D=emed20&amp;AN=625495104" TargetMode="External"/><Relationship Id="rId1070" Type="http://schemas.openxmlformats.org/officeDocument/2006/relationships/hyperlink" Target="https://unimelb.hosted.exlibrisgroup.com/sfxlcl41/?sid=OVID:embase&amp;id=pmid:&amp;id=doi:10.1016%2Fj.drugalcdep.2015.07.344&amp;issn=0376-8716&amp;isbn=&amp;volume=156&amp;issue=&amp;spage=e125&amp;pages=e125&amp;date=2015&amp;title=Drug+and+Alcohol+Dependence&amp;atitle=Characterizing+vaporizer+use+among+cannabis+users&amp;aulast=Lee&amp;pid=%3Cauthor%3ELee+D.C.%3BCrosier+B.S.%3BBudney+A.J.%3C%2Fauthor%3E%3CAN%3E72176721%3C%2FAN%3E%3CDT%3EConference+Abstract%3C%2FDT%3E" TargetMode="External"/><Relationship Id="rId1126" Type="http://schemas.openxmlformats.org/officeDocument/2006/relationships/hyperlink" Target="https://unimelb.hosted.exlibrisgroup.com/sfxlcl41/?sid=OVID:embase&amp;id=pmid:34206501&amp;id=doi:10.3390%2Fijerph18136719&amp;issn=1661-7827&amp;isbn=&amp;volume=18&amp;issue=13&amp;spage=6719&amp;pages=&amp;date=2021&amp;title=International+Journal+of+Environmental+Research+and+Public+Health&amp;atitle=Availability+and+promotion+of+cannabidiol+%28Cbd%29+products+in+online+vape+shops&amp;aulast=Leas&amp;pid=%3Cauthor%3ELeas+E.C.%3BMoy+N.%3BMcMenamin+S.B.%3BShi+Y.%3BBenmarhnia+T.%3BStone+M.D.%3BTrinidad+D.R.%3BWhite+M.%3C%2Fauthor%3E%3CAN%3E2007556705%3C%2FAN%3E%3CDT%3EArticle%3C%2FDT%3E" TargetMode="External"/><Relationship Id="rId28" Type="http://schemas.openxmlformats.org/officeDocument/2006/relationships/hyperlink" Target="https://unimelb.hosted.exlibrisgroup.com/sfxlcl41/?sid=OVID:embase&amp;id=pmid:34769751&amp;id=doi:10.3390%2Fijerph182111231&amp;issn=1661-7827&amp;isbn=&amp;volume=18&amp;issue=21&amp;spage=11231&amp;pages=&amp;date=2021&amp;title=International+Journal+of+Environmental+Research+and+Public+Health&amp;atitle=Vaping+and+COVID-19%3A+Insights+for+public+health+and+clinical+care+from+twitter&amp;aulast=Majmundar&amp;pid=%3Cauthor%3EMajmundar+A.%3BAllem+J.-P.%3BUnger+J.B.%3BCruz+T.B.%3C%2Fauthor%3E%3CAN%3E2014286128%3C%2FAN%3E%3CDT%3EArticle%3C%2FDT%3E" TargetMode="External"/><Relationship Id="rId275" Type="http://schemas.openxmlformats.org/officeDocument/2006/relationships/hyperlink" Target="https://access.ovid.com/custom/redirector/index.html?dest=https://go.openathens.net/redirector/unimelb.edu.au?url=http://ovidsp.ovid.com/ovidweb.cgi?T=JS&amp;CSC=Y&amp;NEWS=N&amp;PAGE=fulltext&amp;D=emed21&amp;AN=631626900" TargetMode="External"/><Relationship Id="rId300" Type="http://schemas.openxmlformats.org/officeDocument/2006/relationships/hyperlink" Target="https://unimelb.hosted.exlibrisgroup.com/sfxlcl41/?sid=OVID:embase&amp;id=pmid:31637640&amp;id=doi:10.1007%2Fs11606-019-05335-6&amp;issn=0884-8734&amp;isbn=&amp;volume=35&amp;issue=1&amp;spage=153&amp;pages=153-159&amp;date=2020&amp;title=Journal+of+General+Internal+Medicine&amp;atitle=Sources+of+Information+and+Beliefs+About+the+Health+Effects+of+Marijuana&amp;aulast=Ishida&amp;pid=%3Cauthor%3EIshida+J.H.%3BZhang+A.J.%3BSteigerwald+S.%3BCohen+B.E.%3BVali+M.%3BKeyhani+S.%3C%2Fauthor%3E%3CAN%3E2003522838%3C%2FAN%3E%3CDT%3EArticle%3C%2FDT%3E" TargetMode="External"/><Relationship Id="rId482" Type="http://schemas.openxmlformats.org/officeDocument/2006/relationships/hyperlink" Target="https://unimelb.hosted.exlibrisgroup.com/sfxlcl41/?sid=OVID:embase&amp;id=pmid:29096918&amp;id=doi:10.1016%2Fj.ajem.2017.10.060&amp;issn=0735-6757&amp;isbn=&amp;volume=36&amp;issue=7&amp;spage=1300&amp;pages=1300-1301&amp;date=2018&amp;title=American+Journal+of+Emergency+Medicine&amp;atitle=Cooking+with+cannabis%3A+The+rapid+spread+of+%28mis%29information+on+YouTube&amp;aulast=Ouellette&amp;pid=%3Cauthor%3EOuellette+L.%3BCearley+M.%3BJudge+B.%3BRiley+B.%3BJones+J.%3C%2Fauthor%3E%3CAN%3E619243096%3C%2FAN%3E%3CDT%3ELetter%3C%2FDT%3E" TargetMode="External"/><Relationship Id="rId538" Type="http://schemas.openxmlformats.org/officeDocument/2006/relationships/hyperlink" Target="https://unimelb.hosted.exlibrisgroup.com/sfxlcl41/?sid=OVID:embase&amp;id=pmid:27236279&amp;id=doi:10.1016%2FS2215-0366%252816%252930094-3&amp;issn=2215-0366&amp;isbn=&amp;volume=3&amp;issue=8&amp;spage=751&amp;pages=751-759&amp;date=2016&amp;title=The+Lancet+Psychiatry&amp;atitle=Suicide+in+children+and+young+people+in+England%3A+a+consecutive+case+series&amp;aulast=Rodway&amp;pid=%3Cauthor%3ERodway+C.%3BTham+S.-G.%3BIbrahim+S.%3BTurnbull+P.%3BWindfuhr+K.%3BShaw+J.%3BKapur+N.%3BAppleby+L.%3C%2Fauthor%3E%3CAN%3E610504180%3C%2FAN%3E%3CDT%3EArticle%3C%2FDT%3E" TargetMode="External"/><Relationship Id="rId703" Type="http://schemas.openxmlformats.org/officeDocument/2006/relationships/hyperlink" Target="https://access.ovid.com/custom/redirector/index.html?dest=https://go.openathens.net/redirector/unimelb.edu.au?url=http://ovidsp.ovid.com/ovidweb.cgi?T=JS&amp;CSC=Y&amp;NEWS=N&amp;PAGE=fulltext&amp;D=emed22&amp;AN=2011313656" TargetMode="External"/><Relationship Id="rId745" Type="http://schemas.openxmlformats.org/officeDocument/2006/relationships/hyperlink" Target="https://access.ovid.com/custom/redirector/index.html?dest=https://go.openathens.net/redirector/unimelb.edu.au?url=http://ovidsp.ovid.com/ovidweb.cgi?T=JS&amp;CSC=Y&amp;NEWS=N&amp;PAGE=fulltext&amp;D=emed22&amp;AN=635590274" TargetMode="External"/><Relationship Id="rId910" Type="http://schemas.openxmlformats.org/officeDocument/2006/relationships/hyperlink" Target="https://unimelb.hosted.exlibrisgroup.com/sfxlcl41/?sid=OVID:embase&amp;id=pmid:&amp;id=doi:10.1111%2Facer.14059&amp;issn=1530-0277&amp;isbn=&amp;volume=43&amp;issue=Supplement+1&amp;spage=58A&amp;pages=58A&amp;date=2019&amp;title=Alcoholism%3A+Clinical+and+Experimental+Research&amp;atitle=Evidence+for+using+emojis+as+an+alternative+way+to+assess+positive+and+negative+affect+in+daily+studies+on+young+adult+alcohol+use&amp;aulast=Fairlie&amp;pid=%3Cauthor%3EFairlie+A.M.%3BPatrick+M.E.%3BLee+C.M.%3C%2Fauthor%3E%3CAN%3E628239635%3C%2FAN%3E%3CDT%3EConference+Abstract%3C%2FDT%3E" TargetMode="External"/><Relationship Id="rId952" Type="http://schemas.openxmlformats.org/officeDocument/2006/relationships/hyperlink" Target="https://unimelb.hosted.exlibrisgroup.com/sfxlcl41/?sid=OVID:embase&amp;id=pmid:&amp;id=doi:10.1111%2Facer.13747&amp;issn=1530-0277&amp;isbn=&amp;volume=42&amp;issue=Supplement+1&amp;spage=65A&amp;pages=65A&amp;date=2018&amp;title=Alcoholism%3A+Clinical+and+Experimental+Research&amp;atitle=Efficacy+and+tolerability+of+high-dose+baclofen+in+a+U.S.+community+population%3A+A+randomized%2C+placebo-controlled+trial&amp;aulast=Pedersen&amp;pid=%3Cauthor%3EPedersen+C.A.%3BWilling+L.%3BKampov-Polevoi+A.%3BJordan+R.%3BCasey+R.%3BTatreau+J.%3BGallop+R.%3BMcCann+K.%3BStansbury+M.%3BGarbutt+J.C.%3C%2Fauthor%3E%3CAN%3E622676083%3C%2FAN%3E%3CDT%3EConference+Abstract%3C%2FDT%3E" TargetMode="External"/><Relationship Id="rId1168" Type="http://schemas.openxmlformats.org/officeDocument/2006/relationships/hyperlink" Target="https://unimelb.hosted.exlibrisgroup.com/sfxlcl41/?sid=OVID:embase&amp;id=pmid:33258875&amp;id=doi:10.1001%2Fjama.2020.18544&amp;issn=0098-7484&amp;isbn=&amp;volume=324&amp;issue=21&amp;spage=2163&amp;pages=2163-2164&amp;date=2020&amp;title=JAMA+-+Journal+of+the+American+Medical+Association&amp;atitle=Cannabis+and+Impaired+Driving&amp;aulast=Cole&amp;pid=%3Cauthor%3ECole+T.B.%3BSaitz+R.%3C%2Fauthor%3E%3CAN%3E633634578%3C%2FAN%3E%3CDT%3EEditorial%3C%2FDT%3E" TargetMode="External"/><Relationship Id="rId81" Type="http://schemas.openxmlformats.org/officeDocument/2006/relationships/hyperlink" Target="https://access.ovid.com/custom/redirector/index.html?dest=https://go.openathens.net/redirector/unimelb.edu.au?url=http://ovidsp.ovid.com/ovidweb.cgi?T=JS&amp;CSC=Y&amp;NEWS=N&amp;PAGE=fulltext&amp;D=emed22&amp;AN=2014395553" TargetMode="External"/><Relationship Id="rId135" Type="http://schemas.openxmlformats.org/officeDocument/2006/relationships/hyperlink" Target="https://access.ovid.com/custom/redirector/index.html?dest=https://go.openathens.net/redirector/unimelb.edu.au?url=http://ovidsp.ovid.com/ovidweb.cgi?T=JS&amp;CSC=Y&amp;NEWS=N&amp;PAGE=fulltext&amp;D=emed22&amp;AN=2010942456" TargetMode="External"/><Relationship Id="rId177" Type="http://schemas.openxmlformats.org/officeDocument/2006/relationships/hyperlink" Target="https://access.ovid.com/custom/redirector/index.html?dest=https://go.openathens.net/redirector/unimelb.edu.au?url=http://ovidsp.ovid.com/ovidweb.cgi?T=JS&amp;CSC=Y&amp;NEWS=N&amp;PAGE=fulltext&amp;D=emed22&amp;AN=635309723" TargetMode="External"/><Relationship Id="rId342" Type="http://schemas.openxmlformats.org/officeDocument/2006/relationships/hyperlink" Target="https://unimelb.hosted.exlibrisgroup.com/sfxlcl41/?sid=OVID:embase&amp;id=pmid:&amp;id=doi:&amp;issn=1593-098X&amp;isbn=&amp;volume=37&amp;issue=1+Supplement+116&amp;spage=S123&amp;pages=S123&amp;date=2019&amp;title=Clinical+and+Experimental+Rheumatology&amp;atitle=The+Israeli+perspective-what+we%27ve+learned+over+the+last+2+decades&amp;aulast=Gur&amp;pid=%3Cauthor%3EGur+S.%3C%2Fauthor%3E%3CAN%3E629421893%3C%2FAN%3E%3CDT%3EConference+Abstract%3C%2FDT%3E" TargetMode="External"/><Relationship Id="rId384" Type="http://schemas.openxmlformats.org/officeDocument/2006/relationships/hyperlink" Target="https://unimelb.hosted.exlibrisgroup.com/sfxlcl41/?sid=OVID:embase&amp;id=pmid:&amp;id=doi:10.1016%2Fj.jaac.2019.07.738&amp;issn=0890-8567&amp;isbn=&amp;volume=58&amp;issue=10+Supplement&amp;spage=S318&amp;pages=S318&amp;date=2019&amp;title=Journal+of+the+American+Academy+of+Child+and+Adolescent+Psychiatry&amp;atitle=13.3+INTERVENTION+DEVELOPMENT+AND+DESIGN%3A+DETERMINING+ELEMENTS+OF+MOBILE+HEALTH+INTERVENTION+TO+PROMOTE+CANNABIS+CESSATION+AMONG+ADOLESCENTS+WITH+CANNABIS+USE+DISORDERS&amp;aulast=Bagot&amp;pid=%3Cauthor%3EBagot+K.%3C%2Fauthor%3E%3CAN%3E2003280212%3C%2FAN%3E%3CDT%3EConference+Abstract%3C%2FDT%3E" TargetMode="External"/><Relationship Id="rId591" Type="http://schemas.openxmlformats.org/officeDocument/2006/relationships/hyperlink" Target="https://access.ovid.com/custom/redirector/index.html?dest=https://go.openathens.net/redirector/unimelb.edu.au?url=http://ovidsp.ovid.com/ovidweb.cgi?T=JS&amp;CSC=Y&amp;NEWS=N&amp;PAGE=fulltext&amp;D=emed15&amp;AN=372562427" TargetMode="External"/><Relationship Id="rId605" Type="http://schemas.openxmlformats.org/officeDocument/2006/relationships/hyperlink" Target="https://access.ovid.com/custom/redirector/index.html?dest=https://go.openathens.net/redirector/unimelb.edu.au?url=http://ovidsp.ovid.com/ovidweb.cgi?T=JS&amp;CSC=Y&amp;NEWS=N&amp;PAGE=fulltext&amp;D=emed14&amp;AN=370283383" TargetMode="External"/><Relationship Id="rId787" Type="http://schemas.openxmlformats.org/officeDocument/2006/relationships/hyperlink" Target="https://access.ovid.com/custom/redirector/index.html?dest=https://go.openathens.net/redirector/unimelb.edu.au?url=http://ovidsp.ovid.com/ovidweb.cgi?T=JS&amp;CSC=Y&amp;NEWS=N&amp;PAGE=fulltext&amp;D=emed21&amp;AN=631065795" TargetMode="External"/><Relationship Id="rId812" Type="http://schemas.openxmlformats.org/officeDocument/2006/relationships/hyperlink" Target="https://unimelb.hosted.exlibrisgroup.com/sfxlcl41/?sid=OVID:embase&amp;id=pmid:32949514&amp;id=doi:10.1016%2FS2215-0366%252820%252930376-X&amp;issn=2215-0366&amp;isbn=&amp;volume=7&amp;issue=10&amp;spage=840&amp;pages=840&amp;date=2020&amp;title=The+Lancet+Psychiatry&amp;atitle=Cannabidiol+for+cannabis+use+disorder%3A+too+high+hopes%3F+-+Authors%27+reply&amp;aulast=Freeman&amp;pid=%3Cauthor%3EFreeman+T.P.%3BHindocha+C.%3BBaio+G.%3BCurran+H.V.%3C%2Fauthor%3E%3CAN%3E2007841167%3C%2FAN%3E%3CDT%3ELetter%3C%2FDT%3E" TargetMode="External"/><Relationship Id="rId994" Type="http://schemas.openxmlformats.org/officeDocument/2006/relationships/hyperlink" Target="https://unimelb.hosted.exlibrisgroup.com/sfxlcl41/?sid=OVID:embase&amp;id=pmid:&amp;id=doi:10.2147%2FJPR.S134330&amp;issn=1178-7090&amp;isbn=&amp;volume=10&amp;issue=&amp;spage=989&amp;pages=989-998&amp;date=2017&amp;title=Journal+of+Pain+Research&amp;atitle=Cannabis+as+a+substitute+for+prescription+drugs+-+A+cross-sectional+study&amp;aulast=Corroon&amp;pid=%3Cauthor%3ECorroon+J.M.%3BMischley+L.K.%3BSexton+M.%3C%2Fauthor%3E%3CAN%3E615975430%3C%2FAN%3E%3CDT%3EArticle%3C%2FDT%3E" TargetMode="External"/><Relationship Id="rId1028" Type="http://schemas.openxmlformats.org/officeDocument/2006/relationships/hyperlink" Target="https://unimelb.hosted.exlibrisgroup.com/sfxlcl41/?sid=OVID:embase&amp;id=pmid:&amp;id=doi:10.1371%2Fjournal.pone.0156614&amp;issn=1932-6203&amp;isbn=&amp;volume=11&amp;issue=5&amp;spage=e0156614&amp;pages=&amp;date=2016&amp;title=PLoS+ONE&amp;atitle=%22I+use+weed+for+my+ADHD%22%3A+A+qualitative+analysis+of+online+forum+discussions+on+cannabis+use+and+ADHD&amp;aulast=Mitchell&amp;pid=%3Cauthor%3EMitchell+J.T.%3BSweitzer+M.M.%3BTunno+A.M.%3BKollins+S.H.%3BJoseph+McClernon+F.%3C%2Fauthor%3E%3CAN%3E610523028%3C%2FAN%3E%3CDT%3EArticle%3C%2FDT%3E" TargetMode="External"/><Relationship Id="rId1235" Type="http://schemas.openxmlformats.org/officeDocument/2006/relationships/hyperlink" Target="https://access.ovid.com/custom/redirector/index.html?dest=https://go.openathens.net/redirector/unimelb.edu.au?url=http://ovidsp.ovid.com/ovidweb.cgi?T=JS&amp;CSC=Y&amp;NEWS=N&amp;PAGE=fulltext&amp;D=emed19&amp;AN=627593250" TargetMode="External"/><Relationship Id="rId202" Type="http://schemas.openxmlformats.org/officeDocument/2006/relationships/hyperlink" Target="https://unimelb.hosted.exlibrisgroup.com/sfxlcl41/?sid=OVID:embase&amp;id=pmid:&amp;id=doi:10.2196%2F24331&amp;issn=2368-7959&amp;isbn=&amp;volume=7&amp;issue=11&amp;spage=e24331&amp;pages=&amp;date=2020&amp;title=JMIR+Mental+Health&amp;atitle=Virtual+reality+behavioral+activation+as+an+intervention+for+major+depressive+disorder%3A+Case+report&amp;aulast=Paul&amp;pid=%3Cauthor%3EPaul+M.%3BBullock+K.%3BBailenson+J.%3C%2Fauthor%3E%3CAN%3E2010268267%3C%2FAN%3E%3CDT%3EArticle%3C%2FDT%3E" TargetMode="External"/><Relationship Id="rId244" Type="http://schemas.openxmlformats.org/officeDocument/2006/relationships/hyperlink" Target="https://unimelb.hosted.exlibrisgroup.com/sfxlcl41/?sid=OVID:embase&amp;id=pmid:&amp;id=doi:10.1186%2Fs42238-020-00045-x&amp;issn=2522-5782&amp;isbn=&amp;volume=2&amp;issue=1&amp;spage=36&amp;pages=&amp;date=2020&amp;title=Journal+of+Cannabis+Research&amp;atitle=Motivations+and+expectations+for+using+cannabis+products+to+treat+pain+in+humans+and+dogs%3A+a+mixed+methods+study&amp;aulast=Wallace&amp;pid=%3Cauthor%3EWallace+J.E.%3BKogan+L.R.%3BCarr+E.C.J.%3BHellyer+P.W.%3C%2Fauthor%3E%3CAN%3E2006969357%3C%2FAN%3E%3CDT%3EArticle%3C%2FDT%3E" TargetMode="External"/><Relationship Id="rId647" Type="http://schemas.openxmlformats.org/officeDocument/2006/relationships/hyperlink" Target="https://access.ovid.com/custom/redirector/index.html?dest=https://go.openathens.net/redirector/unimelb.edu.au?url=http://ovidsp.ovid.com/ovidweb.cgi?T=JS&amp;CSC=Y&amp;NEWS=N&amp;PAGE=fulltext&amp;D=emexa&amp;AN=2016799637" TargetMode="External"/><Relationship Id="rId689" Type="http://schemas.openxmlformats.org/officeDocument/2006/relationships/hyperlink" Target="https://access.ovid.com/custom/redirector/index.html?dest=https://go.openathens.net/redirector/unimelb.edu.au?url=http://ovidsp.ovid.com/ovidweb.cgi?T=JS&amp;CSC=Y&amp;NEWS=N&amp;PAGE=fulltext&amp;D=emed22&amp;AN=2011524829" TargetMode="External"/><Relationship Id="rId854" Type="http://schemas.openxmlformats.org/officeDocument/2006/relationships/hyperlink" Target="https://unimelb.hosted.exlibrisgroup.com/sfxlcl41/?sid=OVID:embase&amp;id=pmid:&amp;id=doi:10.1016%2Fj.jmir.2020.07.050&amp;issn=1939-8654&amp;isbn=&amp;volume=51&amp;issue=3+Supplement&amp;spage=S17&amp;pages=S17&amp;date=2020&amp;title=Journal+of+Medical+Imaging+and+Radiation+Sciences&amp;atitle=Cannabis+Use+by+Cancer+Patients%3A+A+Thematic+Analysis+of+Patient-Initiated+Cancer+Blog+Posts&amp;aulast=Aubrey&amp;pid=%3Cauthor%3EAubrey+R.%3BChun+H.%3BFeuz+C.%3BRosewall+T.%3C%2Fauthor%3E%3CAN%3E2007804726%3C%2FAN%3E%3CDT%3EConference+Abstract%3C%2FDT%3E" TargetMode="External"/><Relationship Id="rId896" Type="http://schemas.openxmlformats.org/officeDocument/2006/relationships/hyperlink" Target="https://unimelb.hosted.exlibrisgroup.com/sfxlcl41/?sid=OVID:embase&amp;id=pmid:&amp;id=doi:10.1016%2Fj.jaac.2019.07.757&amp;issn=0890-8567&amp;isbn=&amp;volume=58&amp;issue=10+Supplement&amp;spage=S324&amp;pages=S324&amp;date=2019&amp;title=Journal+of+the+American+Academy+of+Child+and+Adolescent+Psychiatry&amp;atitle=NEW+TECHNOLOGIES+TO+GAIN+INSIGHTS+INTO+ADOLESCENT+SUBSTANCE+USE+DISORDERS&amp;aulast=Ivanov&amp;pid=%3Cauthor%3EIvanov+I.%3BParvaz+M.A.%3BBlair+J.%3C%2Fauthor%3E%3CAN%3E2003281035%3C%2FAN%3E%3CDT%3EConference+Abstract%3C%2FDT%3E" TargetMode="External"/><Relationship Id="rId1081" Type="http://schemas.openxmlformats.org/officeDocument/2006/relationships/hyperlink" Target="https://access.ovid.com/custom/redirector/index.html?dest=https://go.openathens.net/redirector/unimelb.edu.au?url=http://ovidsp.ovid.com/ovidweb.cgi?T=JS&amp;CSC=Y&amp;NEWS=N&amp;PAGE=fulltext&amp;D=emed15&amp;AN=373971297" TargetMode="External"/><Relationship Id="rId39" Type="http://schemas.openxmlformats.org/officeDocument/2006/relationships/hyperlink" Target="https://access.ovid.com/custom/redirector/index.html?dest=https://go.openathens.net/redirector/unimelb.edu.au?url=http://ovidsp.ovid.com/ovidweb.cgi?T=JS&amp;CSC=Y&amp;NEWS=N&amp;PAGE=fulltext&amp;D=emexa&amp;AN=637105117" TargetMode="External"/><Relationship Id="rId286" Type="http://schemas.openxmlformats.org/officeDocument/2006/relationships/hyperlink" Target="https://unimelb.hosted.exlibrisgroup.com/sfxlcl41/?sid=OVID:embase&amp;id=pmid:31495968&amp;id=doi:10.1111%2Fbcp.14123&amp;issn=0306-5251&amp;isbn=&amp;volume=86&amp;issue=3&amp;spage=505&amp;pages=505-516&amp;date=2020&amp;title=British+Journal+of+Clinical+Pharmacology&amp;atitle=Impact+of+the+UK+Psychoactive+Substances+Act+on+awareness%2C+use%2C+experiences+and+knowledge+of+potential+associated+health+risks+of+novel+psychoactive+substances&amp;aulast=Deligianni&amp;pid=%3Cauthor%3EDeligianni+E.%3BDaniel+O.J.%3BCorkery+J.M.%3BSchifano+F.%3BLione+L.A.%3C%2Fauthor%3E%3CAN%3E2004084092%3C%2FAN%3E%3CDT%3EArticle%3C%2FDT%3E" TargetMode="External"/><Relationship Id="rId451" Type="http://schemas.openxmlformats.org/officeDocument/2006/relationships/hyperlink" Target="https://access.ovid.com/custom/redirector/index.html?dest=https://go.openathens.net/redirector/unimelb.edu.au?url=http://ovidsp.ovid.com/ovidweb.cgi?T=JS&amp;CSC=Y&amp;NEWS=N&amp;PAGE=fulltext&amp;D=emed19&amp;AN=623994704" TargetMode="External"/><Relationship Id="rId493" Type="http://schemas.openxmlformats.org/officeDocument/2006/relationships/hyperlink" Target="https://access.ovid.com/custom/redirector/index.html?dest=https://go.openathens.net/redirector/unimelb.edu.au?url=http://ovidsp.ovid.com/ovidweb.cgi?T=JS&amp;CSC=Y&amp;NEWS=N&amp;PAGE=fulltext&amp;D=emed18&amp;AN=616718657" TargetMode="External"/><Relationship Id="rId507" Type="http://schemas.openxmlformats.org/officeDocument/2006/relationships/hyperlink" Target="https://access.ovid.com/custom/redirector/index.html?dest=https://go.openathens.net/redirector/unimelb.edu.au?url=http://ovidsp.ovid.com/ovidweb.cgi?T=JS&amp;CSC=Y&amp;NEWS=N&amp;PAGE=fulltext&amp;D=emed18&amp;AN=618632892" TargetMode="External"/><Relationship Id="rId549" Type="http://schemas.openxmlformats.org/officeDocument/2006/relationships/hyperlink" Target="https://access.ovid.com/custom/redirector/index.html?dest=https://go.openathens.net/redirector/unimelb.edu.au?url=http://ovidsp.ovid.com/ovidweb.cgi?T=JS&amp;CSC=Y&amp;NEWS=N&amp;PAGE=fulltext&amp;D=emed17&amp;AN=610523028" TargetMode="External"/><Relationship Id="rId714" Type="http://schemas.openxmlformats.org/officeDocument/2006/relationships/hyperlink" Target="https://unimelb.hosted.exlibrisgroup.com/sfxlcl41/?sid=OVID:embase&amp;id=pmid:&amp;id=doi:10.1186%2Fs42238-021-00061-5&amp;issn=2522-5782&amp;isbn=&amp;volume=3&amp;issue=1&amp;spage=5&amp;pages=&amp;date=2021&amp;title=Journal+of+Cannabis+Research&amp;atitle=Reasons+for+cannabidiol+use%3A+a+cross-sectional+study+of+CBD+users%2C+focusing+on+self-perceived+stress%2C+anxiety%2C+and+sleep+problems&amp;aulast=Moltke&amp;pid=%3Cauthor%3EMoltke+J.%3BHindocha+C.%3C%2Fauthor%3E%3CAN%3E2010532358%3C%2FAN%3E%3CDT%3EArticle%3C%2FDT%3E" TargetMode="External"/><Relationship Id="rId756" Type="http://schemas.openxmlformats.org/officeDocument/2006/relationships/hyperlink" Target="https://unimelb.hosted.exlibrisgroup.com/sfxlcl41/?sid=OVID:embase&amp;id=pmid:&amp;id=doi:10.1111%2Fappy.12459&amp;issn=1758-5872&amp;isbn=&amp;volume=13&amp;issue=SUPPL+1&amp;spage=&amp;pages=&amp;date=2021&amp;title=Asia-Pacific+Psychiatry&amp;atitle=Social+contagion+of+gender+dysphoria&amp;aulast=Kenny&amp;pid=%3Cauthor%3EKenny+D.%3C%2Fauthor%3E%3CAN%3E634814543%3C%2FAN%3E%3CDT%3EConference+Abstract%3C%2FDT%3E" TargetMode="External"/><Relationship Id="rId921" Type="http://schemas.openxmlformats.org/officeDocument/2006/relationships/hyperlink" Target="https://access.ovid.com/custom/redirector/index.html?dest=https://go.openathens.net/redirector/unimelb.edu.au?url=http://ovidsp.ovid.com/ovidweb.cgi?T=JS&amp;CSC=Y&amp;NEWS=N&amp;PAGE=fulltext&amp;D=emed19&amp;AN=625949350" TargetMode="External"/><Relationship Id="rId1137" Type="http://schemas.openxmlformats.org/officeDocument/2006/relationships/hyperlink" Target="https://access.ovid.com/custom/redirector/index.html?dest=https://go.openathens.net/redirector/unimelb.edu.au?url=http://ovidsp.ovid.com/ovidweb.cgi?T=JS&amp;CSC=Y&amp;NEWS=N&amp;PAGE=fulltext&amp;D=emed22&amp;AN=2010748559" TargetMode="External"/><Relationship Id="rId1179" Type="http://schemas.openxmlformats.org/officeDocument/2006/relationships/hyperlink" Target="https://access.ovid.com/custom/redirector/index.html?dest=https://go.openathens.net/redirector/unimelb.edu.au?url=http://ovidsp.ovid.com/ovidweb.cgi?T=JS&amp;CSC=Y&amp;NEWS=N&amp;PAGE=fulltext&amp;D=emed21&amp;AN=2005203065" TargetMode="External"/><Relationship Id="rId50" Type="http://schemas.openxmlformats.org/officeDocument/2006/relationships/hyperlink" Target="https://unimelb.hosted.exlibrisgroup.com/sfxlcl41/?sid=OVID:embase&amp;id=pmid:34930788&amp;id=doi:10.1158%2F2159-8290.CD-21-1468&amp;issn=2159-8274&amp;isbn=&amp;volume=12&amp;issue=1&amp;spage=26&amp;pages=26-30&amp;date=2022&amp;title=Cancer+Discovery&amp;atitle=The+Struggle+against+Cancer+Misinformation&amp;aulast=Grimes&amp;pid=%3Cauthor%3EGrimes+D.R.%3C%2Fauthor%3E%3CAN%3E2015316734%3C%2FAN%3E%3CDT%3EArticle%3C%2FDT%3E" TargetMode="External"/><Relationship Id="rId104" Type="http://schemas.openxmlformats.org/officeDocument/2006/relationships/hyperlink" Target="https://unimelb.hosted.exlibrisgroup.com/sfxlcl41/?sid=OVID:embase&amp;id=pmid:&amp;id=doi:10.3390%2Fbrainsci11070907&amp;issn=2076-3425&amp;isbn=&amp;volume=11&amp;issue=7&amp;spage=907&amp;pages=&amp;date=2021&amp;title=Brain+Sciences&amp;atitle=Covid-19+pandemic+impact+on+substance+misuse%3A+A+social+media+listening%2C+mixed+method+analysis&amp;aulast=Arillotta&amp;pid=%3Cauthor%3EArillotta+D.%3BGuirguis+A.%3BCorkery+J.M.%3BScherbaum+N.%3BSchifano+F.%3C%2Fauthor%3E%3CAN%3E2007863876%3C%2FAN%3E%3CDT%3EArticle%3C%2FDT%3E" TargetMode="External"/><Relationship Id="rId146" Type="http://schemas.openxmlformats.org/officeDocument/2006/relationships/hyperlink" Target="https://unimelb.hosted.exlibrisgroup.com/sfxlcl41/?sid=OVID:embase&amp;id=pmid:33568112&amp;id=doi:10.1186%2Fs12906-021-03226-0&amp;issn=2662-7671&amp;isbn=&amp;volume=21&amp;issue=1&amp;spage=58&amp;pages=&amp;date=2021&amp;title=BMC+Complementary+Medicine+and+Therapies&amp;atitle=A+patient+perspective+of+complementary+and+integrative+medicine+%28CIM%29+for+migraine+treatment%3A+a+social+media+survey&amp;aulast=Kuruvilla&amp;pid=%3Cauthor%3EKuruvilla+D.E.%3BMehta+A.%3BRavishankar+N.%3BCowan+R.P.%3C%2Fauthor%3E%3CAN%3E2010454572%3C%2FAN%3E%3CDT%3EArticle%3C%2FDT%3E" TargetMode="External"/><Relationship Id="rId188" Type="http://schemas.openxmlformats.org/officeDocument/2006/relationships/hyperlink" Target="https://unimelb.hosted.exlibrisgroup.com/sfxlcl41/?sid=OVID:embase&amp;id=pmid:&amp;id=doi:10.1542%2Fpeds.147.3-MeetingAbstract.1-a&amp;issn=1098-4275&amp;isbn=&amp;volume=147&amp;issue=3&amp;spage=1&amp;pages=1-2&amp;date=2021&amp;title=Pediatrics&amp;atitle=A+social+media+analysis+about+the+use+and+efficacy+of+alternativechild+sleep+aids&amp;aulast=Williamson&amp;pid=%3Cauthor%3EWilliamson+A.A.%3BMindell+J.%3BCicalese+O.%3BVarker+A.%3BCarson+M.%3C%2Fauthor%3E%3CAN%3E634620672%3C%2FAN%3E%3CDT%3EConference+Abstract%3C%2FDT%3E" TargetMode="External"/><Relationship Id="rId311" Type="http://schemas.openxmlformats.org/officeDocument/2006/relationships/hyperlink" Target="https://access.ovid.com/custom/redirector/index.html?dest=https://go.openathens.net/redirector/unimelb.edu.au?url=http://ovidsp.ovid.com/ovidweb.cgi?T=JS&amp;CSC=Y&amp;NEWS=N&amp;PAGE=fulltext&amp;D=emed21&amp;AN=633957287" TargetMode="External"/><Relationship Id="rId353" Type="http://schemas.openxmlformats.org/officeDocument/2006/relationships/hyperlink" Target="https://access.ovid.com/custom/redirector/index.html?dest=https://go.openathens.net/redirector/unimelb.edu.au?url=http://ovidsp.ovid.com/ovidweb.cgi?T=JS&amp;CSC=Y&amp;NEWS=N&amp;PAGE=fulltext&amp;D=emed20&amp;AN=631656994" TargetMode="External"/><Relationship Id="rId395" Type="http://schemas.openxmlformats.org/officeDocument/2006/relationships/hyperlink" Target="https://access.ovid.com/custom/redirector/index.html?dest=https://go.openathens.net/redirector/unimelb.edu.au?url=http://ovidsp.ovid.com/ovidweb.cgi?T=JS&amp;CSC=Y&amp;NEWS=N&amp;PAGE=fulltext&amp;D=emed20&amp;AN=628695264" TargetMode="External"/><Relationship Id="rId409" Type="http://schemas.openxmlformats.org/officeDocument/2006/relationships/hyperlink" Target="https://access.ovid.com/custom/redirector/index.html?dest=https://go.openathens.net/redirector/unimelb.edu.au?url=http://ovidsp.ovid.com/ovidweb.cgi?T=JS&amp;CSC=Y&amp;NEWS=N&amp;PAGE=fulltext&amp;D=emed19&amp;AN=629380509" TargetMode="External"/><Relationship Id="rId560" Type="http://schemas.openxmlformats.org/officeDocument/2006/relationships/hyperlink" Target="https://unimelb.hosted.exlibrisgroup.com/sfxlcl41/?sid=OVID:embase&amp;id=pmid:&amp;id=doi:10.1310%2Fsci2201-3&amp;issn=1082-0744&amp;isbn=&amp;volume=22&amp;issue=1&amp;spage=3&amp;pages=3-12&amp;date=2016&amp;title=Topics+in+Spinal+Cord+Injury+Rehabilitation&amp;atitle=Characteristics+of+individuals+with+spinal+cord+injury+who+use+cannabis+for+therapeutic+purposes&amp;aulast=Drossel&amp;pid=%3Cauthor%3EDrossel+C.%3BForchheimer+M.%3BMeade+M.A.%3C%2Fauthor%3E%3CAN%3E616799296%3C%2FAN%3E%3CDT%3EArticle%3C%2FDT%3E" TargetMode="External"/><Relationship Id="rId798" Type="http://schemas.openxmlformats.org/officeDocument/2006/relationships/hyperlink" Target="https://unimelb.hosted.exlibrisgroup.com/sfxlcl41/?sid=OVID:embase&amp;id=pmid:32408138&amp;id=doi:10.1016%2Fj.drugalcdep.2020.108017&amp;issn=0376-8716&amp;isbn=&amp;volume=212&amp;issue=&amp;spage=108017&amp;pages=&amp;date=2020&amp;title=Drug+and+Alcohol+Dependence&amp;atitle=Digital+media+use+and+subsequent+cannabis+and+tobacco+product+use+initiation+among+adolescents&amp;aulast=Kelleghan&amp;pid=%3Cauthor%3EKelleghan+A.R.%3BLeventhal+A.M.%3BCruz+T.B.%3BBello+M.S.%3BLiu+F.%3BUnger+J.B.%3BRiehm+K.%3BCho+J.%3BKirkpatrick+M.G.%3BMcConnell+R.S.%3BBarrington-Trimis+J.L.%3C%2Fauthor%3E%3CAN%3E2005831179%3C%2FAN%3E%3CDT%3EArticle%3C%2FDT%3E" TargetMode="External"/><Relationship Id="rId963" Type="http://schemas.openxmlformats.org/officeDocument/2006/relationships/hyperlink" Target="https://access.ovid.com/custom/redirector/index.html?dest=https://go.openathens.net/redirector/unimelb.edu.au?url=http://ovidsp.ovid.com/ovidweb.cgi?T=JS&amp;CSC=Y&amp;NEWS=N&amp;PAGE=fulltext&amp;D=emed18&amp;AN=624329493" TargetMode="External"/><Relationship Id="rId1039" Type="http://schemas.openxmlformats.org/officeDocument/2006/relationships/hyperlink" Target="https://access.ovid.com/custom/redirector/index.html?dest=https://go.openathens.net/redirector/unimelb.edu.au?url=http://ovidsp.ovid.com/ovidweb.cgi?T=JS&amp;CSC=Y&amp;NEWS=N&amp;PAGE=fulltext&amp;D=emed17&amp;AN=616799296" TargetMode="External"/><Relationship Id="rId1190" Type="http://schemas.openxmlformats.org/officeDocument/2006/relationships/hyperlink" Target="https://unimelb.hosted.exlibrisgroup.com/sfxlcl41/?sid=OVID:embase&amp;id=pmid:&amp;id=doi:10.1002%2Fart.41538&amp;issn=2326-5205&amp;isbn=&amp;volume=72&amp;issue=SUPPL+10&amp;spage=69&amp;pages=69-70&amp;date=2020&amp;title=Arthritis+and+Rheumatology&amp;atitle=Pain+in+the+Time+of+Corona%3A+Impact+of+COVID+19+Outbreak+on+Fibromyalgia+Patients&amp;aulast=Aloush&amp;pid=%3Cauthor%3EAloush+V.%3BGurfinkel+A.%3BShachar+N.%3BAblin+J.%3BElkana+O.%3C%2Fauthor%3E%3CAN%3E634235210%3C%2FAN%3E%3CDT%3EConference+Abstract%3C%2FDT%3E" TargetMode="External"/><Relationship Id="rId1204" Type="http://schemas.openxmlformats.org/officeDocument/2006/relationships/hyperlink" Target="https://unimelb.hosted.exlibrisgroup.com/sfxlcl41/?sid=OVID:embase&amp;id=pmid:&amp;id=doi:10.1016%2FS0016-5085%252819%252940410-1&amp;issn=0016-5085&amp;isbn=&amp;volume=156&amp;issue=6+Supplement+1&amp;spage=S&amp;pages=S-1355&amp;date=2019&amp;title=Gastroenterology&amp;atitle=USE+OF+CANNABIDIOL+%28CBD+OIL%29+IN+AUTOIMMUNE+HEPATITIS+-+WHAT+ARE+THE+PATIENTS+DOING%3F&amp;aulast=Mathur&amp;pid=%3Cauthor%3EMathur+K.%3BVuppalanchi+V.%3BVuppalanchi+R.%3BLammert+C.%3C%2Fauthor%3E%3CAN%3E2001915084%3C%2FAN%3E%3CDT%3EConference+Abstract%3C%2FDT%3E" TargetMode="External"/><Relationship Id="rId1246" Type="http://schemas.openxmlformats.org/officeDocument/2006/relationships/hyperlink" Target="https://unimelb.hosted.exlibrisgroup.com/sfxlcl41/?sid=OVID:embase&amp;id=pmid:&amp;id=doi:10.1089%2Fcan.2016.0024&amp;issn=2378-8763&amp;isbn=&amp;volume=1&amp;issue=1&amp;spage=244&amp;pages=244-251&amp;date=2016&amp;title=Cannabis+and+Cannabinoid+Research&amp;atitle=Training+and+Practices+of+Cannabis+Dispensary+Staff&amp;aulast=Haug&amp;pid=%3Cauthor%3EHaug+N.A.%3BKieschnick+D.%3BSottile+J.E.%3BBabson+K.A.%3BVandrey+R.%3BBonn-Miller+M.O.%3C%2Fauthor%3E%3CAN%3E620742509%3C%2FAN%3E%3CDT%3EArticle%3C%2FDT%3E" TargetMode="External"/><Relationship Id="rId92" Type="http://schemas.openxmlformats.org/officeDocument/2006/relationships/hyperlink" Target="https://unimelb.hosted.exlibrisgroup.com/sfxlcl41/?sid=OVID:embase&amp;id=pmid:&amp;id=doi:10.1089%2Ftrgh.2020.0071&amp;issn=2380-193X&amp;isbn=&amp;volume=6&amp;issue=5&amp;spage=256&amp;pages=256-266&amp;date=2021&amp;title=Transgender+Health&amp;atitle=Transgender+Women%27s+Internet+Survey+and+Testing%3A+Protocol+and+Key+Indicators+Report&amp;aulast=Zlotorzynska&amp;pid=%3Cauthor%3EZlotorzynska+M.%3BSanchez+T.H.%3BScheim+A.I.%3BLyons+C.E.%3BMaksut+J.L.%3BWiginton+J.M.%3BBaral+S.D.%3C%2Fauthor%3E%3CAN%3E636179346%3C%2FAN%3E%3CDT%3EArticle%3C%2FDT%3E" TargetMode="External"/><Relationship Id="rId213" Type="http://schemas.openxmlformats.org/officeDocument/2006/relationships/hyperlink" Target="https://access.ovid.com/custom/redirector/index.html?dest=https://go.openathens.net/redirector/unimelb.edu.au?url=http://ovidsp.ovid.com/ovidweb.cgi?T=JS&amp;CSC=Y&amp;NEWS=N&amp;PAGE=fulltext&amp;D=emed21&amp;AN=633811146" TargetMode="External"/><Relationship Id="rId420" Type="http://schemas.openxmlformats.org/officeDocument/2006/relationships/hyperlink" Target="https://unimelb.hosted.exlibrisgroup.com/sfxlcl41/?sid=OVID:embase&amp;id=pmid:29845473&amp;id=doi:10.1007%2Fs11606-018-4492-9&amp;issn=0884-8734&amp;isbn=&amp;volume=33&amp;issue=9&amp;spage=1438&amp;pages=1438-1440&amp;date=2018&amp;title=Journal+of+General+Internal+Medicine&amp;atitle=Media+Content+Analysis+of+Marijuana%27s+Health+Effects+in+News+Coverage&amp;aulast=Abraham&amp;pid=%3Cauthor%3EAbraham+A.%3BZhang+A.J.%3BAhn+R.%3BWoodbridge+A.%3BKorenstein+D.%3BKeyhani+S.%3C%2Fauthor%3E%3CAN%3E622378021%3C%2FAN%3E%3CDT%3EArticle%3C%2FDT%3E" TargetMode="External"/><Relationship Id="rId616" Type="http://schemas.openxmlformats.org/officeDocument/2006/relationships/hyperlink" Target="https://unimelb.hosted.exlibrisgroup.com/sfxlcl41/?sid=OVID:embase&amp;id=pmid:18236304&amp;id=doi:10.1080%2F14622200701825023&amp;issn=1462-2203&amp;isbn=&amp;volume=10&amp;issue=2&amp;spage=393&amp;pages=393-398&amp;date=2008&amp;title=Nicotine+and+Tobacco+Research&amp;atitle=Waterpipe+tobacco+smoking%3A+Knowledge%2C+attitudes%2C+beliefs%2C+and+behavior+in+two+U.S.+samples&amp;aulast=Smith-Simone&amp;pid=%3Cauthor%3ESmith-Simone+S.%3BMaziak+W.%3BWard+K.%3BEissenberg+T.%3C%2Fauthor%3E%3CAN%3E351201323%3C%2FAN%3E%3CDT%3EArticle%3C%2FDT%3E" TargetMode="External"/><Relationship Id="rId658" Type="http://schemas.openxmlformats.org/officeDocument/2006/relationships/hyperlink" Target="https://unimelb.hosted.exlibrisgroup.com/sfxlcl41/?sid=OVID:embase&amp;id=pmid:&amp;id=doi:10.1186%2Fs42238-021-00115-8&amp;issn=2522-5782&amp;isbn=&amp;volume=4&amp;issue=1&amp;spage=4&amp;pages=&amp;date=2022&amp;title=Journal+of+Cannabis+Research&amp;atitle=Delta-8-THC%3A+Delta-9-THC%27s+nicer+younger+sibling%3F&amp;aulast=Kruger&amp;pid=%3Cauthor%3EKruger+J.S.%3BKruger+D.J.%3C%2Fauthor%3E%3CAN%3E2014643779%3C%2FAN%3E%3CDT%3EArticle%3C%2FDT%3E" TargetMode="External"/><Relationship Id="rId823" Type="http://schemas.openxmlformats.org/officeDocument/2006/relationships/hyperlink" Target="https://access.ovid.com/custom/redirector/index.html?dest=https://go.openathens.net/redirector/unimelb.edu.au?url=http://ovidsp.ovid.com/ovidweb.cgi?T=JS&amp;CSC=Y&amp;NEWS=N&amp;PAGE=fulltext&amp;D=emed21&amp;AN=2004443718" TargetMode="External"/><Relationship Id="rId865" Type="http://schemas.openxmlformats.org/officeDocument/2006/relationships/hyperlink" Target="https://access.ovid.com/custom/redirector/index.html?dest=https://go.openathens.net/redirector/unimelb.edu.au?url=http://ovidsp.ovid.com/ovidweb.cgi?T=JS&amp;CSC=Y&amp;NEWS=N&amp;PAGE=fulltext&amp;D=emed20&amp;AN=631656994" TargetMode="External"/><Relationship Id="rId1050" Type="http://schemas.openxmlformats.org/officeDocument/2006/relationships/hyperlink" Target="https://unimelb.hosted.exlibrisgroup.com/sfxlcl41/?sid=OVID:embase&amp;id=pmid:25385876&amp;id=doi:10.1093%2Fntr%2Fntu242&amp;issn=1462-2203&amp;isbn=&amp;volume=17&amp;issue=9&amp;spage=1076&amp;pages=1076-1084&amp;date=2015&amp;title=Nicotine+and+Tobacco+Research&amp;atitle=Prevalence+and+correlates+of+social+smoking+in+young+adults%3A+Comparisons+of+behavioral+and+self-identified+definitions&amp;aulast=Lisha&amp;pid=%3Cauthor%3ELisha+N.E.%3BDelucchi+K.L.%3BLing+P.M.%3BRamo+D.E.%3C%2Fauthor%3E%3CAN%3E606307170%3C%2FAN%3E%3CDT%3EArticle%3C%2FDT%3E" TargetMode="External"/><Relationship Id="rId255" Type="http://schemas.openxmlformats.org/officeDocument/2006/relationships/hyperlink" Target="https://access.ovid.com/custom/redirector/index.html?dest=https://go.openathens.net/redirector/unimelb.edu.au?url=http://ovidsp.ovid.com/ovidweb.cgi?T=JS&amp;CSC=Y&amp;NEWS=N&amp;PAGE=fulltext&amp;D=emed21&amp;AN=632593654" TargetMode="External"/><Relationship Id="rId297" Type="http://schemas.openxmlformats.org/officeDocument/2006/relationships/hyperlink" Target="https://access.ovid.com/custom/redirector/index.html?dest=https://go.openathens.net/redirector/unimelb.edu.au?url=http://ovidsp.ovid.com/ovidweb.cgi?T=JS&amp;CSC=Y&amp;NEWS=N&amp;PAGE=fulltext&amp;D=emed21&amp;AN=2004165479" TargetMode="External"/><Relationship Id="rId462" Type="http://schemas.openxmlformats.org/officeDocument/2006/relationships/hyperlink" Target="https://unimelb.hosted.exlibrisgroup.com/sfxlcl41/?sid=OVID:embase&amp;id=pmid:&amp;id=doi:&amp;issn=1526-632X&amp;isbn=&amp;volume=90&amp;issue=15+Supplement+1&amp;spage=&amp;pages=&amp;date=2018&amp;title=Neurology&amp;atitle=What+do+we+think+patients+know+about+cannabis+in+neurological+diseases%3F&amp;aulast=Bolano&amp;pid=%3Cauthor%3EBolano+C.%3BVazquez+G.%3BCouto+B.%3BClaverie+C.S.%3BThomson+A.%3C%2Fauthor%3E%3CAN%3E622310297%3C%2FAN%3E%3CDT%3EConference+Abstract%3C%2FDT%3E" TargetMode="External"/><Relationship Id="rId518" Type="http://schemas.openxmlformats.org/officeDocument/2006/relationships/hyperlink" Target="https://unimelb.hosted.exlibrisgroup.com/sfxlcl41/?sid=OVID:embase&amp;id=pmid:&amp;id=doi:10.1007%2Fs40264-017-0580-8&amp;issn=1179-1942&amp;isbn=&amp;volume=40&amp;issue=10&amp;spage=1011&amp;pages=1011-1012&amp;date=2017&amp;title=Drug+Safety&amp;atitle=Baclofene+safety+and+its+use+in+social+media%3A+A+preliminary+study&amp;aulast=Lillo+Le+Louet&amp;pid=%3Cauthor%3ELillo+Le+Louet+A.%3BAboukhamis+R.%3BKarapentiaz+P.%3BLemoine+M.%3BZweigenbaum+P.%3BLeprovost+D.%3BBousquet+C.%3C%2Fauthor%3E%3CAN%3E618778772%3C%2FAN%3E%3CDT%3EConference+Abstract%3C%2FDT%3E" TargetMode="External"/><Relationship Id="rId725" Type="http://schemas.openxmlformats.org/officeDocument/2006/relationships/hyperlink" Target="https://access.ovid.com/custom/redirector/index.html?dest=https://go.openathens.net/redirector/unimelb.edu.au?url=http://ovidsp.ovid.com/ovidweb.cgi?T=JS&amp;CSC=Y&amp;NEWS=N&amp;PAGE=fulltext&amp;D=emed22&amp;AN=2010454572" TargetMode="External"/><Relationship Id="rId932" Type="http://schemas.openxmlformats.org/officeDocument/2006/relationships/hyperlink" Target="https://unimelb.hosted.exlibrisgroup.com/sfxlcl41/?sid=OVID:embase&amp;id=pmid:&amp;id=doi:10.3390%2Fbrainsci8120221&amp;issn=2076-3425&amp;isbn=&amp;volume=8&amp;issue=12&amp;spage=221&amp;pages=&amp;date=2018&amp;title=Brain+Sciences&amp;atitle=Recent+changes+in+drug+abuse+scenarios%3A+The+new%2Fnovel+psychoactive+substances+%28NPS%29+phenomenon&amp;aulast=Schifano&amp;pid=%3Cauthor%3ESchifano+F.%3C%2Fauthor%3E%3CAN%3E2002724096%3C%2FAN%3E%3CDT%3EEditorial%3C%2FDT%3E" TargetMode="External"/><Relationship Id="rId1092" Type="http://schemas.openxmlformats.org/officeDocument/2006/relationships/hyperlink" Target="https://unimelb.hosted.exlibrisgroup.com/sfxlcl41/?sid=OVID:embase&amp;id=pmid:22360969&amp;id=doi:10.2196%2Fjmir.1878&amp;issn=1438-8871&amp;isbn=&amp;volume=14&amp;issue=1&amp;spage=e28&amp;pages=e28&amp;date=2012&amp;title=Journal+of+medical+Internet+research&amp;atitle=Broad+reach+and+targeted+recruitment+using+Facebook+for+an+online+survey+of+young+adult+substance+use&amp;aulast=Ramo&amp;pid=%3Cauthor%3ERamo+D.E.%3BProchaska+J.J.%3C%2Fauthor%3E%3CAN%3E364731724%3C%2FAN%3E%3CDT%3EArticle%3C%2FDT%3E" TargetMode="External"/><Relationship Id="rId1106" Type="http://schemas.openxmlformats.org/officeDocument/2006/relationships/hyperlink" Target="https://unimelb.hosted.exlibrisgroup.com/sfxlcl41/?sid=OVID:embase&amp;id=pmid:35225051&amp;id=doi:10.1177%2F15347354221081772&amp;issn=1534-7354&amp;isbn=&amp;volume=21&amp;issue=&amp;spage=1534735422&amp;pages=&amp;date=2022&amp;title=Integrative+Cancer+Therapies&amp;atitle=Cannabis%2C+Cannabinoids+and+Cannabis-Based+Medicines+in+Cancer+Care&amp;aulast=Abrams&amp;pid=%3Cauthor%3EAbrams+D.I.%3C%2Fauthor%3E%3CAN%3E2015146697%3C%2FAN%3E%3CDT%3ENote%3C%2FDT%3E" TargetMode="External"/><Relationship Id="rId1148" Type="http://schemas.openxmlformats.org/officeDocument/2006/relationships/hyperlink" Target="https://unimelb.hosted.exlibrisgroup.com/sfxlcl41/?sid=OVID:embase&amp;id=pmid:33821757&amp;id=doi:10.1080%2F10826084.2021.1906277&amp;issn=1532-2491&amp;isbn=&amp;volume=56&amp;issue=7&amp;spage=1074&amp;pages=1074-1077&amp;date=2021&amp;title=Substance+use+%26+misuse&amp;atitle=Twitter+Posts+About+Cannabis+Use+During+Pregnancy+and+Postpartum%3AA+Content+Analysis&amp;aulast=Pang&amp;pid=%3Cauthor%3EPang+R.D.%3BDormanesh+A.%3BHoang+Y.%3BChu+M.%3BAllem+J.-P.%3C%2Fauthor%3E%3CAN%3E634753920%3C%2FAN%3E%3CDT%3EArticle%3C%2FDT%3E" TargetMode="External"/><Relationship Id="rId115" Type="http://schemas.openxmlformats.org/officeDocument/2006/relationships/hyperlink" Target="https://access.ovid.com/custom/redirector/index.html?dest=https://go.openathens.net/redirector/unimelb.edu.au?url=http://ovidsp.ovid.com/ovidweb.cgi?T=JS&amp;CSC=Y&amp;NEWS=N&amp;PAGE=fulltext&amp;D=emed22&amp;AN=2010155858" TargetMode="External"/><Relationship Id="rId157" Type="http://schemas.openxmlformats.org/officeDocument/2006/relationships/hyperlink" Target="https://access.ovid.com/custom/redirector/index.html?dest=https://go.openathens.net/redirector/unimelb.edu.au?url=http://ovidsp.ovid.com/ovidweb.cgi?T=JS&amp;CSC=Y&amp;NEWS=N&amp;PAGE=fulltext&amp;D=emed22&amp;AN=634753920" TargetMode="External"/><Relationship Id="rId322" Type="http://schemas.openxmlformats.org/officeDocument/2006/relationships/hyperlink" Target="https://unimelb.hosted.exlibrisgroup.com/sfxlcl41/?sid=OVID:embase&amp;id=pmid:&amp;id=doi:10.1158%2F1538-7755.DISP19-A046&amp;issn=1055-9965&amp;isbn=&amp;volume=29&amp;issue=6+SUPPL+2&amp;spage=a046&amp;pages=&amp;date=2020&amp;title=Cancer+Epidemiology+Biomarkers+and+Prevention&amp;atitle=Collecting+non+clinical+data+to+address+disparities+in+cancer+prevention%3A+Lessons+from+the+field&amp;aulast=Padamsee&amp;pid=%3Cauthor%3EPadamsee+T.J.%3C%2Fauthor%3E%3CAN%3E633634540%3C%2FAN%3E%3CDT%3EConference+Abstract%3C%2FDT%3E" TargetMode="External"/><Relationship Id="rId364" Type="http://schemas.openxmlformats.org/officeDocument/2006/relationships/hyperlink" Target="https://unimelb.hosted.exlibrisgroup.com/sfxlcl41/?sid=OVID:embase&amp;id=pmid:30556823&amp;id=doi:10.1001%2Fjamapediatrics.2018.3811&amp;issn=2168-6203&amp;isbn=&amp;volume=173&amp;issue=2&amp;spage=185&amp;pages=185-186&amp;date=2019&amp;title=JAMA+Pediatrics&amp;atitle=Acute+Mental+Health+Symptoms+in+Adolescent+Marijuana+Users&amp;aulast=Levy&amp;pid=%3Cauthor%3ELevy+S.%3BWeitzman+E.R.%3C%2Fauthor%3E%3CAN%3E625495104%3C%2FAN%3E%3CDT%3ELetter%3C%2FDT%3E" TargetMode="External"/><Relationship Id="rId767" Type="http://schemas.openxmlformats.org/officeDocument/2006/relationships/hyperlink" Target="https://access.ovid.com/custom/redirector/index.html?dest=https://go.openathens.net/redirector/unimelb.edu.au?url=http://ovidsp.ovid.com/ovidweb.cgi?T=JS&amp;CSC=Y&amp;NEWS=N&amp;PAGE=fulltext&amp;D=emed21&amp;AN=2010268267" TargetMode="External"/><Relationship Id="rId974" Type="http://schemas.openxmlformats.org/officeDocument/2006/relationships/hyperlink" Target="https://unimelb.hosted.exlibrisgroup.com/sfxlcl41/?sid=OVID:embase&amp;id=pmid:&amp;id=doi:10.1080%2F14659891.2017.1394380&amp;issn=1465-9891&amp;isbn=&amp;volume=23&amp;issue=3&amp;spage=286&amp;pages=286-293&amp;date=2018&amp;title=Journal+of+Substance+Use&amp;atitle=Self-esteem+and+social+acceptance+of+the+adolescent+substance+user+among+high+school+students+in+Lagos%2C+Nigeria&amp;aulast=Afe&amp;pid=%3Cauthor%3EAfe+T.%3BOgunsemi+O.%3BAfe+B.%3C%2Fauthor%3E%3CAN%3E619365517%3C%2FAN%3E%3CDT%3EArticle%3C%2FDT%3E" TargetMode="External"/><Relationship Id="rId1008" Type="http://schemas.openxmlformats.org/officeDocument/2006/relationships/hyperlink" Target="https://unimelb.hosted.exlibrisgroup.com/sfxlcl41/?sid=OVID:embase&amp;id=pmid:&amp;id=doi:10.1089%2Fcan.2016.0007&amp;issn=2378-8763&amp;isbn=&amp;volume=1&amp;issue=1&amp;spage=131&amp;pages=131-138&amp;date=2016&amp;title=Cannabis+and+Cannabinoid+Research&amp;atitle=A+Cross-Sectional+Survey+of+Medical+Cannabis+Users%3A+Patterns+of+Use+and+Perceived+Efficacy&amp;aulast=Sexton&amp;pid=%3Cauthor%3ESexton+M.%3BCuttler+C.%3BFinnell+J.S.%3BMischley+L.K.%3C%2Fauthor%3E%3CAN%3E620742491%3C%2FAN%3E%3CDT%3EArticle%3C%2FDT%3E" TargetMode="External"/><Relationship Id="rId1215" Type="http://schemas.openxmlformats.org/officeDocument/2006/relationships/hyperlink" Target="https://access.ovid.com/custom/redirector/index.html?dest=https://go.openathens.net/redirector/unimelb.edu.au?url=http://ovidsp.ovid.com/ovidweb.cgi?T=JS&amp;CSC=Y&amp;NEWS=N&amp;PAGE=fulltext&amp;D=emed20&amp;AN=634251714" TargetMode="External"/><Relationship Id="rId61" Type="http://schemas.openxmlformats.org/officeDocument/2006/relationships/hyperlink" Target="https://access.ovid.com/custom/redirector/index.html?dest=https://go.openathens.net/redirector/unimelb.edu.au?url=http://ovidsp.ovid.com/ovidweb.cgi?T=JS&amp;CSC=Y&amp;NEWS=N&amp;PAGE=fulltext&amp;D=emexa&amp;AN=2015962670" TargetMode="External"/><Relationship Id="rId199" Type="http://schemas.openxmlformats.org/officeDocument/2006/relationships/hyperlink" Target="https://access.ovid.com/custom/redirector/index.html?dest=https://go.openathens.net/redirector/unimelb.edu.au?url=http://ovidsp.ovid.com/ovidweb.cgi?T=JS&amp;CSC=Y&amp;NEWS=N&amp;PAGE=fulltext&amp;D=emed21&amp;AN=2005115994" TargetMode="External"/><Relationship Id="rId571" Type="http://schemas.openxmlformats.org/officeDocument/2006/relationships/hyperlink" Target="https://access.ovid.com/custom/redirector/index.html?dest=https://go.openathens.net/redirector/unimelb.edu.au?url=http://ovidsp.ovid.com/ovidweb.cgi?T=JS&amp;CSC=Y&amp;NEWS=N&amp;PAGE=fulltext&amp;D=emed16&amp;AN=609417166" TargetMode="External"/><Relationship Id="rId627" Type="http://schemas.openxmlformats.org/officeDocument/2006/relationships/hyperlink" Target="https://access.ovid.com/custom/redirector/index.html?dest=https://go.openathens.net/redirector/unimelb.edu.au?url=http://ovidsp.ovid.com/ovidweb.cgi?T=JS&amp;CSC=Y&amp;NEWS=N&amp;PAGE=fulltext&amp;D=emexa&amp;AN=637603936" TargetMode="External"/><Relationship Id="rId669" Type="http://schemas.openxmlformats.org/officeDocument/2006/relationships/hyperlink" Target="https://access.ovid.com/custom/redirector/index.html?dest=https://go.openathens.net/redirector/unimelb.edu.au?url=http://ovidsp.ovid.com/ovidweb.cgi?T=JS&amp;CSC=Y&amp;NEWS=N&amp;PAGE=fulltext&amp;D=emed22&amp;AN=635221404" TargetMode="External"/><Relationship Id="rId834" Type="http://schemas.openxmlformats.org/officeDocument/2006/relationships/hyperlink" Target="https://unimelb.hosted.exlibrisgroup.com/sfxlcl41/?sid=OVID:embase&amp;id=pmid:32152170&amp;id=doi:10.1136%2Fbmjopen-2019-034362&amp;issn=2044-6055&amp;isbn=&amp;volume=10&amp;issue=3&amp;spage=e034362&amp;pages=&amp;date=2020&amp;title=BMJ+Open&amp;atitle=Does+cannabidiol+reduce+severe+behavioural+problems+in+children+with+intellectual+disability%3F+Study+protocol+for+a+pilot+single-site+phase+I%2FII+randomised+placebo+controlled+trial&amp;aulast=Efron&amp;pid=%3Cauthor%3EEfron+D.%3BTaylor+K.%3BPayne+J.M.%3BFreeman+J.L.%3BCranswick+N.%3BMulraney+M.%3BPrakash+C.%3BLee+K.J.%3BWilliams+K.%3C%2Fauthor%3E%3CAN%3E631149697%3C%2FAN%3E%3CDT%3EArticle%3C%2FDT%3E" TargetMode="External"/><Relationship Id="rId876" Type="http://schemas.openxmlformats.org/officeDocument/2006/relationships/hyperlink" Target="https://unimelb.hosted.exlibrisgroup.com/sfxlcl41/?sid=OVID:embase&amp;id=pmid:30471554&amp;id=doi:10.1016%2Fj.addbeh.2018.11.018&amp;issn=0306-4603&amp;isbn=&amp;volume=90&amp;issue=&amp;spage=258&amp;pages=258-264&amp;date=2019&amp;title=Addictive+Behaviors&amp;atitle=Hookah+Use+among+Russian+adolescents%3A+Prevalence+and+correlates&amp;aulast=Galimov&amp;pid=%3Cauthor%3EGalimov+A.%3BEl+Shahawy+O.%3BUnger+J.B.%3BMasagutov+R.%3BSussman+S.%3C%2Fauthor%3E%3CAN%3E2001307172%3C%2FAN%3E%3CDT%3EArticle%3C%2FDT%3E" TargetMode="External"/><Relationship Id="rId1257" Type="http://schemas.openxmlformats.org/officeDocument/2006/relationships/hyperlink" Target="https://access.ovid.com/custom/redirector/index.html?dest=https://go.openathens.net/redirector/unimelb.edu.au?url=http://ovidsp.ovid.com/ovidweb.cgi?T=JS&amp;CSC=Y&amp;NEWS=N&amp;PAGE=fulltext&amp;D=emed16&amp;AN=72129956" TargetMode="External"/><Relationship Id="rId19" Type="http://schemas.openxmlformats.org/officeDocument/2006/relationships/hyperlink" Target="https://access.ovid.com/custom/redirector/index.html?dest=https://go.openathens.net/redirector/unimelb.edu.au?url=http://ovidsp.ovid.com/ovidweb.cgi?T=JS&amp;CSC=Y&amp;NEWS=N&amp;PAGE=fulltext&amp;D=emexa&amp;AN=2010443964" TargetMode="External"/><Relationship Id="rId224" Type="http://schemas.openxmlformats.org/officeDocument/2006/relationships/hyperlink" Target="https://unimelb.hosted.exlibrisgroup.com/sfxlcl41/?sid=OVID:embase&amp;id=pmid:32438377&amp;id=doi:&amp;issn=1175-8716&amp;isbn=&amp;volume=133&amp;issue=1515&amp;spage=54&amp;pages=54-69&amp;date=2020&amp;title=The+New+Zealand+medical+journal&amp;atitle=Exploring+medicinal+use+of+cannabis+in+a+time+of+policy+change+in+New+Zealand&amp;aulast=Rychert&amp;pid=%3Cauthor%3ERychert+M.%3BWilkins+C.%3BParker+K.%3BGraydon-Guy+T.%3C%2Fauthor%3E%3CAN%3E631850324%3C%2FAN%3E%3CDT%3EArticle%3C%2FDT%3E" TargetMode="External"/><Relationship Id="rId266" Type="http://schemas.openxmlformats.org/officeDocument/2006/relationships/hyperlink" Target="https://unimelb.hosted.exlibrisgroup.com/sfxlcl41/?sid=OVID:embase&amp;id=pmid:31845011&amp;id=doi:10.1007%2Fs00403-019-02027-3&amp;issn=0340-3696&amp;isbn=&amp;volume=312&amp;issue=6&amp;spage=421&amp;pages=421-426&amp;date=2020&amp;title=Archives+of+Dermatological+Research&amp;atitle=Hidradenitis+suppurativa+on+Facebook%3A+thematic+and+content+analyses+of+patient+support+group&amp;aulast=Fisher&amp;pid=%3Cauthor%3EFisher+S.%3BJehassi+A.%3BZiv+M.%3C%2Fauthor%3E%3CAN%3E2003884469%3C%2FAN%3E%3CDT%3EArticle%3C%2FDT%3E" TargetMode="External"/><Relationship Id="rId431" Type="http://schemas.openxmlformats.org/officeDocument/2006/relationships/hyperlink" Target="https://access.ovid.com/custom/redirector/index.html?dest=https://go.openathens.net/redirector/unimelb.edu.au?url=http://ovidsp.ovid.com/ovidweb.cgi?T=JS&amp;CSC=Y&amp;NEWS=N&amp;PAGE=fulltext&amp;D=emed19&amp;AN=624274185" TargetMode="External"/><Relationship Id="rId473" Type="http://schemas.openxmlformats.org/officeDocument/2006/relationships/hyperlink" Target="https://access.ovid.com/custom/redirector/index.html?dest=https://go.openathens.net/redirector/unimelb.edu.au?url=http://ovidsp.ovid.com/ovidweb.cgi?T=JS&amp;CSC=Y&amp;NEWS=N&amp;PAGE=fulltext&amp;D=emed18&amp;AN=617599474" TargetMode="External"/><Relationship Id="rId529" Type="http://schemas.openxmlformats.org/officeDocument/2006/relationships/hyperlink" Target="https://access.ovid.com/custom/redirector/index.html?dest=https://go.openathens.net/redirector/unimelb.edu.au?url=http://ovidsp.ovid.com/ovidweb.cgi?T=JS&amp;CSC=Y&amp;NEWS=N&amp;PAGE=fulltext&amp;D=emed17&amp;AN=609105538" TargetMode="External"/><Relationship Id="rId680" Type="http://schemas.openxmlformats.org/officeDocument/2006/relationships/hyperlink" Target="https://unimelb.hosted.exlibrisgroup.com/sfxlcl41/?sid=OVID:embase&amp;id=pmid:&amp;id=doi:10.1016%2Fj.invent.2021.100460&amp;issn=2214-7829&amp;isbn=&amp;volume=26&amp;issue=&amp;spage=100460&amp;pages=&amp;date=2021&amp;title=Internet+Interventions&amp;atitle=Feasibility+and+acceptability+of+using+smartphone-based+EMA+to+assess+patterns+of+prescription+opioid+and+medical+cannabis+use+among+individuals+with+chronic+pain&amp;aulast=Anderson+Goodell&amp;pid=%3Cauthor%3EAnderson+Goodell+E.M.%3BNordeck+C.%3BFinan+P.H.%3BVandrey+R.%3BDunn+K.E.%3BThrul+J.%3C%2Fauthor%3E%3CAN%3E2014934073%3C%2FAN%3E%3CDT%3EArticle%3C%2FDT%3E" TargetMode="External"/><Relationship Id="rId736" Type="http://schemas.openxmlformats.org/officeDocument/2006/relationships/hyperlink" Target="https://unimelb.hosted.exlibrisgroup.com/sfxlcl41/?sid=OVID:embase&amp;id=pmid:34251442&amp;id=doi:10.1001%2Fjamanetworkopen.2021.16551&amp;issn=2574-3805&amp;isbn=&amp;volume=&amp;issue=&amp;spage=16551&amp;pages=&amp;date=2021&amp;title=JAMA+Network+Open&amp;atitle=Compliance+with+Cannabis+Act+Regulations+Regarding+Online+Promotion+among+Canadian+Commercial+Cannabis-Licensed+Firms&amp;aulast=Sheikhan&amp;pid=%3Cauthor%3ESheikhan+N.Y.%3BPinto+A.M.%3BNowak+D.A.%3BAbolhassani+F.%3BLefebvre+P.%3BDuh+M.S.%3BWitek+T.J.%3C%2Fauthor%3E%3CAN%3E635483589%3C%2FAN%3E%3CDT%3EArticle%3C%2FDT%3E" TargetMode="External"/><Relationship Id="rId901" Type="http://schemas.openxmlformats.org/officeDocument/2006/relationships/hyperlink" Target="https://access.ovid.com/custom/redirector/index.html?dest=https://go.openathens.net/redirector/unimelb.edu.au?url=http://ovidsp.ovid.com/ovidweb.cgi?T=JS&amp;CSC=Y&amp;NEWS=N&amp;PAGE=fulltext&amp;D=emed20&amp;AN=2003280124" TargetMode="External"/><Relationship Id="rId1061" Type="http://schemas.openxmlformats.org/officeDocument/2006/relationships/hyperlink" Target="https://access.ovid.com/custom/redirector/index.html?dest=https://go.openathens.net/redirector/unimelb.edu.au?url=http://ovidsp.ovid.com/ovidweb.cgi?T=JS&amp;CSC=Y&amp;NEWS=N&amp;PAGE=fulltext&amp;D=emed16&amp;AN=601631477" TargetMode="External"/><Relationship Id="rId1117" Type="http://schemas.openxmlformats.org/officeDocument/2006/relationships/hyperlink" Target="https://access.ovid.com/custom/redirector/index.html?dest=https://go.openathens.net/redirector/unimelb.edu.au?url=http://ovidsp.ovid.com/ovidweb.cgi?T=JS&amp;CSC=Y&amp;NEWS=N&amp;PAGE=fulltext&amp;D=emexa&amp;AN=2015962670" TargetMode="External"/><Relationship Id="rId1159" Type="http://schemas.openxmlformats.org/officeDocument/2006/relationships/hyperlink" Target="https://access.ovid.com/custom/redirector/index.html?dest=https://go.openathens.net/redirector/unimelb.edu.au?url=http://ovidsp.ovid.com/ovidweb.cgi?T=JS&amp;CSC=Y&amp;NEWS=N&amp;PAGE=fulltext&amp;D=emed21&amp;AN=632545397" TargetMode="External"/><Relationship Id="rId30" Type="http://schemas.openxmlformats.org/officeDocument/2006/relationships/hyperlink" Target="https://unimelb.hosted.exlibrisgroup.com/sfxlcl41/?sid=OVID:embase&amp;id=pmid:32533537&amp;id=doi:10.1007%2Fs13187-020-01791-5&amp;issn=1543-0154&amp;isbn=&amp;volume=37&amp;issue=1&amp;spage=91&amp;pages=91-101&amp;date=2022&amp;title=Journal+of+cancer+education+%3A+the+official+journal+of+the+American+Association+for+Cancer+Education&amp;atitle=Use+and+Perceptions+of+Opioids+Versus+Marijuana+among+Cancer+Survivors&amp;aulast=Potts&amp;pid=%3Cauthor%3EPotts+J.M.%3BGetachew+B.%3BVu+M.%3BNehl+E.%3BYeager+K.A.%3BLeach+C.R.%3BBerg+C.J.%3C%2Fauthor%3E%3CAN%3E632073293%3C%2FAN%3E%3CDT%3EArticle%3C%2FDT%3E" TargetMode="External"/><Relationship Id="rId126" Type="http://schemas.openxmlformats.org/officeDocument/2006/relationships/hyperlink" Target="https://unimelb.hosted.exlibrisgroup.com/sfxlcl41/?sid=OVID:embase&amp;id=pmid:&amp;id=doi:10.1186%2Fs42238-021-00061-5&amp;issn=2522-5782&amp;isbn=&amp;volume=3&amp;issue=1&amp;spage=5&amp;pages=&amp;date=2021&amp;title=Journal+of+Cannabis+Research&amp;atitle=Reasons+for+cannabidiol+use%3A+a+cross-sectional+study+of+CBD+users%2C+focusing+on+self-perceived+stress%2C+anxiety%2C+and+sleep+problems&amp;aulast=Moltke&amp;pid=%3Cauthor%3EMoltke+J.%3BHindocha+C.%3C%2Fauthor%3E%3CAN%3E2010532358%3C%2FAN%3E%3CDT%3EArticle%3C%2FDT%3E" TargetMode="External"/><Relationship Id="rId168" Type="http://schemas.openxmlformats.org/officeDocument/2006/relationships/hyperlink" Target="https://unimelb.hosted.exlibrisgroup.com/sfxlcl41/?sid=OVID:embase&amp;id=pmid:&amp;id=doi:&amp;issn=1526-632X&amp;isbn=&amp;volume=96&amp;issue=15+SUPPL+1&amp;spage=&amp;pages=&amp;date=2021&amp;title=Neurology&amp;atitle=How+%23epilepsy+is+viewed+on+social+media&amp;aulast=Gangloff&amp;pid=%3Cauthor%3EGangloff+S.%3BHanrahan+B.%3C%2Fauthor%3E%3CAN%3E635945190%3C%2FAN%3E%3CDT%3EConference+Abstract%3C%2FDT%3E" TargetMode="External"/><Relationship Id="rId333" Type="http://schemas.openxmlformats.org/officeDocument/2006/relationships/hyperlink" Target="https://access.ovid.com/custom/redirector/index.html?dest=https://go.openathens.net/redirector/unimelb.edu.au?url=http://ovidsp.ovid.com/ovidweb.cgi?T=JS&amp;CSC=Y&amp;NEWS=N&amp;PAGE=fulltext&amp;D=emed21&amp;AN=2005913113" TargetMode="External"/><Relationship Id="rId540" Type="http://schemas.openxmlformats.org/officeDocument/2006/relationships/hyperlink" Target="https://unimelb.hosted.exlibrisgroup.com/sfxlcl41/?sid=OVID:embase&amp;id=pmid:27049233&amp;id=doi:10.1080%2F10550887.2016.1171669&amp;issn=1055-0887&amp;isbn=&amp;volume=35&amp;issue=3&amp;spage=159&amp;pages=159-160&amp;date=2016&amp;title=Journal+of+Addictive+Diseases&amp;atitle=Opportunities+for+exploring+and+reducing+prescription+drug+abuse+through+social+media&amp;aulast=Ruan&amp;pid=%3Cauthor%3ERuan+X.%3BKaye+A.D.%3C%2Fauthor%3E%3CAN%3E610261088%3C%2FAN%3E%3CDT%3ENote%3C%2FDT%3E" TargetMode="External"/><Relationship Id="rId778" Type="http://schemas.openxmlformats.org/officeDocument/2006/relationships/hyperlink" Target="https://unimelb.hosted.exlibrisgroup.com/sfxlcl41/?sid=OVID:embase&amp;id=pmid:32100018&amp;id=doi:10.1093%2Fibd%2Fizaa032&amp;issn=1078-0998&amp;isbn=&amp;volume=26&amp;issue=9&amp;spage=1445&amp;pages=1445-1450&amp;date=2020&amp;title=Inflammatory+Bowel+Diseases&amp;atitle=Identifying+ibd+providers+knowledge+gaps+using+a+prospective+web-based+survey&amp;aulast=Malter&amp;pid=%3Cauthor%3EMalter+L.%3BJain+A.%3BCohen+B.L.%3BGaidos+J.K.J.%3BAxisa+L.%3BButterfield+L.%3BRescola+B.J.%3BSarode+S.%3BEhrlich+O.%3BCheifetz+A.S.%3C%2Fauthor%3E%3CAN%3E2008442714%3C%2FAN%3E%3CDT%3EArticle%3C%2FDT%3E" TargetMode="External"/><Relationship Id="rId943" Type="http://schemas.openxmlformats.org/officeDocument/2006/relationships/hyperlink" Target="https://access.ovid.com/custom/redirector/index.html?dest=https://go.openathens.net/redirector/unimelb.edu.au?url=http://ovidsp.ovid.com/ovidweb.cgi?T=JS&amp;CSC=Y&amp;NEWS=N&amp;PAGE=fulltext&amp;D=emed19&amp;AN=621089702" TargetMode="External"/><Relationship Id="rId985" Type="http://schemas.openxmlformats.org/officeDocument/2006/relationships/hyperlink" Target="https://access.ovid.com/custom/redirector/index.html?dest=https://go.openathens.net/redirector/unimelb.edu.au?url=http://ovidsp.ovid.com/ovidweb.cgi?T=JS&amp;CSC=Y&amp;NEWS=N&amp;PAGE=fulltext&amp;D=emed18&amp;AN=615367381" TargetMode="External"/><Relationship Id="rId1019" Type="http://schemas.openxmlformats.org/officeDocument/2006/relationships/hyperlink" Target="https://access.ovid.com/custom/redirector/index.html?dest=https://go.openathens.net/redirector/unimelb.edu.au?url=http://ovidsp.ovid.com/ovidweb.cgi?T=JS&amp;CSC=Y&amp;NEWS=N&amp;PAGE=fulltext&amp;D=emed17&amp;AN=607628939" TargetMode="External"/><Relationship Id="rId1170" Type="http://schemas.openxmlformats.org/officeDocument/2006/relationships/hyperlink" Target="https://unimelb.hosted.exlibrisgroup.com/sfxlcl41/?sid=OVID:embase&amp;id=pmid:&amp;id=doi:10.1186%2Fs42238-020-00045-x&amp;issn=2522-5782&amp;isbn=&amp;volume=2&amp;issue=1&amp;spage=36&amp;pages=&amp;date=2020&amp;title=Journal+of+Cannabis+Research&amp;atitle=Motivations+and+expectations+for+using+cannabis+products+to+treat+pain+in+humans+and+dogs%3A+a+mixed+methods+study&amp;aulast=Wallace&amp;pid=%3Cauthor%3EWallace+J.E.%3BKogan+L.R.%3BCarr+E.C.J.%3BHellyer+P.W.%3C%2Fauthor%3E%3CAN%3E2006969357%3C%2FAN%3E%3CDT%3EArticle%3C%2FDT%3E" TargetMode="External"/><Relationship Id="rId72" Type="http://schemas.openxmlformats.org/officeDocument/2006/relationships/hyperlink" Target="https://unimelb.hosted.exlibrisgroup.com/sfxlcl41/?sid=OVID:embase&amp;id=pmid:33651776&amp;id=doi:&amp;issn=1175-8716&amp;isbn=&amp;volume=134&amp;issue=1530&amp;spage=38&amp;pages=38-47&amp;date=2021&amp;title=Th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634469092%3C%2FAN%3E%3CDT%3EArticle%3C%2FDT%3E" TargetMode="External"/><Relationship Id="rId375" Type="http://schemas.openxmlformats.org/officeDocument/2006/relationships/hyperlink" Target="https://access.ovid.com/custom/redirector/index.html?dest=https://go.openathens.net/redirector/unimelb.edu.au?url=http://ovidsp.ovid.com/ovidweb.cgi?T=JS&amp;CSC=Y&amp;NEWS=N&amp;PAGE=fulltext&amp;D=emed20&amp;AN=634458654" TargetMode="External"/><Relationship Id="rId582" Type="http://schemas.openxmlformats.org/officeDocument/2006/relationships/hyperlink" Target="https://unimelb.hosted.exlibrisgroup.com/sfxlcl41/?sid=OVID:embase&amp;id=pmid:&amp;id=doi:10.1016%2Fj.drugalcdep.2015.07.416&amp;issn=0376-8716&amp;isbn=&amp;volume=156&amp;issue=&amp;spage=e153&amp;pages=e153&amp;date=2015&amp;title=Drug+and+Alcohol+Dependence&amp;atitle=Online+feasibility+study+about+HIV-negative+male+couples+substance+use+with+weekly+ecological+momentary+diary+assessments&amp;aulast=Mitchell&amp;pid=%3Cauthor%3EMitchell+J.W.%3BDavis+F.%3BPan+Y.%3BFeaster+D.J.%3C%2Fauthor%3E%3CAN%3E72176793%3C%2FAN%3E%3CDT%3EConference+Abstract%3C%2FDT%3E" TargetMode="External"/><Relationship Id="rId638" Type="http://schemas.openxmlformats.org/officeDocument/2006/relationships/hyperlink" Target="https://unimelb.hosted.exlibrisgroup.com/sfxlcl41/?sid=OVID:embase&amp;id=pmid:32533537&amp;id=doi:10.1007%2Fs13187-020-01791-5&amp;issn=1543-0154&amp;isbn=&amp;volume=37&amp;issue=1&amp;spage=91&amp;pages=91-101&amp;date=2022&amp;title=Journal+of+cancer+education+%3A+the+official+journal+of+the+American+Association+for+Cancer+Education&amp;atitle=Use+and+Perceptions+of+Opioids+Versus+Marijuana+among+Cancer+Survivors&amp;aulast=Potts&amp;pid=%3Cauthor%3EPotts+J.M.%3BGetachew+B.%3BVu+M.%3BNehl+E.%3BYeager+K.A.%3BLeach+C.R.%3BBerg+C.J.%3C%2Fauthor%3E%3CAN%3E632073293%3C%2FAN%3E%3CDT%3EArticle%3C%2FDT%3E" TargetMode="External"/><Relationship Id="rId803" Type="http://schemas.openxmlformats.org/officeDocument/2006/relationships/hyperlink" Target="https://access.ovid.com/custom/redirector/index.html?dest=https://go.openathens.net/redirector/unimelb.edu.au?url=http://ovidsp.ovid.com/ovidweb.cgi?T=JS&amp;CSC=Y&amp;NEWS=N&amp;PAGE=fulltext&amp;D=emed21&amp;AN=2007883690" TargetMode="External"/><Relationship Id="rId845" Type="http://schemas.openxmlformats.org/officeDocument/2006/relationships/hyperlink" Target="https://access.ovid.com/custom/redirector/index.html?dest=https://go.openathens.net/redirector/unimelb.edu.au?url=http://ovidsp.ovid.com/ovidweb.cgi?T=JS&amp;CSC=Y&amp;NEWS=N&amp;PAGE=fulltext&amp;D=emed21&amp;AN=633957287" TargetMode="External"/><Relationship Id="rId1030" Type="http://schemas.openxmlformats.org/officeDocument/2006/relationships/hyperlink" Target="https://unimelb.hosted.exlibrisgroup.com/sfxlcl41/?sid=OVID:embase&amp;id=pmid:&amp;id=doi:10.1001%2Fjamapediatrics.2015.3489&amp;issn=2168-6203&amp;isbn=&amp;volume=170&amp;issue=3&amp;spage=193&amp;pages=193-194&amp;date=2016&amp;title=JAMA+Pediatrics&amp;atitle=Building+a+learning+marijuana+surveillance+system&amp;aulast=Levy&amp;pid=%3Cauthor%3ELevy+S.%3BWeitzman+E.R.%3C%2Fauthor%3E%3CAN%3E609629250%3C%2FAN%3E%3CDT%3ENote%3C%2FDT%3E" TargetMode="External"/><Relationship Id="rId1226" Type="http://schemas.openxmlformats.org/officeDocument/2006/relationships/hyperlink" Target="https://unimelb.hosted.exlibrisgroup.com/sfxlcl41/?sid=OVID:embase&amp;id=pmid:30185393&amp;id=doi:10.1016%2Fj.clinthera.2018.08.003&amp;issn=0149-2918&amp;isbn=&amp;volume=40&amp;issue=9&amp;spage=1429&amp;pages=1429-1434&amp;date=2018&amp;title=Clinical+Therapeutics&amp;atitle=Troublesome+News%2C+Fake+News%2C+Biased+or+Incomplete+News&amp;aulast=Shader&amp;pid=%3Cauthor%3EShader+R.I.%3C%2Fauthor%3E%3CAN%3E2001073116%3C%2FAN%3E%3CDT%3EEditorial%3C%2FDT%3E" TargetMode="External"/><Relationship Id="rId3" Type="http://schemas.openxmlformats.org/officeDocument/2006/relationships/hyperlink" Target="https://access.ovid.com/custom/redirector/index.html?dest=https://go.openathens.net/redirector/unimelb.edu.au?url=http://ovidsp.ovid.com/ovidweb.cgi?T=JS&amp;CSC=Y&amp;NEWS=N&amp;PAGE=fulltext&amp;D=emexa&amp;AN=637294634" TargetMode="External"/><Relationship Id="rId235" Type="http://schemas.openxmlformats.org/officeDocument/2006/relationships/hyperlink" Target="https://access.ovid.com/custom/redirector/index.html?dest=https://go.openathens.net/redirector/unimelb.edu.au?url=http://ovidsp.ovid.com/ovidweb.cgi?T=JS&amp;CSC=Y&amp;NEWS=N&amp;PAGE=fulltext&amp;D=emed21&amp;AN=2007883690" TargetMode="External"/><Relationship Id="rId277" Type="http://schemas.openxmlformats.org/officeDocument/2006/relationships/hyperlink" Target="https://access.ovid.com/custom/redirector/index.html?dest=https://go.openathens.net/redirector/unimelb.edu.au?url=http://ovidsp.ovid.com/ovidweb.cgi?T=JS&amp;CSC=Y&amp;NEWS=N&amp;PAGE=fulltext&amp;D=emed21&amp;AN=631757963" TargetMode="External"/><Relationship Id="rId400" Type="http://schemas.openxmlformats.org/officeDocument/2006/relationships/hyperlink" Target="https://unimelb.hosted.exlibrisgroup.com/sfxlcl41/?sid=OVID:embase&amp;id=pmid:&amp;id=doi:10.1053%2Fj.gastro.2019.01.060&amp;issn=0016-5085&amp;isbn=&amp;volume=156&amp;issue=3+Supplement&amp;spage=S11&amp;pages=S11&amp;date=2019&amp;title=Gastroenterology&amp;atitle=UNREGULATED%3A+MEDICAL+COMPANIES+USE+SOCIAL+MEDIA+TO+SELL+ALTERNATIVE+TREATMENTS+FOR+INFLAMMATORY+BOWEL+DISEASE&amp;aulast=Szvarca&amp;pid=%3Cauthor%3ESzvarca+D.%3BTabbara+N.%3BMasur+J.%3BGreenfest+A.%3BClarke+L.M.%3BBorum+M.L.%3C%2Fauthor%3E%3CAN%3E2001546615%3C%2FAN%3E%3CDT%3EConference+Abstract%3C%2FDT%3E" TargetMode="External"/><Relationship Id="rId442" Type="http://schemas.openxmlformats.org/officeDocument/2006/relationships/hyperlink" Target="https://unimelb.hosted.exlibrisgroup.com/sfxlcl41/?sid=OVID:embase&amp;id=pmid:&amp;id=doi:10.1016%2Fj.jaac.2018.09.030&amp;issn=0890-8567&amp;isbn=&amp;volume=57&amp;issue=10+Supplement&amp;spage=S139&amp;pages=S139-S140&amp;date=2018&amp;title=Journal+of+the+American+Academy+of+Child+and+Adolescent+Psychiatry&amp;atitle=End-User-Informed+Mobile+Health+%28mHealth%29+Intervention+Development+For+Adolescent+Cannabis+Use+Disorder%3A+A+Qualitative+Study&amp;aulast=Hodgdon&amp;pid=%3Cauthor%3EHodgdon+E.A.%3BBath+E.%3BTapert+S.F.%3BBagot+K.S.%3C%2Fauthor%3E%3CAN%3E2001170929%3C%2FAN%3E%3CDT%3EConference+Abstract%3C%2FDT%3E" TargetMode="External"/><Relationship Id="rId484" Type="http://schemas.openxmlformats.org/officeDocument/2006/relationships/hyperlink" Target="https://unimelb.hosted.exlibrisgroup.com/sfxlcl41/?sid=OVID:embase&amp;id=pmid:29141101&amp;id=doi:10.1111%2Facps.12833&amp;issn=0001-690X&amp;isbn=&amp;volume=137&amp;issue=1&amp;spage=3&amp;pages=3-5&amp;date=2018&amp;title=Acta+Psychiatrica+Scandinavica&amp;atitle=The+outcomes+of+adolescent+mental+disorders&amp;aulast=Borschmann&amp;pid=%3Cauthor%3EBorschmann+R.%3BPatton+G.C.%3C%2Fauthor%3E%3CAN%3E619323615%3C%2FAN%3E%3CDT%3EEditorial%3C%2FDT%3E" TargetMode="External"/><Relationship Id="rId705" Type="http://schemas.openxmlformats.org/officeDocument/2006/relationships/hyperlink" Target="https://access.ovid.com/custom/redirector/index.html?dest=https://go.openathens.net/redirector/unimelb.edu.au?url=http://ovidsp.ovid.com/ovidweb.cgi?T=JS&amp;CSC=Y&amp;NEWS=N&amp;PAGE=fulltext&amp;D=emed22&amp;AN=2011444565" TargetMode="External"/><Relationship Id="rId887" Type="http://schemas.openxmlformats.org/officeDocument/2006/relationships/hyperlink" Target="https://access.ovid.com/custom/redirector/index.html?dest=https://go.openathens.net/redirector/unimelb.edu.au?url=http://ovidsp.ovid.com/ovidweb.cgi?T=JS&amp;CSC=Y&amp;NEWS=N&amp;PAGE=fulltext&amp;D=emed20&amp;AN=2001364662" TargetMode="External"/><Relationship Id="rId1072" Type="http://schemas.openxmlformats.org/officeDocument/2006/relationships/hyperlink" Target="https://unimelb.hosted.exlibrisgroup.com/sfxlcl41/?sid=OVID:embase&amp;id=pmid:&amp;id=doi:&amp;issn=0924-977X&amp;isbn=&amp;volume=25&amp;issue=SUPPL.+2&amp;spage=S613&amp;pages=S613&amp;date=2015&amp;title=European+Neuropsychopharmacology&amp;atitle=A+possible+role+of+cannabis+and+synthetic+cannabimimetics+as+weight+loss+agents%3A+Preliminary+indications&amp;aulast=Santacroce&amp;pid=%3Cauthor%3ESantacroce+R.%3BBersani+F.S.%3BLupi+M.%3BCinosi+E.%3BMartinotti+G.%3BDi+Giannantonio+M.%3BOrsolini+L.%3C%2Fauthor%3E%3CAN%3E72129956%3C%2FAN%3E%3CDT%3EConference+Abstract%3C%2FDT%3E" TargetMode="External"/><Relationship Id="rId1128" Type="http://schemas.openxmlformats.org/officeDocument/2006/relationships/hyperlink" Target="https://unimelb.hosted.exlibrisgroup.com/sfxlcl41/?sid=OVID:embase&amp;id=pmid:&amp;id=doi:10.1016%2Fj.invent.2021.100460&amp;issn=2214-7829&amp;isbn=&amp;volume=26&amp;issue=&amp;spage=100460&amp;pages=&amp;date=2021&amp;title=Internet+Interventions&amp;atitle=Feasibility+and+acceptability+of+using+smartphone-based+EMA+to+assess+patterns+of+prescription+opioid+and+medical+cannabis+use+among+individuals+with+chronic+pain&amp;aulast=Anderson+Goodell&amp;pid=%3Cauthor%3EAnderson+Goodell+E.M.%3BNordeck+C.%3BFinan+P.H.%3BVandrey+R.%3BDunn+K.E.%3BThrul+J.%3C%2Fauthor%3E%3CAN%3E2014934073%3C%2FAN%3E%3CDT%3EArticle%3C%2FDT%3E" TargetMode="External"/><Relationship Id="rId137" Type="http://schemas.openxmlformats.org/officeDocument/2006/relationships/hyperlink" Target="https://access.ovid.com/custom/redirector/index.html?dest=https://go.openathens.net/redirector/unimelb.edu.au?url=http://ovidsp.ovid.com/ovidweb.cgi?T=JS&amp;CSC=Y&amp;NEWS=N&amp;PAGE=fulltext&amp;D=emed22&amp;AN=2010509294" TargetMode="External"/><Relationship Id="rId302" Type="http://schemas.openxmlformats.org/officeDocument/2006/relationships/hyperlink" Target="https://unimelb.hosted.exlibrisgroup.com/sfxlcl41/?sid=OVID:embase&amp;id=pmid:31701598&amp;id=doi:10.1002%2Fptr.6517&amp;issn=0951-418X&amp;isbn=&amp;volume=34&amp;issue=1&amp;spage=77&amp;pages=77-93&amp;date=2020&amp;title=Phytotherapy+Research&amp;atitle=Herbal+medicinal+products+for+inflammatory+bowel+disease%3A+A+focus+on+those+assessed+in+double-blind+randomised+controlled+trials&amp;aulast=Holleran&amp;pid=%3Cauthor%3EHolleran+G.%3BScaldaferri+F.%3BGasbarrini+A.%3BCurro+D.%3C%2Fauthor%3E%3CAN%3E2003558749%3C%2FAN%3E%3CDT%3EReview%3C%2FDT%3E" TargetMode="External"/><Relationship Id="rId344" Type="http://schemas.openxmlformats.org/officeDocument/2006/relationships/hyperlink" Target="https://unimelb.hosted.exlibrisgroup.com/sfxlcl41/?sid=OVID:embase&amp;id=pmid:&amp;id=doi:10.1136%2Fannrheumdis-2019-eular.8129&amp;issn=1468-2060&amp;isbn=&amp;volume=78&amp;issue=Supplement+2&amp;spage=2177&amp;pages=2177&amp;date=2019&amp;title=Annals+of+the+Rheumatic+Diseases&amp;atitle=Cannabis-based+products+for+medicinal+use%3A+Exploring+the+views+and+experiences+of+people+with+fibromyalgia&amp;aulast=Stones&amp;pid=%3Cauthor%3EStones+S.%3BQuinn+D.%3C%2Fauthor%3E%3CAN%3E629420304%3C%2FAN%3E%3CDT%3EConference+Abstract%3C%2FDT%3E" TargetMode="External"/><Relationship Id="rId691" Type="http://schemas.openxmlformats.org/officeDocument/2006/relationships/hyperlink" Target="https://access.ovid.com/custom/redirector/index.html?dest=https://go.openathens.net/redirector/unimelb.edu.au?url=http://ovidsp.ovid.com/ovidweb.cgi?T=JS&amp;CSC=Y&amp;NEWS=N&amp;PAGE=fulltext&amp;D=emed22&amp;AN=635086450" TargetMode="External"/><Relationship Id="rId747" Type="http://schemas.openxmlformats.org/officeDocument/2006/relationships/hyperlink" Target="https://access.ovid.com/custom/redirector/index.html?dest=https://go.openathens.net/redirector/unimelb.edu.au?url=http://ovidsp.ovid.com/ovidweb.cgi?T=JS&amp;CSC=Y&amp;NEWS=N&amp;PAGE=fulltext&amp;D=emed22&amp;AN=635444103" TargetMode="External"/><Relationship Id="rId789" Type="http://schemas.openxmlformats.org/officeDocument/2006/relationships/hyperlink" Target="https://access.ovid.com/custom/redirector/index.html?dest=https://go.openathens.net/redirector/unimelb.edu.au?url=http://ovidsp.ovid.com/ovidweb.cgi?T=JS&amp;CSC=Y&amp;NEWS=N&amp;PAGE=fulltext&amp;D=emed21&amp;AN=628073209" TargetMode="External"/><Relationship Id="rId912" Type="http://schemas.openxmlformats.org/officeDocument/2006/relationships/hyperlink" Target="https://unimelb.hosted.exlibrisgroup.com/sfxlcl41/?sid=OVID:embase&amp;id=pmid:&amp;id=doi:10.1111%2Facer.14059&amp;issn=1530-0277&amp;isbn=&amp;volume=43&amp;issue=Supplement+1&amp;spage=79A&amp;pages=79A&amp;date=2019&amp;title=Alcoholism%3A+Clinical+and+Experimental+Research&amp;atitle=Developing+a+motivational+interviewing+fidelity+coding+scheme+for+alcohol+interventions+delivered+by+e-health+coaches+on+social+media&amp;aulast=Schneeberger&amp;pid=%3Cauthor%3ESchneeberger+D.%3BBonar+E.E.%3BBauermeister+J.%3BYoung+S.%3BBlow+F.C.%3BBourque+C.%3BCunningham+R.M.%3BBohnert+A.%3BWalton+M.A.%3C%2Fauthor%3E%3CAN%3E628238427%3C%2FAN%3E%3CDT%3EConference+Abstract%3C%2FDT%3E" TargetMode="External"/><Relationship Id="rId954" Type="http://schemas.openxmlformats.org/officeDocument/2006/relationships/hyperlink" Target="https://unimelb.hosted.exlibrisgroup.com/sfxlcl41/?sid=OVID:embase&amp;id=pmid:&amp;id=doi:10.1111%2Facer.13747&amp;issn=1530-0277&amp;isbn=&amp;volume=42&amp;issue=Supplement+1&amp;spage=73A&amp;pages=73A&amp;date=2018&amp;title=Alcoholism%3A+Clinical+and+Experimental+Research&amp;atitle=Relationships+between+binge+drinking+and+other+risk+factors+with+stealthing+perpetration+and+victimization+amongemerging+adults&amp;aulast=Bonar&amp;pid=%3Cauthor%3EBonar+E.E.%3BKusunoki+Y.Y.%3BPhilyaw-Kotov+M.L.%3BWalton+M.A.%3BNgo+Q.M.%3C%2Fauthor%3E%3CAN%3E622675683%3C%2FAN%3E%3CDT%3EConference+Abstract%3C%2FDT%3E" TargetMode="External"/><Relationship Id="rId996" Type="http://schemas.openxmlformats.org/officeDocument/2006/relationships/hyperlink" Target="https://unimelb.hosted.exlibrisgroup.com/sfxlcl41/?sid=OVID:embase&amp;id=pmid:28704167&amp;id=doi:10.1080%2F08897077.2017.1354956&amp;issn=1547-0164&amp;isbn=&amp;volume=38&amp;issue=4&amp;spage=477&amp;pages=477-482&amp;date=2017&amp;title=Substance+abuse&amp;atitle=%22I+feel+like+I%27ve+hit+the+bottom+and+have+no+idea+what+to+do%22%3A+Supportive+social+networking+on+Reddit+for+individuals+with+a+desire+to+quit+cannabis+use&amp;aulast=Sowles&amp;pid=%3Cauthor%3ESowles+S.J.%3BKrauss+M.J.%3BGebremedhn+L.%3BCavazos-Rehg+P.A.%3C%2Fauthor%3E%3CAN%3E622754270%3C%2FAN%3E%3CDT%3EArticle%3C%2FDT%3E" TargetMode="External"/><Relationship Id="rId41" Type="http://schemas.openxmlformats.org/officeDocument/2006/relationships/hyperlink" Target="https://access.ovid.com/custom/redirector/index.html?dest=https://go.openathens.net/redirector/unimelb.edu.au?url=http://ovidsp.ovid.com/ovidweb.cgi?T=JS&amp;CSC=Y&amp;NEWS=N&amp;PAGE=fulltext&amp;D=emexa&amp;AN=637072469" TargetMode="External"/><Relationship Id="rId83" Type="http://schemas.openxmlformats.org/officeDocument/2006/relationships/hyperlink" Target="https://access.ovid.com/custom/redirector/index.html?dest=https://go.openathens.net/redirector/unimelb.edu.au?url=http://ovidsp.ovid.com/ovidweb.cgi?T=JS&amp;CSC=Y&amp;NEWS=N&amp;PAGE=fulltext&amp;D=emed22&amp;AN=635221404" TargetMode="External"/><Relationship Id="rId179" Type="http://schemas.openxmlformats.org/officeDocument/2006/relationships/hyperlink" Target="https://access.ovid.com/custom/redirector/index.html?dest=https://go.openathens.net/redirector/unimelb.edu.au?url=http://ovidsp.ovid.com/ovidweb.cgi?T=JS&amp;CSC=Y&amp;NEWS=N&amp;PAGE=fulltext&amp;D=emed22&amp;AN=635200673" TargetMode="External"/><Relationship Id="rId386" Type="http://schemas.openxmlformats.org/officeDocument/2006/relationships/hyperlink" Target="https://unimelb.hosted.exlibrisgroup.com/sfxlcl41/?sid=OVID:embase&amp;id=pmid:&amp;id=doi:10.1016%2Fj.annemergmed.2019.08.251&amp;issn=0196-0644&amp;isbn=&amp;volume=74&amp;issue=4+Supplement&amp;spage=S116&amp;pages=S116&amp;date=2019&amp;title=Annals+of+Emergency+Medicine&amp;atitle=293+A+Novel+Approach+to+Patient+Education%3A+Emergency+Physicians+in+the+Classroom&amp;aulast=Johnson&amp;pid=%3Cauthor%3EJohnson+L.%3BHultgren+A.%3BSu+M.K.%3BGoldfrank+L.R.%3BLaskowski+L.K.%3C%2Fauthor%3E%3CAN%3E2003124542%3C%2FAN%3E%3CDT%3EConference+Abstract%3C%2FDT%3E" TargetMode="External"/><Relationship Id="rId551" Type="http://schemas.openxmlformats.org/officeDocument/2006/relationships/hyperlink" Target="https://access.ovid.com/custom/redirector/index.html?dest=https://go.openathens.net/redirector/unimelb.edu.au?url=http://ovidsp.ovid.com/ovidweb.cgi?T=JS&amp;CSC=Y&amp;NEWS=N&amp;PAGE=fulltext&amp;D=emed17&amp;AN=609855997" TargetMode="External"/><Relationship Id="rId593" Type="http://schemas.openxmlformats.org/officeDocument/2006/relationships/hyperlink" Target="https://access.ovid.com/custom/redirector/index.html?dest=https://go.openathens.net/redirector/unimelb.edu.au?url=http://ovidsp.ovid.com/ovidweb.cgi?T=JS&amp;CSC=Y&amp;NEWS=N&amp;PAGE=fulltext&amp;D=emed15&amp;AN=373609741" TargetMode="External"/><Relationship Id="rId607" Type="http://schemas.openxmlformats.org/officeDocument/2006/relationships/hyperlink" Target="https://access.ovid.com/custom/redirector/index.html?dest=https://go.openathens.net/redirector/unimelb.edu.au?url=http://ovidsp.ovid.com/ovidweb.cgi?T=JS&amp;CSC=Y&amp;NEWS=N&amp;PAGE=fulltext&amp;D=emed14&amp;AN=71050425" TargetMode="External"/><Relationship Id="rId649" Type="http://schemas.openxmlformats.org/officeDocument/2006/relationships/hyperlink" Target="https://access.ovid.com/custom/redirector/index.html?dest=https://go.openathens.net/redirector/unimelb.edu.au?url=http://ovidsp.ovid.com/ovidweb.cgi?T=JS&amp;CSC=Y&amp;NEWS=N&amp;PAGE=fulltext&amp;D=emexa&amp;AN=2013359234" TargetMode="External"/><Relationship Id="rId814" Type="http://schemas.openxmlformats.org/officeDocument/2006/relationships/hyperlink" Target="https://unimelb.hosted.exlibrisgroup.com/sfxlcl41/?sid=OVID:embase&amp;id=pmid:32746859&amp;id=doi:10.1186%2Fs12954-020-00397-w&amp;issn=1477-7517&amp;isbn=&amp;volume=17&amp;issue=1&amp;spage=54&amp;pages=&amp;date=2020&amp;title=Harm+Reduction+Journal&amp;atitle=Cannabis+health+knowledge+and+risk+perceptions+among+Canadian+youth+and+young+adults&amp;aulast=Leos-Toro&amp;pid=%3Cauthor%3ELeos-Toro+C.%3BFong+G.T.%3BMeyer+S.B.%3BHammond+D.%3C%2Fauthor%3E%3CAN%3E632499769%3C%2FAN%3E%3CDT%3EArticle%3C%2FDT%3E" TargetMode="External"/><Relationship Id="rId856" Type="http://schemas.openxmlformats.org/officeDocument/2006/relationships/hyperlink" Target="https://unimelb.hosted.exlibrisgroup.com/sfxlcl41/?sid=OVID:embase&amp;id=pmid:&amp;id=doi:10.1111%2Fhead.13854&amp;issn=1526-4610&amp;isbn=&amp;volume=60&amp;issue=Supplement+1&amp;spage=77&amp;pages=77&amp;date=2020&amp;title=Headache&amp;atitle=Observations+on+the+landscape+of+migraine+social+media%3A+A+twitter+longitudinal+infodemiology+study&amp;aulast=Zhang&amp;pid=%3Cauthor%3EZhang+P.%3C%2Fauthor%3E%3CAN%3E632639094%3C%2FAN%3E%3CDT%3EConference+Abstract%3C%2FDT%3E" TargetMode="External"/><Relationship Id="rId1181" Type="http://schemas.openxmlformats.org/officeDocument/2006/relationships/hyperlink" Target="https://access.ovid.com/custom/redirector/index.html?dest=https://go.openathens.net/redirector/unimelb.edu.au?url=http://ovidsp.ovid.com/ovidweb.cgi?T=JS&amp;CSC=Y&amp;NEWS=N&amp;PAGE=fulltext&amp;D=emed21&amp;AN=2004165479" TargetMode="External"/><Relationship Id="rId1237" Type="http://schemas.openxmlformats.org/officeDocument/2006/relationships/hyperlink" Target="https://access.ovid.com/custom/redirector/index.html?dest=https://go.openathens.net/redirector/unimelb.edu.au?url=http://ovidsp.ovid.com/ovidweb.cgi?T=JS&amp;CSC=Y&amp;NEWS=N&amp;PAGE=fulltext&amp;D=emed18&amp;AN=617599474" TargetMode="External"/><Relationship Id="rId190" Type="http://schemas.openxmlformats.org/officeDocument/2006/relationships/hyperlink" Target="https://unimelb.hosted.exlibrisgroup.com/sfxlcl41/?sid=OVID:embase&amp;id=pmid:&amp;id=doi:10.1016%2Fj.jagp.2021.01.111&amp;issn=1064-7481&amp;isbn=&amp;volume=29&amp;issue=4+Supplement&amp;spage=S115&amp;pages=S115-S117&amp;date=2021&amp;title=American+Journal+of+Geriatric+Psychiatry&amp;atitle=Pilot+Trial+of+Dronabinol+Adjunctive+Treatment+of+Agitation+in+Alzheimer%27s+Disease+%28THC-AD%29&amp;aulast=Outen&amp;pid=%3Cauthor%3EOuten+J.%3BRosenberg+P.%3BVandrey+R.%3BAmjad+H.%3BBurhanullah+H.%3BAgronin+M.%3BCastaneda+R.%3BIsesalaya+M.%3BWalsh+P.%3BAsh+E.%3BCohen+L.%3BWilkins+J.%3BHarper+D.%3BForester+B.%3C%2Fauthor%3E%3CAN%3E2011350391%3C%2FAN%3E%3CDT%3EConference+Abstract%3C%2FDT%3E" TargetMode="External"/><Relationship Id="rId204" Type="http://schemas.openxmlformats.org/officeDocument/2006/relationships/hyperlink" Target="https://unimelb.hosted.exlibrisgroup.com/sfxlcl41/?sid=OVID:embase&amp;id=pmid:32961535&amp;id=doi:10.1159%2F000510822&amp;issn=1022-6877&amp;isbn=&amp;volume=26&amp;issue=6&amp;spage=309&amp;pages=309-315&amp;date=2020&amp;title=European+Addiction+Research&amp;atitle=Self-Reported+Alcohol%2C+Tobacco%2C+and+Cannabis+Use+during+COVID-19+Lockdown+Measures%3A+Results+from+a+Web-Based+Survey&amp;aulast=Vanderbruggen&amp;pid=%3Cauthor%3EVanderbruggen+N.%3BMatthys+F.%3BVan+Laere+S.%3BZeeuws+D.%3BSantermans+L.%3BVan+Den+Ameele+S.%3BCrunelle+C.L.%3C%2Fauthor%3E%3CAN%3E632999007%3C%2FAN%3E%3CDT%3EReview%3C%2FDT%3E" TargetMode="External"/><Relationship Id="rId246" Type="http://schemas.openxmlformats.org/officeDocument/2006/relationships/hyperlink" Target="https://unimelb.hosted.exlibrisgroup.com/sfxlcl41/?sid=OVID:embase&amp;id=pmid:33256747&amp;id=doi:10.1186%2Fs12954-020-00448-2&amp;issn=1477-7517&amp;isbn=&amp;volume=17&amp;issue=1&amp;spage=94&amp;pages=&amp;date=2020&amp;title=Harm+Reduction+Journal&amp;atitle=New+psychoactive+substances+in+Eurasia%3A+a+qualitative+study+of+people+who+use+drugs+and+harm+reduction+services+in+six+countries&amp;aulast=Kurcevic&amp;pid=%3Cauthor%3EKurcevic+E.%3BLines+R.%3C%2Fauthor%3E%3CAN%3E2007470435%3C%2FAN%3E%3CDT%3EArticle%3C%2FDT%3E" TargetMode="External"/><Relationship Id="rId288" Type="http://schemas.openxmlformats.org/officeDocument/2006/relationships/hyperlink" Target="https://unimelb.hosted.exlibrisgroup.com/sfxlcl41/?sid=OVID:embase&amp;id=pmid:31722852&amp;id=doi:10.1016%2Fj.jogc.2019.08.033&amp;issn=1701-2163&amp;isbn=&amp;volume=42&amp;issue=3&amp;spage=256&amp;pages=256-261&amp;date=2020&amp;title=Journal+of+Obstetrics+and+Gynaecology+Canada&amp;atitle=Cannabis+Use%2C+a+Self-Management+Strategy+Among+Australian+Women+With+Endometriosis%3A+Results+From+a+National+Online+Survey&amp;aulast=Sinclair&amp;pid=%3Cauthor%3ESinclair+J.%3BSmith+C.A.%3BAbbott+J.%3BChalmers+K.J.%3BPate+D.W.%3BArmour+M.%3C%2Fauthor%3E%3CAN%3E2005203065%3C%2FAN%3E%3CDT%3EArticle%3C%2FDT%3E" TargetMode="External"/><Relationship Id="rId411" Type="http://schemas.openxmlformats.org/officeDocument/2006/relationships/hyperlink" Target="https://access.ovid.com/custom/redirector/index.html?dest=https://go.openathens.net/redirector/unimelb.edu.au?url=http://ovidsp.ovid.com/ovidweb.cgi?T=JS&amp;CSC=Y&amp;NEWS=N&amp;PAGE=fulltext&amp;D=emed19&amp;AN=626443707" TargetMode="External"/><Relationship Id="rId453" Type="http://schemas.openxmlformats.org/officeDocument/2006/relationships/hyperlink" Target="https://access.ovid.com/custom/redirector/index.html?dest=https://go.openathens.net/redirector/unimelb.edu.au?url=http://ovidsp.ovid.com/ovidweb.cgi?T=JS&amp;CSC=Y&amp;NEWS=N&amp;PAGE=fulltext&amp;D=emed19&amp;AN=622965430" TargetMode="External"/><Relationship Id="rId509" Type="http://schemas.openxmlformats.org/officeDocument/2006/relationships/hyperlink" Target="https://access.ovid.com/custom/redirector/index.html?dest=https://go.openathens.net/redirector/unimelb.edu.au?url=http://ovidsp.ovid.com/ovidweb.cgi?T=JS&amp;CSC=Y&amp;NEWS=N&amp;PAGE=fulltext&amp;D=emed18&amp;AN=615401410" TargetMode="External"/><Relationship Id="rId660" Type="http://schemas.openxmlformats.org/officeDocument/2006/relationships/hyperlink" Target="https://unimelb.hosted.exlibrisgroup.com/sfxlcl41/?sid=OVID:embase&amp;id=pmid:34246017&amp;id=doi:10.1016%2Fj.drugpo.2021.103334&amp;issn=0955-3959&amp;isbn=&amp;volume=97&amp;issue=&amp;spage=103334&amp;pages=&amp;date=2021&amp;title=International+Journal+of+Drug+Policy&amp;atitle=Profile+and+correlates+of+colorimetric+reagent+kit+use+among+people+who+use+ecstasy%2FMDMA+and+other+illegal+stimulants+in+Australia&amp;aulast=Peacock&amp;pid=%3Cauthor%3EPeacock+A.%3BGibbs+D.%3BPrice+O.%3BBarratt+M.J.%3BEzard+N.%3BSutherland+R.%3BHill+P.L.%3BGrigg+J.%3BLenton+S.%3BPage+R.%3BSalom+C.%3BHughes+C.%3BBruno+R.%3C%2Fauthor%3E%3CAN%3E2013456806%3C%2FAN%3E%3CDT%3EArticle%3C%2FDT%3E" TargetMode="External"/><Relationship Id="rId898" Type="http://schemas.openxmlformats.org/officeDocument/2006/relationships/hyperlink" Target="https://unimelb.hosted.exlibrisgroup.com/sfxlcl41/?sid=OVID:embase&amp;id=pmid:&amp;id=doi:10.1016%2Fj.jaac.2019.07.738&amp;issn=0890-8567&amp;isbn=&amp;volume=58&amp;issue=10+Supplement&amp;spage=S318&amp;pages=S318&amp;date=2019&amp;title=Journal+of+the+American+Academy+of+Child+and+Adolescent+Psychiatry&amp;atitle=13.3+INTERVENTION+DEVELOPMENT+AND+DESIGN%3A+DETERMINING+ELEMENTS+OF+MOBILE+HEALTH+INTERVENTION+TO+PROMOTE+CANNABIS+CESSATION+AMONG+ADOLESCENTS+WITH+CANNABIS+USE+DISORDERS&amp;aulast=Bagot&amp;pid=%3Cauthor%3EBagot+K.%3C%2Fauthor%3E%3CAN%3E2003280212%3C%2FAN%3E%3CDT%3EConference+Abstract%3C%2FDT%3E" TargetMode="External"/><Relationship Id="rId1041" Type="http://schemas.openxmlformats.org/officeDocument/2006/relationships/hyperlink" Target="https://access.ovid.com/custom/redirector/index.html?dest=https://go.openathens.net/redirector/unimelb.edu.au?url=http://ovidsp.ovid.com/ovidweb.cgi?T=JS&amp;CSC=Y&amp;NEWS=N&amp;PAGE=fulltext&amp;D=emed17&amp;AN=620371790" TargetMode="External"/><Relationship Id="rId1083" Type="http://schemas.openxmlformats.org/officeDocument/2006/relationships/hyperlink" Target="https://access.ovid.com/custom/redirector/index.html?dest=https://go.openathens.net/redirector/unimelb.edu.au?url=http://ovidsp.ovid.com/ovidweb.cgi?T=JS&amp;CSC=Y&amp;NEWS=N&amp;PAGE=fulltext&amp;D=emed14&amp;AN=370362049" TargetMode="External"/><Relationship Id="rId1139" Type="http://schemas.openxmlformats.org/officeDocument/2006/relationships/hyperlink" Target="https://access.ovid.com/custom/redirector/index.html?dest=https://go.openathens.net/redirector/unimelb.edu.au?url=http://ovidsp.ovid.com/ovidweb.cgi?T=JS&amp;CSC=Y&amp;NEWS=N&amp;PAGE=fulltext&amp;D=emed22&amp;AN=2010532358" TargetMode="External"/><Relationship Id="rId106" Type="http://schemas.openxmlformats.org/officeDocument/2006/relationships/hyperlink" Target="https://unimelb.hosted.exlibrisgroup.com/sfxlcl41/?sid=OVID:embase&amp;id=pmid:33764983&amp;id=doi:10.1371%2Fjournal.pone.0248299&amp;issn=1932-6203&amp;isbn=&amp;volume=16&amp;issue=3+March&amp;spage=e0248299&amp;pages=&amp;date=2021&amp;title=PLoS+ONE&amp;atitle=%22When+they+say+weed+causes+depression%2C+but+it%27s+your+fav+antidepressant%22%3A+Knowledgeaware+attention+framework+for+relationship+extraction&amp;aulast=Yadav&amp;pid=%3Cauthor%3EYadav+S.%3BLokala+U.%3BDaniulaityte+R.%3BThirunarayan+K.%3BLamy+F.%3BSheth+A.%3C%2Fauthor%3E%3CAN%3E2011524829%3C%2FAN%3E%3CDT%3EArticle%3C%2FDT%3E" TargetMode="External"/><Relationship Id="rId313" Type="http://schemas.openxmlformats.org/officeDocument/2006/relationships/hyperlink" Target="https://access.ovid.com/custom/redirector/index.html?dest=https://go.openathens.net/redirector/unimelb.edu.au?url=http://ovidsp.ovid.com/ovidweb.cgi?T=JS&amp;CSC=Y&amp;NEWS=N&amp;PAGE=fulltext&amp;D=emed21&amp;AN=634235210" TargetMode="External"/><Relationship Id="rId495" Type="http://schemas.openxmlformats.org/officeDocument/2006/relationships/hyperlink" Target="https://access.ovid.com/custom/redirector/index.html?dest=https://go.openathens.net/redirector/unimelb.edu.au?url=http://ovidsp.ovid.com/ovidweb.cgi?T=JS&amp;CSC=Y&amp;NEWS=N&amp;PAGE=fulltext&amp;D=emed18&amp;AN=615370235" TargetMode="External"/><Relationship Id="rId716" Type="http://schemas.openxmlformats.org/officeDocument/2006/relationships/hyperlink" Target="https://unimelb.hosted.exlibrisgroup.com/sfxlcl41/?sid=OVID:embase&amp;id=pmid:33538695&amp;id=doi:10.2196%2F18296&amp;issn=1438-8871&amp;isbn=&amp;volume=23&amp;issue=2&amp;spage=e18296&amp;pages=&amp;date=2021&amp;title=Journal+of+Medical+Internet+Research&amp;atitle=Identifying+self-management+support+needs+for+pregnant+women+with+opioid+misuse+in+online+health+communities%3A+Mixed+methods+analysis+of+web+posts&amp;aulast=Liang&amp;pid=%3Cauthor%3ELiang+O.S.%3BChen+Y.%3BBennett+D.S.%3BYang+C.C.%3C%2Fauthor%3E%3CAN%3E2010939965%3C%2FAN%3E%3CDT%3EArticle%3C%2FDT%3E" TargetMode="External"/><Relationship Id="rId758" Type="http://schemas.openxmlformats.org/officeDocument/2006/relationships/hyperlink" Target="https://unimelb.hosted.exlibrisgroup.com/sfxlcl41/?sid=OVID:embase&amp;id=pmid:&amp;id=doi:10.1542%2Fpeds.147.3-MeetingAbstract.110&amp;issn=1098-4275&amp;isbn=&amp;volume=147&amp;issue=3&amp;spage=110&amp;pages=110-111&amp;date=2021&amp;title=Pediatrics&amp;atitle=Social+media+information+about+cannabidiol+%28CBD%29+products+useamong+children%3A+Are+the+messages+presented+suggesting+theyare+safe+for+children%3F&amp;aulast=Khilji&amp;pid=%3Cauthor%3EKhilji+O.%3BLeiner+M.%3BPathak+I.%3C%2Fauthor%3E%3CAN%3E634621585%3C%2FAN%3E%3CDT%3EConference+Abstract%3C%2FDT%3E" TargetMode="External"/><Relationship Id="rId923" Type="http://schemas.openxmlformats.org/officeDocument/2006/relationships/hyperlink" Target="https://access.ovid.com/custom/redirector/index.html?dest=https://go.openathens.net/redirector/unimelb.edu.au?url=http://ovidsp.ovid.com/ovidweb.cgi?T=JS&amp;CSC=Y&amp;NEWS=N&amp;PAGE=fulltext&amp;D=emed19&amp;AN=626082198" TargetMode="External"/><Relationship Id="rId965" Type="http://schemas.openxmlformats.org/officeDocument/2006/relationships/hyperlink" Target="https://access.ovid.com/custom/redirector/index.html?dest=https://go.openathens.net/redirector/unimelb.edu.au?url=http://ovidsp.ovid.com/ovidweb.cgi?T=JS&amp;CSC=Y&amp;NEWS=N&amp;PAGE=fulltext&amp;D=emed18&amp;AN=620004821" TargetMode="External"/><Relationship Id="rId1150" Type="http://schemas.openxmlformats.org/officeDocument/2006/relationships/hyperlink" Target="https://unimelb.hosted.exlibrisgroup.com/sfxlcl41/?sid=OVID:embase&amp;id=pmid:&amp;id=doi:10.1111%2Fvco.12764&amp;issn=1476-5829&amp;isbn=&amp;volume=19&amp;issue=SUPPL+1&amp;spage=6&amp;pages=6&amp;date=2021&amp;title=Veterinary+and+Comparative+Oncology&amp;atitle=The+use+of+cannabinoids+for+canine+medical+conditions+among+Danish+dog+owners&amp;aulast=Holst&amp;pid=%3Cauthor%3EHolst+P.%3BArendt+M.L.%3C%2Fauthor%3E%3CAN%3E636415674%3C%2FAN%3E%3CDT%3EConference+Abstract%3C%2FDT%3E" TargetMode="External"/><Relationship Id="rId10" Type="http://schemas.openxmlformats.org/officeDocument/2006/relationships/hyperlink" Target="https://unimelb.hosted.exlibrisgroup.com/sfxlcl41/?sid=OVID:embase&amp;id=pmid:34142863&amp;id=doi:10.1089%2Fcan.2020.0166&amp;issn=2378-8763&amp;isbn=&amp;volume=6&amp;issue=6&amp;spage=559&amp;pages=559-563&amp;date=2021&amp;title=Cannabis+and+Cannabinoid+Research&amp;atitle=Health+claims+about+cannabidiol+products%3A+A+retrospective+analysis+of+u.s.+food+and+drug+administration+warning+letters+from+2015+to+2019&amp;aulast=Wagoner&amp;pid=%3Cauthor%3EWagoner+K.G.%3BLazard+A.J.%3BRomero-Sandoval+E.A.%3BReboussin+B.A.%3C%2Fauthor%3E%3CAN%3E636706912%3C%2FAN%3E%3CDT%3EArticle%3C%2FDT%3E" TargetMode="External"/><Relationship Id="rId52" Type="http://schemas.openxmlformats.org/officeDocument/2006/relationships/hyperlink" Target="https://unimelb.hosted.exlibrisgroup.com/sfxlcl41/?sid=OVID:embase&amp;id=pmid:34592539&amp;id=doi:10.1016%2Fj.ijmedinf.2021.104574&amp;issn=1386-5056&amp;isbn=&amp;volume=155&amp;issue=&amp;spage=104574&amp;pages=&amp;date=2021&amp;title=International+Journal+of+Medical+Informatics&amp;atitle=Using+a+mixed+methods+approach+to+identify+public+perception+of+vaping+risks+and+overall+health+outcomes+on+Twitter+during+the+2019+EVALI+outbreak&amp;aulast=Kasson&amp;pid=%3Cauthor%3EKasson+E.%3BSingh+A.K.%3BHuang+M.%3BWu+D.%3BCavazos-Rehg+P.%3C%2Fauthor%3E%3CAN%3E2014769662%3C%2FAN%3E%3CDT%3EArticle%3C%2FDT%3E" TargetMode="External"/><Relationship Id="rId94" Type="http://schemas.openxmlformats.org/officeDocument/2006/relationships/hyperlink" Target="https://unimelb.hosted.exlibrisgroup.com/sfxlcl41/?sid=OVID:embase&amp;id=pmid:33041184&amp;id=doi:10.1016%2Fj.drugpo.2020.102969&amp;issn=0955-3959&amp;isbn=&amp;volume=91&amp;issue=&amp;spage=102969&amp;pages=&amp;date=2021&amp;title=International+Journal+of+Drug+Policy&amp;atitle=Illicit+drug+prices+and+quantity+discounts%3A+A+comparison+between+a+cryptomarket%2C+social+media%2C+and+police+data&amp;aulast=Moeller&amp;pid=%3Cauthor%3EMoeller+K.%3BMunksgaard+R.%3BDemant+J.%3C%2Fauthor%3E%3CAN%3E2008024018%3C%2FAN%3E%3CDT%3EArticle%3C%2FDT%3E" TargetMode="External"/><Relationship Id="rId148" Type="http://schemas.openxmlformats.org/officeDocument/2006/relationships/hyperlink" Target="https://unimelb.hosted.exlibrisgroup.com/sfxlcl41/?sid=OVID:embase&amp;id=pmid:33190583&amp;id=doi:10.2217%2Fnmt-2020-0048&amp;issn=1758-2024&amp;isbn=&amp;volume=11&amp;issue=1&amp;spage=61&amp;pages=61-64&amp;date=2021&amp;title=Neurodegenerative+Disease+Management&amp;atitle=Cannabinoids+in+the+management+of+frontotemporal+dementia%3A+A+case+series&amp;aulast=Gopalakrishna&amp;pid=%3Cauthor%3EGopalakrishna+G.%3BSrivathsal+Y.%3BKaur+G.%3C%2Fauthor%3E%3CAN%3E633775152%3C%2FAN%3E%3CDT%3EArticle%3C%2FDT%3E" TargetMode="External"/><Relationship Id="rId355" Type="http://schemas.openxmlformats.org/officeDocument/2006/relationships/hyperlink" Target="https://access.ovid.com/custom/redirector/index.html?dest=https://go.openathens.net/redirector/unimelb.edu.au?url=http://ovidsp.ovid.com/ovidweb.cgi?T=JS&amp;CSC=Y&amp;NEWS=N&amp;PAGE=fulltext&amp;D=emed20&amp;AN=629303095" TargetMode="External"/><Relationship Id="rId397" Type="http://schemas.openxmlformats.org/officeDocument/2006/relationships/hyperlink" Target="https://access.ovid.com/custom/redirector/index.html?dest=https://go.openathens.net/redirector/unimelb.edu.au?url=http://ovidsp.ovid.com/ovidweb.cgi?T=JS&amp;CSC=Y&amp;NEWS=N&amp;PAGE=fulltext&amp;D=emed20&amp;AN=2001763963" TargetMode="External"/><Relationship Id="rId520" Type="http://schemas.openxmlformats.org/officeDocument/2006/relationships/hyperlink" Target="https://unimelb.hosted.exlibrisgroup.com/sfxlcl41/?sid=OVID:embase&amp;id=pmid:&amp;id=doi:10.1016%2Fj.drugalcdep.2016.08.240&amp;issn=0376-8716&amp;isbn=&amp;volume=171&amp;issue=&amp;spage=e85&amp;pages=e85&amp;date=2017&amp;title=Drug+and+Alcohol+Dependence&amp;atitle=Attitudes+and+practices+of+cannabis+dispensary+staff&amp;aulast=Haug&amp;pid=%3Cauthor%3EHaug+N.A.%3BKieschnick+D.%3BSottile+J.E.%3BVandrey+R.%3BBabson+K.%3BBonn-Miller+M.O.%3C%2Fauthor%3E%3CAN%3E618520276%3C%2FAN%3E%3CDT%3EConference+Abstract%3C%2FDT%3E" TargetMode="External"/><Relationship Id="rId562" Type="http://schemas.openxmlformats.org/officeDocument/2006/relationships/hyperlink" Target="https://unimelb.hosted.exlibrisgroup.com/sfxlcl41/?sid=OVID:embase&amp;id=pmid:26776916&amp;id=doi:10.1016%2FS1474-4422%252816%252900002-8&amp;issn=1474-4422&amp;isbn=&amp;volume=15&amp;issue=3&amp;spage=235&amp;pages=235-237&amp;date=2016&amp;title=The+Lancet+Neurology&amp;atitle=Cannabidiol+for+epilepsy%3A+trying+to+see+through+the+haze&amp;aulast=Detyniecki&amp;pid=%3Cauthor%3EDetyniecki+K.%3BHirsch+L.J.%3C%2Fauthor%3E%3CAN%3E607644434%3C%2FAN%3E%3CDT%3ENote%3C%2FDT%3E" TargetMode="External"/><Relationship Id="rId618" Type="http://schemas.openxmlformats.org/officeDocument/2006/relationships/hyperlink" Target="https://unimelb.hosted.exlibrisgroup.com/sfxlcl41/?sid=OVID:embase&amp;id=pmid:33998875&amp;id=doi:10.1089%2Fcan.2020.0096&amp;issn=2378-8763&amp;isbn=&amp;volume=7&amp;issue=1&amp;spage=100&amp;pages=100-106&amp;date=2022&amp;title=Cannabis+and+Cannabinoid+Research&amp;atitle=Driving+After+Cannabis+Use+Among+Young+Adults+in+Michigan&amp;aulast=Hicks&amp;pid=%3Cauthor%3EHicks+D.L.%3BResko+S.M.%3BEllis+J.D.%3BAgius+E.%3BEarly+T.J.%3C%2Fauthor%3E%3CAN%3E637294551%3C%2FAN%3E%3CDT%3EArticle%3C%2FDT%3E" TargetMode="External"/><Relationship Id="rId825" Type="http://schemas.openxmlformats.org/officeDocument/2006/relationships/hyperlink" Target="https://access.ovid.com/custom/redirector/index.html?dest=https://go.openathens.net/redirector/unimelb.edu.au?url=http://ovidsp.ovid.com/ovidweb.cgi?T=JS&amp;CSC=Y&amp;NEWS=N&amp;PAGE=fulltext&amp;D=emed21&amp;AN=2004580074" TargetMode="External"/><Relationship Id="rId1192" Type="http://schemas.openxmlformats.org/officeDocument/2006/relationships/hyperlink" Target="https://unimelb.hosted.exlibrisgroup.com/sfxlcl41/?sid=OVID:embase&amp;id=pmid:&amp;id=doi:10.1177%2F2164956120912849&amp;issn=2164-9561&amp;isbn=&amp;volume=9&amp;issue=&amp;spage=160&amp;pages=160-161&amp;date=2020&amp;title=Global+Advances+in+Health+and+Medicine&amp;atitle=Survey+of+attitudes+toward+medical+cannabis+use+among+older+adults&amp;aulast=Oliveto&amp;pid=%3Cauthor%3EOliveto+A.%3BAddicott+M.%3BMancino+M.%3BFischer-Laycock+I.%3BMendiratta+P.%3C%2Fauthor%3E%3CAN%3E633828507%3C%2FAN%3E%3CDT%3EConference+Abstract%3C%2FDT%3E" TargetMode="External"/><Relationship Id="rId1206" Type="http://schemas.openxmlformats.org/officeDocument/2006/relationships/hyperlink" Target="https://unimelb.hosted.exlibrisgroup.com/sfxlcl41/?sid=OVID:embase&amp;id=pmid:&amp;id=doi:&amp;issn=1593-098X&amp;isbn=&amp;volume=37&amp;issue=1+Supplement+116&amp;spage=S123&amp;pages=S123&amp;date=2019&amp;title=Clinical+and+Experimental+Rheumatology&amp;atitle=The+Israeli+perspective-what+we%27ve+learned+over+the+last+2+decades&amp;aulast=Gur&amp;pid=%3Cauthor%3EGur+S.%3C%2Fauthor%3E%3CAN%3E629421893%3C%2FAN%3E%3CDT%3EConference+Abstract%3C%2FDT%3E" TargetMode="External"/><Relationship Id="rId1248" Type="http://schemas.openxmlformats.org/officeDocument/2006/relationships/hyperlink" Target="https://unimelb.hosted.exlibrisgroup.com/sfxlcl41/?sid=OVID:embase&amp;id=pmid:&amp;id=doi:10.1089%2Fcan.2016.0007&amp;issn=2378-8763&amp;isbn=&amp;volume=1&amp;issue=1&amp;spage=131&amp;pages=131-138&amp;date=2016&amp;title=Cannabis+and+Cannabinoid+Research&amp;atitle=A+Cross-Sectional+Survey+of+Medical+Cannabis+Users%3A+Patterns+of+Use+and+Perceived+Efficacy&amp;aulast=Sexton&amp;pid=%3Cauthor%3ESexton+M.%3BCuttler+C.%3BFinnell+J.S.%3BMischley+L.K.%3C%2Fauthor%3E%3CAN%3E620742491%3C%2FAN%3E%3CDT%3EArticle%3C%2FDT%3E" TargetMode="External"/><Relationship Id="rId215" Type="http://schemas.openxmlformats.org/officeDocument/2006/relationships/hyperlink" Target="https://access.ovid.com/custom/redirector/index.html?dest=https://go.openathens.net/redirector/unimelb.edu.au?url=http://ovidsp.ovid.com/ovidweb.cgi?T=JS&amp;CSC=Y&amp;NEWS=N&amp;PAGE=fulltext&amp;D=emed21&amp;AN=633225555" TargetMode="External"/><Relationship Id="rId257" Type="http://schemas.openxmlformats.org/officeDocument/2006/relationships/hyperlink" Target="https://access.ovid.com/custom/redirector/index.html?dest=https://go.openathens.net/redirector/unimelb.edu.au?url=http://ovidsp.ovid.com/ovidweb.cgi?T=JS&amp;CSC=Y&amp;NEWS=N&amp;PAGE=fulltext&amp;D=emed21&amp;AN=2007012503" TargetMode="External"/><Relationship Id="rId422" Type="http://schemas.openxmlformats.org/officeDocument/2006/relationships/hyperlink" Target="https://unimelb.hosted.exlibrisgroup.com/sfxlcl41/?sid=OVID:embase&amp;id=pmid:29843262&amp;id=doi:10.3233%2FNPM-17133&amp;issn=1934-5798&amp;isbn=&amp;volume=11&amp;issue=4&amp;spage=409&amp;pages=409-415&amp;date=2018&amp;title=Journal+of+Neonatal-Perinatal+Medicine&amp;atitle=The+perception+of+pre-and+post-natal+marijuana+exposure+on+health+outcomes%3A+A+content+analysis+of+Twitter+messages&amp;aulast=Dakkak&amp;pid=%3Cauthor%3EDakkak+H.%3BBrown+R.%3BTwynstra+J.%3BCharbonneau+K.%3BSeabrook+J.A.%3C%2Fauthor%3E%3CAN%3E625789527%3C%2FAN%3E%3CDT%3EArticle%3C%2FDT%3E" TargetMode="External"/><Relationship Id="rId464" Type="http://schemas.openxmlformats.org/officeDocument/2006/relationships/hyperlink" Target="https://unimelb.hosted.exlibrisgroup.com/sfxlcl41/?sid=OVID:embase&amp;id=pmid:&amp;id=doi:10.1111%2Fjgs.15376&amp;issn=1532-5415&amp;isbn=&amp;volume=66&amp;issue=Supplement+2&amp;spage=S123&amp;pages=S123&amp;date=2018&amp;title=Journal+of+the+American+Geriatrics+Society&amp;atitle=Older+adults%27+use+of+medical+marijuana+for+chronic+pain%3A+A+multi-site+community-based+survey&amp;aulast=Agornyo&amp;pid=%3Cauthor%3EAgornyo+P.%3BChoi+S.%3BDahmer+S.%3BNouryan+C.N.%3BWolf-Klein+G.%3BMartins-Welch+D.%3C%2Fauthor%3E%3CAN%3E622131045%3C%2FAN%3E%3CDT%3EConference+Abstract%3C%2FDT%3E" TargetMode="External"/><Relationship Id="rId867" Type="http://schemas.openxmlformats.org/officeDocument/2006/relationships/hyperlink" Target="https://access.ovid.com/custom/redirector/index.html?dest=https://go.openathens.net/redirector/unimelb.edu.au?url=http://ovidsp.ovid.com/ovidweb.cgi?T=JS&amp;CSC=Y&amp;NEWS=N&amp;PAGE=fulltext&amp;D=emed20&amp;AN=631421201" TargetMode="External"/><Relationship Id="rId1010" Type="http://schemas.openxmlformats.org/officeDocument/2006/relationships/hyperlink" Target="https://unimelb.hosted.exlibrisgroup.com/sfxlcl41/?sid=OVID:embase&amp;id=pmid:27746339&amp;id=doi:10.1016%2Fj.ypmed.2016.10.013&amp;issn=0091-7435&amp;isbn=&amp;volume=93&amp;issue=&amp;spage=171&amp;pages=171-176&amp;date=2016&amp;title=Preventive+Medicine&amp;atitle=Perceptions+of+social+norms+and+exposure+to+pro-marijuana+messages+are+associated+with+adolescent+marijuana+use&amp;aulast=Roditis&amp;pid=%3Cauthor%3ERoditis+M.L.%3BDelucchi+K.%3BChang+A.%3BHalpern-Felsher+B.%3C%2Fauthor%3E%3CAN%3E612836160%3C%2FAN%3E%3CDT%3EArticle%3C%2FDT%3E" TargetMode="External"/><Relationship Id="rId1052" Type="http://schemas.openxmlformats.org/officeDocument/2006/relationships/hyperlink" Target="https://unimelb.hosted.exlibrisgroup.com/sfxlcl41/?sid=OVID:embase&amp;id=pmid:26338481&amp;id=doi:10.1016%2Fj.drugalcdep.2015.07.1199&amp;issn=0376-8716&amp;isbn=&amp;volume=155&amp;issue=&amp;spage=307&amp;pages=307-311&amp;date=2015&amp;title=Drug+and+Alcohol+Dependence&amp;atitle=%22Time+for+dabs%22%3A+Analyzing+Twitter+data+on+marijuana+concentrates+across+the+U.S&amp;aulast=Daniulaityte&amp;pid=%3Cauthor%3EDaniulaityte+R.%3BNahhas+R.W.%3BWijeratne+S.%3BCarlson+R.G.%3BLamy+F.R.%3BMartins+S.S.%3BBoyer+E.W.%3BSmith+G.A.%3BSheth+A.%3C%2Fauthor%3E%3CAN%3E605871088%3C%2FAN%3E%3CDT%3EArticle%3C%2FDT%3E" TargetMode="External"/><Relationship Id="rId1094" Type="http://schemas.openxmlformats.org/officeDocument/2006/relationships/hyperlink" Target="https://unimelb.hosted.exlibrisgroup.com/sfxlcl41/?sid=OVID:embase&amp;id=pmid:21599499&amp;id=doi:10.3109%2F10826084.2011.570609&amp;issn=1532-2491&amp;isbn=&amp;volume=46&amp;issue=7&amp;spage=849&amp;pages=849-851&amp;date=2011&amp;title=Substance+use+%26+misuse&amp;atitle=Drugs+and+the+media%3A+an+introduction&amp;aulast=Montagne&amp;pid=%3Cauthor%3EMontagne+M.%3C%2Fauthor%3E%3CAN%3E362612638%3C%2FAN%3E%3CDT%3EEditorial%3C%2FDT%3E" TargetMode="External"/><Relationship Id="rId1108" Type="http://schemas.openxmlformats.org/officeDocument/2006/relationships/hyperlink" Target="https://unimelb.hosted.exlibrisgroup.com/sfxlcl41/?sid=OVID:embase&amp;id=pmid:32533537&amp;id=doi:10.1007%2Fs13187-020-01791-5&amp;issn=1543-0154&amp;isbn=&amp;volume=37&amp;issue=1&amp;spage=91&amp;pages=91-101&amp;date=2022&amp;title=Journal+of+cancer+education+%3A+the+official+journal+of+the+American+Association+for+Cancer+Education&amp;atitle=Use+and+Perceptions+of+Opioids+Versus+Marijuana+among+Cancer+Survivors&amp;aulast=Potts&amp;pid=%3Cauthor%3EPotts+J.M.%3BGetachew+B.%3BVu+M.%3BNehl+E.%3BYeager+K.A.%3BLeach+C.R.%3BBerg+C.J.%3C%2Fauthor%3E%3CAN%3E632073293%3C%2FAN%3E%3CDT%3EArticle%3C%2FDT%3E" TargetMode="External"/><Relationship Id="rId299" Type="http://schemas.openxmlformats.org/officeDocument/2006/relationships/hyperlink" Target="https://access.ovid.com/custom/redirector/index.html?dest=https://go.openathens.net/redirector/unimelb.edu.au?url=http://ovidsp.ovid.com/ovidweb.cgi?T=JS&amp;CSC=Y&amp;NEWS=N&amp;PAGE=fulltext&amp;D=emed21&amp;AN=2003522838" TargetMode="External"/><Relationship Id="rId727" Type="http://schemas.openxmlformats.org/officeDocument/2006/relationships/hyperlink" Target="https://access.ovid.com/custom/redirector/index.html?dest=https://go.openathens.net/redirector/unimelb.edu.au?url=http://ovidsp.ovid.com/ovidweb.cgi?T=JS&amp;CSC=Y&amp;NEWS=N&amp;PAGE=fulltext&amp;D=emed22&amp;AN=633775152" TargetMode="External"/><Relationship Id="rId934" Type="http://schemas.openxmlformats.org/officeDocument/2006/relationships/hyperlink" Target="https://unimelb.hosted.exlibrisgroup.com/sfxlcl41/?sid=OVID:embase&amp;id=pmid:30243420&amp;id=doi:10.1016%2Fj.jsat.2018.08.010&amp;issn=0740-5472&amp;isbn=&amp;volume=94&amp;issue=&amp;spage=69&amp;pages=69-73&amp;date=2018&amp;title=Journal+of+Substance+Abuse+Treatment&amp;atitle=Associations+between+marijuana+use+and+tobacco+cessation+outcomes+in+young+adults&amp;aulast=Vogel&amp;pid=%3Cauthor%3EVogel+E.A.%3BRubinstein+M.L.%3BProchaska+J.J.%3BRamo+D.E.%3C%2Fauthor%3E%3CAN%3E2001072426%3C%2FAN%3E%3CDT%3EArticle%3C%2FDT%3E" TargetMode="External"/><Relationship Id="rId63" Type="http://schemas.openxmlformats.org/officeDocument/2006/relationships/hyperlink" Target="https://access.ovid.com/custom/redirector/index.html?dest=https://go.openathens.net/redirector/unimelb.edu.au?url=http://ovidsp.ovid.com/ovidweb.cgi?T=JS&amp;CSC=Y&amp;NEWS=N&amp;PAGE=fulltext&amp;D=emexa&amp;AN=2011987862" TargetMode="External"/><Relationship Id="rId159" Type="http://schemas.openxmlformats.org/officeDocument/2006/relationships/hyperlink" Target="https://access.ovid.com/custom/redirector/index.html?dest=https://go.openathens.net/redirector/unimelb.edu.au?url=http://ovidsp.ovid.com/ovidweb.cgi?T=JS&amp;CSC=Y&amp;NEWS=N&amp;PAGE=fulltext&amp;D=emed22&amp;AN=2012333744" TargetMode="External"/><Relationship Id="rId366" Type="http://schemas.openxmlformats.org/officeDocument/2006/relationships/hyperlink" Target="https://unimelb.hosted.exlibrisgroup.com/sfxlcl41/?sid=OVID:embase&amp;id=pmid:30799152&amp;id=doi:10.1016%2Fj.drugpo.2019.01.005&amp;issn=0955-3959&amp;isbn=&amp;volume=73&amp;issue=&amp;spage=219&amp;pages=219-227&amp;date=2019&amp;title=International+Journal+of+Drug+Policy&amp;atitle=Engagement+with+medical+cannabis+information+from+online+and+mass+media+sources%3A+Is+it+related+to+medical+cannabis+attitudes+and+support+for+legalization%3F&amp;aulast=Lewis&amp;pid=%3Cauthor%3ELewis+N.%3BSznitman+S.R.%3C%2Fauthor%3E%3CAN%3E2001601348%3C%2FAN%3E%3CDT%3EArticle%3C%2FDT%3E" TargetMode="External"/><Relationship Id="rId573" Type="http://schemas.openxmlformats.org/officeDocument/2006/relationships/hyperlink" Target="https://access.ovid.com/custom/redirector/index.html?dest=https://go.openathens.net/redirector/unimelb.edu.au?url=http://ovidsp.ovid.com/ovidweb.cgi?T=JS&amp;CSC=Y&amp;NEWS=N&amp;PAGE=fulltext&amp;D=emed16&amp;AN=606267800" TargetMode="External"/><Relationship Id="rId780" Type="http://schemas.openxmlformats.org/officeDocument/2006/relationships/hyperlink" Target="https://unimelb.hosted.exlibrisgroup.com/sfxlcl41/?sid=OVID:embase&amp;id=pmid:&amp;id=doi:10.1097%2FOGX.0000000000000879&amp;issn=0029-7828&amp;isbn=&amp;volume=75&amp;issue=12&amp;spage=713&amp;pages=713-714&amp;date=2020&amp;title=Obstetrical+and+Gynecological+Survey&amp;atitle=Smartphone-Based+Financial+Incentives+to+Promote+Smoking+Cessation+during+Pregnancy%3A+A+Pilot+Study&amp;aulast=Kurti&amp;pid=%3Cauthor%3EKurti+A.N.%3BTang+K.%3BBolivar+H.A.%3BEvemy+C.%3BMedina+N.%3BSkelly+J.%3BNighbor+T.%3BHiggins+S.T.%3C%2Fauthor%3E%3CAN%3E633811146%3C%2FAN%3E%3CDT%3ENote%3C%2FDT%3E" TargetMode="External"/><Relationship Id="rId1217" Type="http://schemas.openxmlformats.org/officeDocument/2006/relationships/hyperlink" Target="https://access.ovid.com/custom/redirector/index.html?dest=https://go.openathens.net/redirector/unimelb.edu.au?url=http://ovidsp.ovid.com/ovidweb.cgi?T=JS&amp;CSC=Y&amp;NEWS=N&amp;PAGE=fulltext&amp;D=emed20&amp;AN=629301385" TargetMode="External"/><Relationship Id="rId226" Type="http://schemas.openxmlformats.org/officeDocument/2006/relationships/hyperlink" Target="https://unimelb.hosted.exlibrisgroup.com/sfxlcl41/?sid=OVID:embase&amp;id=pmid:31913671&amp;id=doi:10.2105%2FAJPH.2019.305477&amp;issn=1541-0048&amp;isbn=&amp;volume=110&amp;issue=2&amp;spage=174&amp;pages=174-175&amp;date=2020&amp;title=American+journal+of+public+health&amp;atitle=The+Medical+Marijuana+Industry+and+the+Use+of+%22Research+as+Marketing%22&amp;aulast=Caputi&amp;pid=%3Cauthor%3ECaputi+T.L.%3C%2Fauthor%3E%3CAN%3E630582724%3C%2FAN%3E%3CDT%3EEditorial%3C%2FDT%3E" TargetMode="External"/><Relationship Id="rId433" Type="http://schemas.openxmlformats.org/officeDocument/2006/relationships/hyperlink" Target="https://access.ovid.com/custom/redirector/index.html?dest=https://go.openathens.net/redirector/unimelb.edu.au?url=http://ovidsp.ovid.com/ovidweb.cgi?T=JS&amp;CSC=Y&amp;NEWS=N&amp;PAGE=fulltext&amp;D=emed19&amp;AN=618490952" TargetMode="External"/><Relationship Id="rId878" Type="http://schemas.openxmlformats.org/officeDocument/2006/relationships/hyperlink" Target="https://unimelb.hosted.exlibrisgroup.com/sfxlcl41/?sid=OVID:embase&amp;id=pmid:31400582&amp;id=doi:10.1016%2Fj.drugpo.2019.07.036&amp;issn=0955-3959&amp;isbn=&amp;volume=74&amp;issue=&amp;spage=11&amp;pages=11-17&amp;date=2019&amp;title=International+Journal+of+Drug+Policy&amp;atitle=Frequently+asked+questions+about+dabbing+concentrates+in+online+cannabis+community+discussion+forums&amp;aulast=Meacham&amp;pid=%3Cauthor%3EMeacham+M.C.%3BRoh+S.%3BChang+J.S.%3BRamo+D.E.%3C%2Fauthor%3E%3CAN%3E2002499326%3C%2FAN%3E%3CDT%3EArticle%3C%2FDT%3E" TargetMode="External"/><Relationship Id="rId1063" Type="http://schemas.openxmlformats.org/officeDocument/2006/relationships/hyperlink" Target="https://access.ovid.com/custom/redirector/index.html?dest=https://go.openathens.net/redirector/unimelb.edu.au?url=http://ovidsp.ovid.com/ovidweb.cgi?T=JS&amp;CSC=Y&amp;NEWS=N&amp;PAGE=fulltext&amp;D=emed16&amp;AN=605770119" TargetMode="External"/><Relationship Id="rId640" Type="http://schemas.openxmlformats.org/officeDocument/2006/relationships/hyperlink" Target="https://unimelb.hosted.exlibrisgroup.com/sfxlcl41/?sid=OVID:embase&amp;id=pmid:33955476&amp;id=doi:10.1093%2Fntr%2Fntab085&amp;issn=1462-2203&amp;isbn=&amp;volume=24&amp;issue=1&amp;spage=118&amp;pages=118-124&amp;date=2022&amp;title=Nicotine+and+Tobacco+Research&amp;atitle=Twitter+Surveillance+at+the+Intersection+of+the+Triangulum&amp;aulast=Majmundar&amp;pid=%3Cauthor%3EMajmundar+A.%3BAllem+J.-P.%3BCruz+T.B.%3BUnger+J.B.%3BPentz+M.A.%3C%2Fauthor%3E%3CAN%3E2016978014%3C%2FAN%3E%3CDT%3EArticle%3C%2FDT%3E" TargetMode="External"/><Relationship Id="rId738" Type="http://schemas.openxmlformats.org/officeDocument/2006/relationships/hyperlink" Target="https://unimelb.hosted.exlibrisgroup.com/sfxlcl41/?sid=OVID:embase&amp;id=pmid:33821757&amp;id=doi:10.1080%2F10826084.2021.1906277&amp;issn=1532-2491&amp;isbn=&amp;volume=56&amp;issue=7&amp;spage=1074&amp;pages=1074-1077&amp;date=2021&amp;title=Substance+use+%26+misuse&amp;atitle=Twitter+Posts+About+Cannabis+Use+During+Pregnancy+and+Postpartum%3AA+Content+Analysis&amp;aulast=Pang&amp;pid=%3Cauthor%3EPang+R.D.%3BDormanesh+A.%3BHoang+Y.%3BChu+M.%3BAllem+J.-P.%3C%2Fauthor%3E%3CAN%3E634753920%3C%2FAN%3E%3CDT%3EArticle%3C%2FDT%3E" TargetMode="External"/><Relationship Id="rId945" Type="http://schemas.openxmlformats.org/officeDocument/2006/relationships/hyperlink" Target="https://access.ovid.com/custom/redirector/index.html?dest=https://go.openathens.net/redirector/unimelb.edu.au?url=http://ovidsp.ovid.com/ovidweb.cgi?T=JS&amp;CSC=Y&amp;NEWS=N&amp;PAGE=fulltext&amp;D=emed19&amp;AN=624562027" TargetMode="External"/><Relationship Id="rId74" Type="http://schemas.openxmlformats.org/officeDocument/2006/relationships/hyperlink" Target="https://unimelb.hosted.exlibrisgroup.com/sfxlcl41/?sid=OVID:embase&amp;id=pmid:&amp;id=doi:10.1186%2Fs42238-021-00105-w&amp;issn=2522-5782&amp;isbn=&amp;volume=3&amp;issue=1&amp;spage=48&amp;pages=&amp;date=2021&amp;title=Journal+of+Cannabis+Research&amp;atitle=The+transition+of+cannabis+into+the+mainstream+of+Australian+healthcare%3A+framings+in+professional+medical+publications&amp;aulast=Lewis&amp;pid=%3Cauthor%3ELewis+M.%3BFlood+J.%3C%2Fauthor%3E%3CAN%3E2014260039%3C%2FAN%3E%3CDT%3EArticle%3C%2FDT%3E" TargetMode="External"/><Relationship Id="rId377" Type="http://schemas.openxmlformats.org/officeDocument/2006/relationships/hyperlink" Target="https://access.ovid.com/custom/redirector/index.html?dest=https://go.openathens.net/redirector/unimelb.edu.au?url=http://ovidsp.ovid.com/ovidweb.cgi?T=JS&amp;CSC=Y&amp;NEWS=N&amp;PAGE=fulltext&amp;D=emed20&amp;AN=634251714" TargetMode="External"/><Relationship Id="rId500" Type="http://schemas.openxmlformats.org/officeDocument/2006/relationships/hyperlink" Target="https://unimelb.hosted.exlibrisgroup.com/sfxlcl41/?sid=OVID:embase&amp;id=pmid:28238865&amp;id=doi:10.1016%2Fj.yebeh.2017.02.005&amp;issn=1525-5050&amp;isbn=&amp;volume=70&amp;issue=&amp;spage=334&amp;pages=334-340&amp;date=2017&amp;title=Epilepsy+and+Behavior&amp;atitle=An+Australian+nationwide+survey+on+medicinal+cannabis+use+for+epilepsy%3A+History+of+antiepileptic+drug+treatment+predicts+medicinal+cannabis+use&amp;aulast=Suraev&amp;pid=%3Cauthor%3ESuraev+A.S.%3BTodd+L.%3BBowen+M.T.%3BAllsop+D.J.%3BMcGregor+I.S.%3BIreland+C.%3BLintzeris+N.%3C%2Fauthor%3E%3CAN%3E614568709%3C%2FAN%3E%3CDT%3EArticle%3C%2FDT%3E" TargetMode="External"/><Relationship Id="rId584" Type="http://schemas.openxmlformats.org/officeDocument/2006/relationships/hyperlink" Target="https://unimelb.hosted.exlibrisgroup.com/sfxlcl41/?sid=OVID:embase&amp;id=pmid:&amp;id=doi:&amp;issn=0924-977X&amp;isbn=&amp;volume=25&amp;issue=SUPPL.+2&amp;spage=S613&amp;pages=S613&amp;date=2015&amp;title=European+Neuropsychopharmacology&amp;atitle=A+possible+role+of+cannabis+and+synthetic+cannabimimetics+as+weight+loss+agents%3A+Preliminary+indications&amp;aulast=Santacroce&amp;pid=%3Cauthor%3ESantacroce+R.%3BBersani+F.S.%3BLupi+M.%3BCinosi+E.%3BMartinotti+G.%3BDi+Giannantonio+M.%3BOrsolini+L.%3C%2Fauthor%3E%3CAN%3E72129956%3C%2FAN%3E%3CDT%3EConference+Abstract%3C%2FDT%3E" TargetMode="External"/><Relationship Id="rId805" Type="http://schemas.openxmlformats.org/officeDocument/2006/relationships/hyperlink" Target="https://access.ovid.com/custom/redirector/index.html?dest=https://go.openathens.net/redirector/unimelb.edu.au?url=http://ovidsp.ovid.com/ovidweb.cgi?T=JS&amp;CSC=Y&amp;NEWS=N&amp;PAGE=fulltext&amp;D=emed21&amp;AN=2008347381" TargetMode="External"/><Relationship Id="rId1130" Type="http://schemas.openxmlformats.org/officeDocument/2006/relationships/hyperlink" Target="https://unimelb.hosted.exlibrisgroup.com/sfxlcl41/?sid=OVID:embase&amp;id=pmid:33719661&amp;id=doi:10.1177%2F0883073821996916&amp;issn=0883-0738&amp;isbn=&amp;volume=36&amp;issue=9&amp;spage=697&amp;pages=697-710&amp;date=2021&amp;title=Journal+of+Child+Neurology&amp;atitle=A+Systematic+Review+of+Assessments+and+Interventions+for+Chronic+Pain+in+Young+Children+With+or+at+High+Risk+for+Cerebral+Palsy&amp;aulast=Letzkus&amp;pid=%3Cauthor%3ELetzkus+L.%3BFehlings+D.%3BAyala+L.%3BByrne+R.%3BGehred+A.%3BMaitre+N.L.%3BNoritz+G.%3BRosenberg+N.S.%3BTanner+K.%3BVargus-Adams+J.%3BWinter+S.%3BLewandowski+D.J.%3BNovak+I.%3C%2Fauthor%3E%3CAN%3E2010767083%3C%2FAN%3E%3CDT%3EArticle%3C%2FDT%3E" TargetMode="External"/><Relationship Id="rId1228" Type="http://schemas.openxmlformats.org/officeDocument/2006/relationships/hyperlink" Target="https://unimelb.hosted.exlibrisgroup.com/sfxlcl41/?sid=OVID:embase&amp;id=pmid:29847203&amp;id=doi:10.1056%2FNEJMp1806486&amp;issn=0028-4793&amp;isbn=&amp;volume=379&amp;issue=3&amp;spage=205&amp;pages=205-207&amp;date=2018&amp;title=New+England+Journal+of+Medicine&amp;atitle=The+FDA+and+the+next+wave+of+drug+abuse+-+Proactive+pharmacovigilance&amp;aulast=Throckmorton&amp;pid=%3Cauthor%3EThrockmorton+D.C.%3BGottlieb+S.%3BWoodcock+J.%3C%2Fauthor%3E%3CAN%3E623114973%3C%2FAN%3E%3CDT%3EReview%3C%2FDT%3E" TargetMode="External"/><Relationship Id="rId5" Type="http://schemas.openxmlformats.org/officeDocument/2006/relationships/hyperlink" Target="https://access.ovid.com/custom/redirector/index.html?dest=https://go.openathens.net/redirector/unimelb.edu.au?url=http://ovidsp.ovid.com/ovidweb.cgi?T=JS&amp;CSC=Y&amp;NEWS=N&amp;PAGE=fulltext&amp;D=emexa&amp;AN=637294551" TargetMode="External"/><Relationship Id="rId237" Type="http://schemas.openxmlformats.org/officeDocument/2006/relationships/hyperlink" Target="https://access.ovid.com/custom/redirector/index.html?dest=https://go.openathens.net/redirector/unimelb.edu.au?url=http://ovidsp.ovid.com/ovidweb.cgi?T=JS&amp;CSC=Y&amp;NEWS=N&amp;PAGE=fulltext&amp;D=emed21&amp;AN=2005101563" TargetMode="External"/><Relationship Id="rId791" Type="http://schemas.openxmlformats.org/officeDocument/2006/relationships/hyperlink" Target="https://access.ovid.com/custom/redirector/index.html?dest=https://go.openathens.net/redirector/unimelb.edu.au?url=http://ovidsp.ovid.com/ovidweb.cgi?T=JS&amp;CSC=Y&amp;NEWS=N&amp;PAGE=fulltext&amp;D=emed21&amp;AN=631850324" TargetMode="External"/><Relationship Id="rId889" Type="http://schemas.openxmlformats.org/officeDocument/2006/relationships/hyperlink" Target="https://access.ovid.com/custom/redirector/index.html?dest=https://go.openathens.net/redirector/unimelb.edu.au?url=http://ovidsp.ovid.com/ovidweb.cgi?T=JS&amp;CSC=Y&amp;NEWS=N&amp;PAGE=fulltext&amp;D=emed20&amp;AN=628959761" TargetMode="External"/><Relationship Id="rId1074" Type="http://schemas.openxmlformats.org/officeDocument/2006/relationships/hyperlink" Target="https://unimelb.hosted.exlibrisgroup.com/sfxlcl41/?sid=OVID:embase&amp;id=pmid:&amp;id=doi:10.1007%2Fs00787-015-0714-4&amp;issn=1018-8827&amp;isbn=&amp;volume=24&amp;issue=1+SUPPL.+1&amp;spage=S14&amp;pages=S14&amp;date=2015&amp;title=European+Child+and+Adolescent+Psychiatry&amp;atitle=Internet+gaming+disorder+and+other+media-related+disorders+and+adolescent+psychopathology&amp;aulast=Bilke-Hentsch&amp;pid=%3Cauthor%3EBilke-Hentsch+O.%3C%2Fauthor%3E%3CAN%3E71990914%3C%2FAN%3E%3CDT%3EConference+Abstract%3C%2FDT%3E" TargetMode="External"/><Relationship Id="rId444" Type="http://schemas.openxmlformats.org/officeDocument/2006/relationships/hyperlink" Target="https://unimelb.hosted.exlibrisgroup.com/sfxlcl41/?sid=OVID:embase&amp;id=pmid:&amp;id=doi:10.1007%2Fs11136-018-1946-9&amp;issn=1573-2649&amp;isbn=&amp;volume=27&amp;issue=Supplement+1&amp;spage=S156&amp;pages=S156-S157&amp;date=2018&amp;title=Quality+of+Life+Research&amp;atitle=Quality+of+life+of+marijuana+users+and+factors+associated+with+marijuana+use%3A+The+Arkansas+Marijuana+Study&amp;aulast=Payakachat&amp;pid=%3Cauthor%3EPayakachat+N.%3BRussell+L.%3BFantegrossi+W.%3C%2Fauthor%3E%3CAN%3E624431366%3C%2FAN%3E%3CDT%3EConference+Abstract%3C%2FDT%3E" TargetMode="External"/><Relationship Id="rId651" Type="http://schemas.openxmlformats.org/officeDocument/2006/relationships/hyperlink" Target="https://access.ovid.com/custom/redirector/index.html?dest=https://go.openathens.net/redirector/unimelb.edu.au?url=http://ovidsp.ovid.com/ovidweb.cgi?T=JS&amp;CSC=Y&amp;NEWS=N&amp;PAGE=fulltext&amp;D=emexa&amp;AN=2016351849" TargetMode="External"/><Relationship Id="rId749" Type="http://schemas.openxmlformats.org/officeDocument/2006/relationships/hyperlink" Target="https://access.ovid.com/custom/redirector/index.html?dest=https://go.openathens.net/redirector/unimelb.edu.au?url=http://ovidsp.ovid.com/ovidweb.cgi?T=JS&amp;CSC=Y&amp;NEWS=N&amp;PAGE=fulltext&amp;D=emed22&amp;AN=635344114" TargetMode="External"/><Relationship Id="rId290" Type="http://schemas.openxmlformats.org/officeDocument/2006/relationships/hyperlink" Target="https://unimelb.hosted.exlibrisgroup.com/sfxlcl41/?sid=OVID:embase&amp;id=pmid:32152170&amp;id=doi:10.1136%2Fbmjopen-2019-034362&amp;issn=2044-6055&amp;isbn=&amp;volume=10&amp;issue=3&amp;spage=e034362&amp;pages=&amp;date=2020&amp;title=BMJ+Open&amp;atitle=Does+cannabidiol+reduce+severe+behavioural+problems+in+children+with+intellectual+disability%3F+Study+protocol+for+a+pilot+single-site+phase+I%2FII+randomised+placebo+controlled+trial&amp;aulast=Efron&amp;pid=%3Cauthor%3EEfron+D.%3BTaylor+K.%3BPayne+J.M.%3BFreeman+J.L.%3BCranswick+N.%3BMulraney+M.%3BPrakash+C.%3BLee+K.J.%3BWilliams+K.%3C%2Fauthor%3E%3CAN%3E631149697%3C%2FAN%3E%3CDT%3EArticle%3C%2FDT%3E" TargetMode="External"/><Relationship Id="rId304" Type="http://schemas.openxmlformats.org/officeDocument/2006/relationships/hyperlink" Target="https://unimelb.hosted.exlibrisgroup.com/sfxlcl41/?sid=OVID:embase&amp;id=pmid:31363952&amp;id=doi:10.1007%2Fs10620-019-05756-7&amp;issn=0163-2116&amp;isbn=&amp;volume=65&amp;issue=1&amp;spage=322&amp;pages=322-328&amp;date=2020&amp;title=Digestive+Diseases+and+Sciences&amp;atitle=Cannabidiol+%28CBD%29+Consumption+and+Perceived+Impact+on+Extrahepatic+Symptoms+in+Patients+with+Autoimmune+Hepatitis&amp;aulast=Mathur&amp;pid=%3Cauthor%3EMathur+K.%3BVuppalanchi+V.%3BGelow+K.%3BVuppalanchi+R.%3BLammert+C.%3C%2Fauthor%3E%3CAN%3E2002354405%3C%2FAN%3E%3CDT%3EArticle%3C%2FDT%3E" TargetMode="External"/><Relationship Id="rId388" Type="http://schemas.openxmlformats.org/officeDocument/2006/relationships/hyperlink" Target="https://unimelb.hosted.exlibrisgroup.com/sfxlcl41/?sid=OVID:embase&amp;id=pmid:&amp;id=doi:10.1016%2Fj.fertnstert.2019.07.262&amp;issn=0015-0282&amp;isbn=&amp;volume=112&amp;issue=3+Supplement&amp;spage=e52&amp;pages=e52&amp;date=2019&amp;title=Fertility+and+Sterility&amp;atitle=Infertility+in+the+digital+age%3A+an+opportunity+for+REI+physicians+to+combat+the+spread+of+misinformation+and+fill+support+gaps+in+infertility+care+online&amp;aulast=Jacobs&amp;pid=%3Cauthor%3EJacobs+E.A.%3BRyan+G.L.%3C%2Fauthor%3E%3CAN%3E2002912222%3C%2FAN%3E%3CDT%3EConference+Abstract%3C%2FDT%3E" TargetMode="External"/><Relationship Id="rId511" Type="http://schemas.openxmlformats.org/officeDocument/2006/relationships/hyperlink" Target="https://access.ovid.com/custom/redirector/index.html?dest=https://go.openathens.net/redirector/unimelb.edu.au?url=http://ovidsp.ovid.com/ovidweb.cgi?T=JS&amp;CSC=Y&amp;NEWS=N&amp;PAGE=fulltext&amp;D=emed18&amp;AN=614408143" TargetMode="External"/><Relationship Id="rId609" Type="http://schemas.openxmlformats.org/officeDocument/2006/relationships/hyperlink" Target="https://access.ovid.com/custom/redirector/index.html?dest=https://go.openathens.net/redirector/unimelb.edu.au?url=http://ovidsp.ovid.com/ovidweb.cgi?T=JS&amp;CSC=Y&amp;NEWS=N&amp;PAGE=fulltext&amp;D=emed14&amp;AN=370155092" TargetMode="External"/><Relationship Id="rId956" Type="http://schemas.openxmlformats.org/officeDocument/2006/relationships/hyperlink" Target="https://unimelb.hosted.exlibrisgroup.com/sfxlcl41/?sid=OVID:embase&amp;id=pmid:28755247&amp;id=doi:10.1007%2Fs10964-017-0714-4&amp;issn=1573-6601&amp;isbn=&amp;volume=47&amp;issue=3&amp;spage=490&amp;pages=490-500&amp;date=2018&amp;title=Journal+of+youth+and+adolescence&amp;atitle=An+Online+Drug+Abuse+Prevention+Program+for+Adolescent+Girls%3A+Posttest+and+1-Year+Outcomes&amp;aulast=Schwinn&amp;pid=%3Cauthor%3ESchwinn+T.M.%3BSchinke+S.P.%3BHopkins+J.%3BKeller+B.%3BLiu+X.%3C%2Fauthor%3E%3CAN%3E624080624%3C%2FAN%3E%3CDT%3EArticle%3C%2FDT%3E" TargetMode="External"/><Relationship Id="rId1141" Type="http://schemas.openxmlformats.org/officeDocument/2006/relationships/hyperlink" Target="https://access.ovid.com/custom/redirector/index.html?dest=https://go.openathens.net/redirector/unimelb.edu.au?url=http://ovidsp.ovid.com/ovidweb.cgi?T=JS&amp;CSC=Y&amp;NEWS=N&amp;PAGE=fulltext&amp;D=emed22&amp;AN=2010939965" TargetMode="External"/><Relationship Id="rId1239" Type="http://schemas.openxmlformats.org/officeDocument/2006/relationships/hyperlink" Target="https://access.ovid.com/custom/redirector/index.html?dest=https://go.openathens.net/redirector/unimelb.edu.au?url=http://ovidsp.ovid.com/ovidweb.cgi?T=JS&amp;CSC=Y&amp;NEWS=N&amp;PAGE=fulltext&amp;D=emed18&amp;AN=624693903" TargetMode="External"/><Relationship Id="rId85" Type="http://schemas.openxmlformats.org/officeDocument/2006/relationships/hyperlink" Target="https://access.ovid.com/custom/redirector/index.html?dest=https://go.openathens.net/redirector/unimelb.edu.au?url=http://ovidsp.ovid.com/ovidweb.cgi?T=JS&amp;CSC=Y&amp;NEWS=N&amp;PAGE=fulltext&amp;D=emed22&amp;AN=2010853977" TargetMode="External"/><Relationship Id="rId150" Type="http://schemas.openxmlformats.org/officeDocument/2006/relationships/hyperlink" Target="https://unimelb.hosted.exlibrisgroup.com/sfxlcl41/?sid=OVID:embase&amp;id=pmid:33383474&amp;id=doi:10.1016%2Fj.ajp.2020.102464&amp;issn=1876-2018&amp;isbn=&amp;volume=55&amp;issue=&amp;spage=102464&amp;pages=&amp;date=2021&amp;title=Asian+Journal+of+Psychiatry&amp;atitle=Trial+by+media+in+celebrity+drug+cases+in+India%3A+Just+some+bad+news&amp;aulast=Bhatia&amp;pid=%3Cauthor%3EBhatia+G.%3BParmar+A.%3C%2Fauthor%3E%3CAN%3E2010495604%3C%2FAN%3E%3CDT%3ELetter%3C%2FDT%3E" TargetMode="External"/><Relationship Id="rId595" Type="http://schemas.openxmlformats.org/officeDocument/2006/relationships/hyperlink" Target="https://access.ovid.com/custom/redirector/index.html?dest=https://go.openathens.net/redirector/unimelb.edu.au?url=http://ovidsp.ovid.com/ovidweb.cgi?T=JS&amp;CSC=Y&amp;NEWS=N&amp;PAGE=fulltext&amp;D=emed15&amp;AN=600602143" TargetMode="External"/><Relationship Id="rId816" Type="http://schemas.openxmlformats.org/officeDocument/2006/relationships/hyperlink" Target="https://unimelb.hosted.exlibrisgroup.com/sfxlcl41/?sid=OVID:embase&amp;id=pmid:32791434&amp;id=doi:10.1016%2Fj.addbeh.2020.106524&amp;issn=0306-4603&amp;isbn=&amp;volume=111&amp;issue=&amp;spage=106524&amp;pages=&amp;date=2020&amp;title=Addictive+Behaviors&amp;atitle=Factors+associated+with+readiness+to+quit+smoking+among+young+adults+enrolled+in+a+Facebook-based+tobacco+and+alcohol+intervention+study&amp;aulast=Maier&amp;pid=%3Cauthor%3EMaier+L.J.%3BRamo+D.E.%3BKaur+M.%3BMeacham+M.C.%3BSatre+D.D.%3C%2Fauthor%3E%3CAN%3E2007409586%3C%2FAN%3E%3CDT%3EArticle%3C%2FDT%3E" TargetMode="External"/><Relationship Id="rId1001" Type="http://schemas.openxmlformats.org/officeDocument/2006/relationships/hyperlink" Target="https://access.ovid.com/custom/redirector/index.html?dest=https://go.openathens.net/redirector/unimelb.edu.au?url=http://ovidsp.ovid.com/ovidweb.cgi?T=JS&amp;CSC=Y&amp;NEWS=N&amp;PAGE=fulltext&amp;D=emed17&amp;AN=612652935" TargetMode="External"/><Relationship Id="rId248" Type="http://schemas.openxmlformats.org/officeDocument/2006/relationships/hyperlink" Target="https://unimelb.hosted.exlibrisgroup.com/sfxlcl41/?sid=OVID:embase&amp;id=pmid:&amp;id=doi:&amp;issn=0028-8446&amp;isbn=&amp;volume=133&amp;issue=1508&amp;spage=92&amp;pages=92-110&amp;date=2020&amp;title=New+Zealand+Medical+Journal&amp;atitle=Media+representation+of+chronic+pain+in+aotearoa+New+Zealand-+A+content+analysis+of+news+media&amp;aulast=Devan&amp;pid=%3Cauthor%3EDevan+H.%3BYoung+J.%3BAvery+C.%3BElder+L.%3BKhasyanova+Y.%3BManning+D.%3BScrimgeour+M.%3BGrainger+R.%3C%2Fauthor%3E%3CAN%3E2008347381%3C%2FAN%3E%3CDT%3EArticle%3C%2FDT%3E" TargetMode="External"/><Relationship Id="rId455" Type="http://schemas.openxmlformats.org/officeDocument/2006/relationships/hyperlink" Target="https://access.ovid.com/custom/redirector/index.html?dest=https://go.openathens.net/redirector/unimelb.edu.au?url=http://ovidsp.ovid.com/ovidweb.cgi?T=JS&amp;CSC=Y&amp;NEWS=N&amp;PAGE=fulltext&amp;D=emed19&amp;AN=622676083" TargetMode="External"/><Relationship Id="rId662" Type="http://schemas.openxmlformats.org/officeDocument/2006/relationships/hyperlink" Target="https://unimelb.hosted.exlibrisgroup.com/sfxlcl41/?sid=OVID:embase&amp;id=pmid:&amp;id=doi:10.1016%2FS0016-5085%252821%252902029-1&amp;issn=0016-5085&amp;isbn=&amp;volume=160&amp;issue=6+Supplement&amp;spage=S&amp;pages=S-557&amp;date=2021&amp;title=Gastroenterology&amp;atitle=QUALITY+OF+LIFE+%28QOL%29%2C+COPING%2C+AND+RESILIENCY+IN+PATIENTS+WITH+INFLAMMATORY+BOWEL+DISEASE+DURING+THE+COVID-19+PANDEMIC&amp;aulast=Fink&amp;pid=%3Cauthor%3EFink+M.C.%3BSimons+M.L.%3BTaft+T.%3C%2Fauthor%3E%3CAN%3E2011987862%3C%2FAN%3E%3CDT%3EConference+Abstract%3C%2FDT%3E" TargetMode="External"/><Relationship Id="rId1085" Type="http://schemas.openxmlformats.org/officeDocument/2006/relationships/hyperlink" Target="https://access.ovid.com/custom/redirector/index.html?dest=https://go.openathens.net/redirector/unimelb.edu.au?url=http://ovidsp.ovid.com/ovidweb.cgi?T=JS&amp;CSC=Y&amp;NEWS=N&amp;PAGE=fulltext&amp;D=emed14&amp;AN=370283383" TargetMode="External"/><Relationship Id="rId12" Type="http://schemas.openxmlformats.org/officeDocument/2006/relationships/hyperlink" Target="https://unimelb.hosted.exlibrisgroup.com/sfxlcl41/?sid=OVID:embase&amp;id=pmid:33651776&amp;id=doi:&amp;issn=0028-8446&amp;isbn=&amp;volume=134&amp;issue=1530&amp;spage=38&amp;pages=38-47&amp;date=2021&amp;titl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2017254577%3C%2FAN%3E%3CDT%3EArticle%3C%2FDT%3E" TargetMode="External"/><Relationship Id="rId108" Type="http://schemas.openxmlformats.org/officeDocument/2006/relationships/hyperlink" Target="https://unimelb.hosted.exlibrisgroup.com/sfxlcl41/?sid=OVID:embase&amp;id=pmid:33999133&amp;id=doi:10.1001%2Fjamainternmed.2021.1793&amp;issn=2168-6106&amp;isbn=&amp;volume=181&amp;issue=7&amp;spage=923&amp;pages=923-930&amp;date=2021&amp;title=JAMA+Internal+Medicine&amp;atitle=Effectiveness+of+a+Vaping+Cessation+Text+Message+Program+among+Young+Adult+e-Cigarette+Users%3A+A+Randomized+Clinical+Trial&amp;aulast=Graham&amp;pid=%3Cauthor%3EGraham+A.L.%3BAmato+M.S.%3BCha+S.%3BJacobs+M.A.%3BBottcher+M.M.%3BPapandonatos+G.D.%3C%2Fauthor%3E%3CAN%3E635086450%3C%2FAN%3E%3CDT%3EArticle%3C%2FDT%3E" TargetMode="External"/><Relationship Id="rId315" Type="http://schemas.openxmlformats.org/officeDocument/2006/relationships/hyperlink" Target="https://access.ovid.com/custom/redirector/index.html?dest=https://go.openathens.net/redirector/unimelb.edu.au?url=http://ovidsp.ovid.com/ovidweb.cgi?T=JS&amp;CSC=Y&amp;NEWS=N&amp;PAGE=fulltext&amp;D=emed21&amp;AN=634022829" TargetMode="External"/><Relationship Id="rId522" Type="http://schemas.openxmlformats.org/officeDocument/2006/relationships/hyperlink" Target="https://unimelb.hosted.exlibrisgroup.com/sfxlcl41/?sid=OVID:embase&amp;id=pmid:&amp;id=doi:10.1080%2F15563650.2017.1348043&amp;issn=1556-3650&amp;isbn=&amp;volume=55&amp;issue=7&amp;spage=821&amp;pages=821&amp;date=2017&amp;title=Clinical+Toxicology&amp;atitle=Cooking+with+cannabis%3A+The+rapid+spread+of+%28mis%29information+on+YouTube&amp;aulast=Cearley&amp;pid=%3Cauthor%3ECearley+M.%3BKoning+H.%3BJudge+B.%3BRiley+B.%3BJones+J.%3C%2Fauthor%3E%3CAN%3E617813049%3C%2FAN%3E%3CDT%3EConference+Abstract%3C%2FDT%3E" TargetMode="External"/><Relationship Id="rId967" Type="http://schemas.openxmlformats.org/officeDocument/2006/relationships/hyperlink" Target="https://access.ovid.com/custom/redirector/index.html?dest=https://go.openathens.net/redirector/unimelb.edu.au?url=http://ovidsp.ovid.com/ovidweb.cgi?T=JS&amp;CSC=Y&amp;NEWS=N&amp;PAGE=fulltext&amp;D=emed18&amp;AN=616115595" TargetMode="External"/><Relationship Id="rId1152" Type="http://schemas.openxmlformats.org/officeDocument/2006/relationships/hyperlink" Target="https://unimelb.hosted.exlibrisgroup.com/sfxlcl41/?sid=OVID:embase&amp;id=pmid:&amp;id=doi:10.1200%2FJCO.2021.39.15_suppl.12096&amp;issn=1527-7755&amp;isbn=&amp;volume=39&amp;issue=15+SUPPL&amp;spage=12096&amp;pages=&amp;date=2021&amp;title=Journal+of+Clinical+Oncology&amp;atitle=Cannabidiol+%28CBD%29+use+among+cancer+survivors&amp;aulast=Bailey-Dorton&amp;pid=%3Cauthor%3EBailey-Dorton+C.M.%3BGentile+D.%3BBoselli+D.%3BYaguda+S.%3BGreiner+R.%3C%2Fauthor%3E%3CAN%3E635590274%3C%2FAN%3E%3CDT%3EConference+Abstract%3C%2FDT%3E" TargetMode="External"/><Relationship Id="rId96" Type="http://schemas.openxmlformats.org/officeDocument/2006/relationships/hyperlink" Target="https://unimelb.hosted.exlibrisgroup.com/sfxlcl41/?sid=OVID:embase&amp;id=pmid:&amp;id=doi:10.1016%2Fj.ebr.2021.100448&amp;issn=2589-9864&amp;isbn=&amp;volume=15&amp;issue=&amp;spage=100448&amp;pages=&amp;date=2021&amp;title=Epilepsy+and+Behavior+Reports&amp;atitle=Thank+you+to+our+Reviewers%21&amp;aulast=Tatum&amp;pid=%3Cauthor%3ETatum+IV%2C+D.O.+W.O.%3C%2Fauthor%3E%3CAN%3E2011660221%3C%2FAN%3E%3CDT%3EEditorial%3C%2FDT%3E" TargetMode="External"/><Relationship Id="rId161" Type="http://schemas.openxmlformats.org/officeDocument/2006/relationships/hyperlink" Target="https://access.ovid.com/custom/redirector/index.html?dest=https://go.openathens.net/redirector/unimelb.edu.au?url=http://ovidsp.ovid.com/ovidweb.cgi?T=JS&amp;CSC=Y&amp;NEWS=N&amp;PAGE=fulltext&amp;D=emed22&amp;AN=634038878" TargetMode="External"/><Relationship Id="rId399" Type="http://schemas.openxmlformats.org/officeDocument/2006/relationships/hyperlink" Target="https://access.ovid.com/custom/redirector/index.html?dest=https://go.openathens.net/redirector/unimelb.edu.au?url=http://ovidsp.ovid.com/ovidweb.cgi?T=JS&amp;CSC=Y&amp;NEWS=N&amp;PAGE=fulltext&amp;D=emed20&amp;AN=2001546615" TargetMode="External"/><Relationship Id="rId827" Type="http://schemas.openxmlformats.org/officeDocument/2006/relationships/hyperlink" Target="https://access.ovid.com/custom/redirector/index.html?dest=https://go.openathens.net/redirector/unimelb.edu.au?url=http://ovidsp.ovid.com/ovidweb.cgi?T=JS&amp;CSC=Y&amp;NEWS=N&amp;PAGE=fulltext&amp;D=emed21&amp;AN=631626900" TargetMode="External"/><Relationship Id="rId1012" Type="http://schemas.openxmlformats.org/officeDocument/2006/relationships/hyperlink" Target="https://unimelb.hosted.exlibrisgroup.com/sfxlcl41/?sid=OVID:embase&amp;id=pmid:27236279&amp;id=doi:10.1016%2FS2215-0366%252816%252930094-3&amp;issn=2215-0366&amp;isbn=&amp;volume=3&amp;issue=8&amp;spage=751&amp;pages=751-759&amp;date=2016&amp;title=The+Lancet+Psychiatry&amp;atitle=Suicide+in+children+and+young+people+in+England%3A+a+consecutive+case+series&amp;aulast=Rodway&amp;pid=%3Cauthor%3ERodway+C.%3BTham+S.-G.%3BIbrahim+S.%3BTurnbull+P.%3BWindfuhr+K.%3BShaw+J.%3BKapur+N.%3BAppleby+L.%3C%2Fauthor%3E%3CAN%3E610504180%3C%2FAN%3E%3CDT%3EArticle%3C%2FDT%3E" TargetMode="External"/><Relationship Id="rId259" Type="http://schemas.openxmlformats.org/officeDocument/2006/relationships/hyperlink" Target="https://access.ovid.com/custom/redirector/index.html?dest=https://go.openathens.net/redirector/unimelb.edu.au?url=http://ovidsp.ovid.com/ovidweb.cgi?T=JS&amp;CSC=Y&amp;NEWS=N&amp;PAGE=fulltext&amp;D=emed21&amp;AN=632014139" TargetMode="External"/><Relationship Id="rId466" Type="http://schemas.openxmlformats.org/officeDocument/2006/relationships/hyperlink" Target="https://unimelb.hosted.exlibrisgroup.com/sfxlcl41/?sid=OVID:embase&amp;id=pmid:&amp;id=doi:10.1007%2Fs13181-018-0655-7&amp;issn=1937-6995&amp;isbn=&amp;volume=14&amp;issue=1&amp;spage=8&amp;pages=8&amp;date=2018&amp;title=Journal+of+Medical+Toxicology&amp;atitle=Lope+ain%22t+dope%3A+Loperamide+abuse+and+the+internet&amp;aulast=Sahi&amp;pid=%3Cauthor%3ESahi+N.%3BSantos+C.%3BCalello+D.%3BRuck+B.%3BFox+L.%3BNelson+L.%3C%2Fauthor%3E%3CAN%3E621476488%3C%2FAN%3E%3CDT%3EConference+Abstract%3C%2FDT%3E" TargetMode="External"/><Relationship Id="rId673" Type="http://schemas.openxmlformats.org/officeDocument/2006/relationships/hyperlink" Target="https://access.ovid.com/custom/redirector/index.html?dest=https://go.openathens.net/redirector/unimelb.edu.au?url=http://ovidsp.ovid.com/ovidweb.cgi?T=JS&amp;CSC=Y&amp;NEWS=N&amp;PAGE=fulltext&amp;D=emed22&amp;AN=2015109272" TargetMode="External"/><Relationship Id="rId880" Type="http://schemas.openxmlformats.org/officeDocument/2006/relationships/hyperlink" Target="https://unimelb.hosted.exlibrisgroup.com/sfxlcl41/?sid=OVID:embase&amp;id=pmid:31295646&amp;id=doi:10.1016%2Fj.psychres.2019.07.003&amp;issn=0165-1781&amp;isbn=&amp;volume=279&amp;issue=&amp;spage=40&amp;pages=40-46&amp;date=2019&amp;title=Psychiatry+Research&amp;atitle=Cessation+of+cannabis+use%3A+A+retrospective+cohort+study&amp;aulast=Seidel&amp;pid=%3Cauthor%3ESeidel+A.-K.%3BPedersen+A.%3BHanewinkel+R.%3BMorgenstern+M.%3C%2Fauthor%3E%3CAN%3E2002236968%3C%2FAN%3E%3CDT%3EArticle%3C%2FDT%3E" TargetMode="External"/><Relationship Id="rId1096" Type="http://schemas.openxmlformats.org/officeDocument/2006/relationships/hyperlink" Target="https://unimelb.hosted.exlibrisgroup.com/sfxlcl41/?sid=OVID:embase&amp;id=pmid:18236304&amp;id=doi:10.1080%2F14622200701825023&amp;issn=1462-2203&amp;isbn=&amp;volume=10&amp;issue=2&amp;spage=393&amp;pages=393-398&amp;date=2008&amp;title=Nicotine+and+Tobacco+Research&amp;atitle=Waterpipe+tobacco+smoking%3A+Knowledge%2C+attitudes%2C+beliefs%2C+and+behavior+in+two+U.S.+samples&amp;aulast=Smith-Simone&amp;pid=%3Cauthor%3ESmith-Simone+S.%3BMaziak+W.%3BWard+K.%3BEissenberg+T.%3C%2Fauthor%3E%3CAN%3E351201323%3C%2FAN%3E%3CDT%3EArticle%3C%2FDT%3E" TargetMode="External"/><Relationship Id="rId23" Type="http://schemas.openxmlformats.org/officeDocument/2006/relationships/hyperlink" Target="https://access.ovid.com/custom/redirector/index.html?dest=https://go.openathens.net/redirector/unimelb.edu.au?url=http://ovidsp.ovid.com/ovidweb.cgi?T=JS&amp;CSC=Y&amp;NEWS=N&amp;PAGE=fulltext&amp;D=emexa&amp;AN=2015146697" TargetMode="External"/><Relationship Id="rId119" Type="http://schemas.openxmlformats.org/officeDocument/2006/relationships/hyperlink" Target="https://access.ovid.com/custom/redirector/index.html?dest=https://go.openathens.net/redirector/unimelb.edu.au?url=http://ovidsp.ovid.com/ovidweb.cgi?T=JS&amp;CSC=Y&amp;NEWS=N&amp;PAGE=fulltext&amp;D=emed22&amp;AN=2011444565" TargetMode="External"/><Relationship Id="rId326" Type="http://schemas.openxmlformats.org/officeDocument/2006/relationships/hyperlink" Target="https://unimelb.hosted.exlibrisgroup.com/sfxlcl41/?sid=OVID:embase&amp;id=pmid:&amp;id=doi:10.1016%2Fj.annemergmed.2020.09.283&amp;issn=0196-0644&amp;isbn=&amp;volume=76&amp;issue=4+Supplement&amp;spage=S103&amp;pages=S103&amp;date=2020&amp;title=Annals+of+Emergency+Medicine&amp;atitle=269+E-Cigarette+Use%2C+Attitudes%2C+and+Perceptions+among+Emergency+Department+Patients&amp;aulast=Quenzer&amp;pid=%3Cauthor%3EQuenzer+F.C.%3BBrennan+J.%3BAlfaraj+D.%3BBahlawan+N.%3BYadav+V.%3BCoyne+C.J.%3C%2Fauthor%3E%3CAN%3E2008410261%3C%2FAN%3E%3CDT%3EConference+Abstract%3C%2FDT%3E" TargetMode="External"/><Relationship Id="rId533" Type="http://schemas.openxmlformats.org/officeDocument/2006/relationships/hyperlink" Target="https://access.ovid.com/custom/redirector/index.html?dest=https://go.openathens.net/redirector/unimelb.edu.au?url=http://ovidsp.ovid.com/ovidweb.cgi?T=JS&amp;CSC=Y&amp;NEWS=N&amp;PAGE=fulltext&amp;D=emed17&amp;AN=620742509" TargetMode="External"/><Relationship Id="rId978" Type="http://schemas.openxmlformats.org/officeDocument/2006/relationships/hyperlink" Target="https://unimelb.hosted.exlibrisgroup.com/sfxlcl41/?sid=OVID:embase&amp;id=pmid:26321356&amp;id=doi:10.1007%2Fs00702-015-1448-7&amp;issn=0300-9564&amp;isbn=&amp;volume=124&amp;issue=Supplement+1&amp;spage=69&amp;pages=69-78&amp;date=2017&amp;title=Journal+of+Neural+Transmission&amp;atitle=Insomnia+complaints+and+substance+use+in+German+adolescents%3A+did+we+underestimate+the+role+of+coffee+consumption%3F+Results+of+the+KiGGS+study&amp;aulast=Skarupke&amp;pid=%3Cauthor%3ESkarupke+C.%3BSchlack+R.%3BLange+K.%3BGoerke+M.%3BDueck+A.%3BThome+J.%3BSzagun+B.%3BCohrs+S.%3C%2Fauthor%3E%3CAN%3E606001706%3C%2FAN%3E%3CDT%3EArticle%3C%2FDT%3E" TargetMode="External"/><Relationship Id="rId1163" Type="http://schemas.openxmlformats.org/officeDocument/2006/relationships/hyperlink" Target="https://access.ovid.com/custom/redirector/index.html?dest=https://go.openathens.net/redirector/unimelb.edu.au?url=http://ovidsp.ovid.com/ovidweb.cgi?T=JS&amp;CSC=Y&amp;NEWS=N&amp;PAGE=fulltext&amp;D=emed21&amp;AN=2008400110" TargetMode="External"/><Relationship Id="rId740" Type="http://schemas.openxmlformats.org/officeDocument/2006/relationships/hyperlink" Target="https://unimelb.hosted.exlibrisgroup.com/sfxlcl41/?sid=OVID:embase&amp;id=pmid:32980966&amp;id=doi:10.1007%2Fs10865-020-00182-x&amp;issn=1573-3521&amp;isbn=&amp;volume=44&amp;issue=2&amp;spage=187&amp;pages=187-201&amp;date=2021&amp;title=Journal+of+behavioral+medicine&amp;atitle=Effects+of+anxiety+sensitivity+on+cannabis%2C+alcohol%2C+and+nicotine+use+among+adolescents%3A+evaluating+pathways+through+anxiety%2C+withdrawal+symptoms%2C+and+coping+motives&amp;aulast=Knapp&amp;pid=%3Cauthor%3EKnapp+A.A.%3BAllan+N.P.%3BCloutier+R.%3BBlumenthal+H.%3BMoradi+S.%3BBudney+A.J.%3BLord+S.E.%3C%2Fauthor%3E%3CAN%3E633007030%3C%2FAN%3E%3CDT%3EArticle%3C%2FDT%3E" TargetMode="External"/><Relationship Id="rId838" Type="http://schemas.openxmlformats.org/officeDocument/2006/relationships/hyperlink" Target="https://unimelb.hosted.exlibrisgroup.com/sfxlcl41/?sid=OVID:embase&amp;id=pmid:31589908&amp;id=doi:10.1016%2Fj.jaac.2019.09.026&amp;issn=0890-8567&amp;isbn=&amp;volume=59&amp;issue=3&amp;spage=333&amp;pages=333-335&amp;date=2020&amp;title=Journal+of+the+American+Academy+of+Child+and+Adolescent+Psychiatry&amp;atitle=Parental+Cannabis+Use%3A+Contradictory+Discourses+in+the+Media%2C+Government+Publications%2C+and+the+Scientific+Literature&amp;aulast=Berthelot&amp;pid=%3Cauthor%3EBerthelot+N.%3BGaron-Bissonnette+J.%3BDrouin-Maziade+C.%3BDuguay+G.%3BMilot+T.%3BLemieux+R.%3BLacharite+C.%3BSt-Laurent+D.%3BDubois-Comtois+K.%3C%2Fauthor%3E%3CAN%3E2004694070%3C%2FAN%3E%3CDT%3ELetter%3C%2FDT%3E" TargetMode="External"/><Relationship Id="rId1023" Type="http://schemas.openxmlformats.org/officeDocument/2006/relationships/hyperlink" Target="https://access.ovid.com/custom/redirector/index.html?dest=https://go.openathens.net/redirector/unimelb.edu.au?url=http://ovidsp.ovid.com/ovidweb.cgi?T=JS&amp;CSC=Y&amp;NEWS=N&amp;PAGE=fulltext&amp;D=emed17&amp;AN=611079250" TargetMode="External"/><Relationship Id="rId172" Type="http://schemas.openxmlformats.org/officeDocument/2006/relationships/hyperlink" Target="https://unimelb.hosted.exlibrisgroup.com/sfxlcl41/?sid=OVID:embase&amp;id=pmid:&amp;id=doi:10.1200%2FJCO.2021.39.15_suppl.12096&amp;issn=1527-7755&amp;isbn=&amp;volume=39&amp;issue=15+SUPPL&amp;spage=12096&amp;pages=&amp;date=2021&amp;title=Journal+of+Clinical+Oncology&amp;atitle=Cannabidiol+%28CBD%29+use+among+cancer+survivors&amp;aulast=Bailey-Dorton&amp;pid=%3Cauthor%3EBailey-Dorton+C.M.%3BGentile+D.%3BBoselli+D.%3BYaguda+S.%3BGreiner+R.%3C%2Fauthor%3E%3CAN%3E635590274%3C%2FAN%3E%3CDT%3EConference+Abstract%3C%2FDT%3E" TargetMode="External"/><Relationship Id="rId477" Type="http://schemas.openxmlformats.org/officeDocument/2006/relationships/hyperlink" Target="https://access.ovid.com/custom/redirector/index.html?dest=https://go.openathens.net/redirector/unimelb.edu.au?url=http://ovidsp.ovid.com/ovidweb.cgi?T=JS&amp;CSC=Y&amp;NEWS=N&amp;PAGE=fulltext&amp;D=emed18&amp;AN=621415708" TargetMode="External"/><Relationship Id="rId600" Type="http://schemas.openxmlformats.org/officeDocument/2006/relationships/hyperlink" Target="https://unimelb.hosted.exlibrisgroup.com/sfxlcl41/?sid=OVID:embase&amp;id=pmid:&amp;id=doi:10.1016%2Fj.jad.2014.08.006&amp;issn=0165-0327&amp;isbn=&amp;volume=169&amp;issue=&amp;spage=61&amp;pages=61-75&amp;date=2014&amp;title=Journal+of+Affective+Disorders&amp;atitle=Risk+and+protective+factors+for+depression+that+adolescents+can+modify%3A+A+systematic+review+and+meta-analysis+of+longitudinal+studies&amp;aulast=Cairns&amp;pid=%3Cauthor%3ECairns+K.E.%3BYap+M.B.H.%3BPilkington+P.D.%3BJorm+A.F.%3C%2Fauthor%3E%3CAN%3E600275331%3C%2FAN%3E%3CDT%3EReview%3C%2FDT%3E" TargetMode="External"/><Relationship Id="rId684" Type="http://schemas.openxmlformats.org/officeDocument/2006/relationships/hyperlink" Target="https://unimelb.hosted.exlibrisgroup.com/sfxlcl41/?sid=OVID:embase&amp;id=pmid:34197845&amp;id=doi:10.1016%2Fj.pbb.2021.173222&amp;issn=0091-3057&amp;isbn=&amp;volume=207&amp;issue=&amp;spage=173222&amp;pages=&amp;date=2021&amp;title=Pharmacology+Biochemistry+and+Behavior&amp;atitle=Vapor+exposure+to+DELTA9-tetrahydrocannabinol+%28THC%29+slows+locomotion+of+the+Maine+lobster+%28Homarus+americanus%29&amp;aulast=Gutierrez&amp;pid=%3Cauthor%3EGutierrez+A.%3BCreehan+K.M.%3BTurner+M.L.%3BTran+R.N.%3BKerr+T.M.%3BNguyen+J.D.%3BTaffe+M.A.%3C%2Fauthor%3E%3CAN%3E2013369390%3C%2FAN%3E%3CDT%3EArticle%3C%2FDT%3E" TargetMode="External"/><Relationship Id="rId1230" Type="http://schemas.openxmlformats.org/officeDocument/2006/relationships/hyperlink" Target="https://unimelb.hosted.exlibrisgroup.com/sfxlcl41/?sid=OVID:embase&amp;id=pmid:&amp;id=doi:10.1097%2FMAT.0000000000000882&amp;issn=1538-943X&amp;isbn=&amp;volume=64&amp;issue=Supplement+2&amp;spage=14&amp;pages=14&amp;date=2018&amp;title=ASAIO+Journal&amp;atitle=The+journey+to+ECMO+could+start+with+a+single+vape%3A+A+case+of+severe+hypersensitivity+pneumonitis+in+a+pediatric+patient&amp;aulast=Attis&amp;pid=%3Cauthor%3EAttis+M.%3BKing+J.%3BHardison+D.%3BBridges+B.%3C%2Fauthor%3E%3CAN%3E624562027%3C%2FAN%3E%3CDT%3EConference+Abstract%3C%2FDT%3E" TargetMode="External"/><Relationship Id="rId337" Type="http://schemas.openxmlformats.org/officeDocument/2006/relationships/hyperlink" Target="https://access.ovid.com/custom/redirector/index.html?dest=https://go.openathens.net/redirector/unimelb.edu.au?url=http://ovidsp.ovid.com/ovidweb.cgi?T=JS&amp;CSC=Y&amp;NEWS=N&amp;PAGE=fulltext&amp;D=emed20&amp;AN=2001916498" TargetMode="External"/><Relationship Id="rId891" Type="http://schemas.openxmlformats.org/officeDocument/2006/relationships/hyperlink" Target="https://access.ovid.com/custom/redirector/index.html?dest=https://go.openathens.net/redirector/unimelb.edu.au?url=http://ovidsp.ovid.com/ovidweb.cgi?T=JS&amp;CSC=Y&amp;NEWS=N&amp;PAGE=fulltext&amp;D=emed20&amp;AN=634458654" TargetMode="External"/><Relationship Id="rId905" Type="http://schemas.openxmlformats.org/officeDocument/2006/relationships/hyperlink" Target="https://access.ovid.com/custom/redirector/index.html?dest=https://go.openathens.net/redirector/unimelb.edu.au?url=http://ovidsp.ovid.com/ovidweb.cgi?T=JS&amp;CSC=Y&amp;NEWS=N&amp;PAGE=fulltext&amp;D=emed20&amp;AN=628867218" TargetMode="External"/><Relationship Id="rId989" Type="http://schemas.openxmlformats.org/officeDocument/2006/relationships/hyperlink" Target="https://access.ovid.com/custom/redirector/index.html?dest=https://go.openathens.net/redirector/unimelb.edu.au?url=http://ovidsp.ovid.com/ovidweb.cgi?T=JS&amp;CSC=Y&amp;NEWS=N&amp;PAGE=fulltext&amp;D=emed18&amp;AN=618520188" TargetMode="External"/><Relationship Id="rId34" Type="http://schemas.openxmlformats.org/officeDocument/2006/relationships/hyperlink" Target="https://unimelb.hosted.exlibrisgroup.com/sfxlcl41/?sid=OVID:embase&amp;id=pmid:&amp;id=doi:10.1093%2Fecco-jcc%2Fjjab232.099&amp;issn=1876-4479&amp;isbn=&amp;volume=16&amp;issue=Supplement+1&amp;spage=i106&amp;pages=i106-i107&amp;date=2022&amp;title=Journal+of+Crohn%27s+and+Colitis&amp;atitle=Self-reported+treatment+effectiveness+for+Crohn%27s+Disease+using+a+novel+crowdsourcing+web-based+platform&amp;aulast=Engel&amp;pid=%3Cauthor%3EEngel+T.%3BDotan+E.%3BBen-Horin+S.%3BKopylov+U.%3C%2Fauthor%3E%3CAN%3E637337759%3C%2FAN%3E%3CDT%3EConference+Abstract%3C%2FDT%3E" TargetMode="External"/><Relationship Id="rId544" Type="http://schemas.openxmlformats.org/officeDocument/2006/relationships/hyperlink" Target="https://unimelb.hosted.exlibrisgroup.com/sfxlcl41/?sid=OVID:embase&amp;id=pmid:26860324&amp;id=doi:10.1016%2Fj.drugpo.2016.01.011&amp;issn=0955-3959&amp;isbn=&amp;volume=29&amp;issue=&amp;spage=1&amp;pages=1-8&amp;date=2016&amp;title=International+Journal+of+Drug+Policy&amp;atitle=From+%22herbal+highs%22+to+the+%22heroin+of+cannabis%22%3A+Exploring+the+evolving+discourse+on+synthetic+cannabinoid+use+in+a+Norwegian+Internet+drug+forum&amp;aulast=Bilgrei&amp;pid=%3Cauthor%3EBilgrei+O.R.%3C%2Fauthor%3E%3CAN%3E608107938%3C%2FAN%3E%3CDT%3EArticle%3C%2FDT%3E" TargetMode="External"/><Relationship Id="rId751" Type="http://schemas.openxmlformats.org/officeDocument/2006/relationships/hyperlink" Target="https://access.ovid.com/custom/redirector/index.html?dest=https://go.openathens.net/redirector/unimelb.edu.au?url=http://ovidsp.ovid.com/ovidweb.cgi?T=JS&amp;CSC=Y&amp;NEWS=N&amp;PAGE=fulltext&amp;D=emed22&amp;AN=635200673" TargetMode="External"/><Relationship Id="rId849" Type="http://schemas.openxmlformats.org/officeDocument/2006/relationships/hyperlink" Target="https://access.ovid.com/custom/redirector/index.html?dest=https://go.openathens.net/redirector/unimelb.edu.au?url=http://ovidsp.ovid.com/ovidweb.cgi?T=JS&amp;CSC=Y&amp;NEWS=N&amp;PAGE=fulltext&amp;D=emed21&amp;AN=633828507" TargetMode="External"/><Relationship Id="rId1174" Type="http://schemas.openxmlformats.org/officeDocument/2006/relationships/hyperlink" Target="https://unimelb.hosted.exlibrisgroup.com/sfxlcl41/?sid=OVID:embase&amp;id=pmid:32503862&amp;id=doi:10.1136%2Frapm-2020-101547&amp;issn=1098-7339&amp;isbn=&amp;volume=45&amp;issue=8&amp;spage=597&amp;pages=597-602&amp;date=2020&amp;title=Regional+Anesthesia+and+Pain+Medicine&amp;atitle=Sharing+the+pain%3A+An+observational+analysis+of+Twitter+and+pain+in+Ireland&amp;aulast=Mullins&amp;pid=%3Cauthor%3EMullins+C.F.%3BFfrench-O%27Carroll+R.%3BLane+J.%3BO%27Connor+T.%3C%2Fauthor%3E%3CAN%3E632014139%3C%2FAN%3E%3CDT%3EArticle%3C%2FDT%3E" TargetMode="External"/><Relationship Id="rId183" Type="http://schemas.openxmlformats.org/officeDocument/2006/relationships/hyperlink" Target="https://access.ovid.com/custom/redirector/index.html?dest=https://go.openathens.net/redirector/unimelb.edu.au?url=http://ovidsp.ovid.com/ovidweb.cgi?T=JS&amp;CSC=Y&amp;NEWS=N&amp;PAGE=fulltext&amp;D=emed22&amp;AN=634621585" TargetMode="External"/><Relationship Id="rId390" Type="http://schemas.openxmlformats.org/officeDocument/2006/relationships/hyperlink" Target="https://unimelb.hosted.exlibrisgroup.com/sfxlcl41/?sid=OVID:embase&amp;id=pmid:&amp;id=doi:10.1200%2FJCO.2019.37.15_suppl.e18060&amp;issn=1527-7755&amp;isbn=&amp;volume=37&amp;issue=Supplement+15&amp;spage=e18060&amp;pages=&amp;date=2019&amp;title=Journal+of+Clinical+Oncology&amp;atitle=Real-world+data+%28RWD%29+and+patients+reported+outcomes+%28PRO%29+in+breast+cancer+%28BC%29%3A+Physical%2C+emotional+side+effects+%28S%2FE%29%2C+financial+toxicity+%28FT%29%2C+and+complementary+usage+%28CM%29+relations&amp;aulast=Vorobiof&amp;pid=%3Cauthor%3EVorobiof+D.A.%3BMalki+E.%3BDeutsch+I.%3BHasid+L.%3C%2Fauthor%3E%3CAN%3E629301385%3C%2FAN%3E%3CDT%3EConference+Abstract%3C%2FDT%3E" TargetMode="External"/><Relationship Id="rId404" Type="http://schemas.openxmlformats.org/officeDocument/2006/relationships/hyperlink" Target="https://unimelb.hosted.exlibrisgroup.com/sfxlcl41/?sid=OVID:embase&amp;id=pmid:&amp;id=doi:10.1016%2Fj.jadohealth.2018.10.215&amp;issn=1054-139X&amp;isbn=&amp;volume=64&amp;issue=2+Supplement&amp;spage=S101&amp;pages=S101&amp;date=2019&amp;title=Journal+of+Adolescent+Health&amp;atitle=Adolescent+Lives+Matter%3A+Social+Well-Being+of+Sexual+And+Gender+Minority+Adolescents+At-Risk+For+And+Living+With+HIV&amp;aulast=Arrington-Sanders&amp;pid=%3Cauthor%3EArrington-Sanders+R.%3BGalai+N.%3BWirtz+A.%3BKwait+J.%3BBeyrer+C.%3BDowshen+N.%3BD%27Angelo+L.J.%3BHailey+K.%3BConley+J.%3BBrooks+D.%3BCelentano+D.%3C%2Fauthor%3E%3CAN%3E2001444666%3C%2FAN%3E%3CDT%3EConference+Abstract%3C%2FDT%3E" TargetMode="External"/><Relationship Id="rId611" Type="http://schemas.openxmlformats.org/officeDocument/2006/relationships/hyperlink" Target="https://access.ovid.com/custom/redirector/index.html?dest=https://go.openathens.net/redirector/unimelb.edu.au?url=http://ovidsp.ovid.com/ovidweb.cgi?T=JS&amp;CSC=Y&amp;NEWS=N&amp;PAGE=fulltext&amp;D=emed13&amp;AN=365441400" TargetMode="External"/><Relationship Id="rId1034" Type="http://schemas.openxmlformats.org/officeDocument/2006/relationships/hyperlink" Target="https://unimelb.hosted.exlibrisgroup.com/sfxlcl41/?sid=OVID:embase&amp;id=pmid:&amp;id=doi:10.1111%2Facer.13085&amp;issn=1530-0277&amp;isbn=&amp;volume=40&amp;issue=SUPPL.+1&amp;spage=312A&amp;pages=312A&amp;date=2016&amp;title=Alcoholism%3A+Clinical+and+Experimental+Research&amp;atitle=Using+twitter+to+study+high-potency+marijuana+use+with+alcohol+and+other+drugs&amp;aulast=Cavazos-Rehg&amp;pid=%3Cauthor%3ECavazos-Rehg+P.A.%3BSowles+S.J.%3BKrauss+M.J.%3BBierut+L.%3C%2Fauthor%3E%3CAN%3E72334236%3C%2FAN%3E%3CDT%3EConference+Abstract%3C%2FDT%3E" TargetMode="External"/><Relationship Id="rId1241" Type="http://schemas.openxmlformats.org/officeDocument/2006/relationships/hyperlink" Target="https://access.ovid.com/custom/redirector/index.html?dest=https://go.openathens.net/redirector/unimelb.edu.au?url=http://ovidsp.ovid.com/ovidweb.cgi?T=JS&amp;CSC=Y&amp;NEWS=N&amp;PAGE=fulltext&amp;D=emed18&amp;AN=618520276" TargetMode="External"/><Relationship Id="rId250" Type="http://schemas.openxmlformats.org/officeDocument/2006/relationships/hyperlink" Target="https://unimelb.hosted.exlibrisgroup.com/sfxlcl41/?sid=OVID:embase&amp;id=pmid:&amp;id=doi:10.33235%2Fajhnm.32.2.54-60&amp;issn=2209-119X&amp;isbn=&amp;volume=32&amp;issue=2&amp;spage=54&amp;pages=54-60&amp;date=2020&amp;title=Australian+Journal+of+Herbal+and+Naturopathic+Medicine&amp;atitle=Cannabidiol+%28CBD%29+oil%3A+Rehashing+the+research%2C+roles+and+regulations+in+Australia&amp;aulast=Sinclair&amp;pid=%3Cauthor%3ESinclair+J.%3BAdams+C.%3BThurgood+G.-R.%3BDavidson+M.%3BArmour+M.%3BSarris+J.%3C%2Fauthor%3E%3CAN%3E2005146247%3C%2FAN%3E%3CDT%3EArticle%3C%2FDT%3E" TargetMode="External"/><Relationship Id="rId488" Type="http://schemas.openxmlformats.org/officeDocument/2006/relationships/hyperlink" Target="https://unimelb.hosted.exlibrisgroup.com/sfxlcl41/?sid=OVID:embase&amp;id=pmid:29854205&amp;id=doi:&amp;issn=1942-597X&amp;isbn=&amp;volume=2017&amp;issue=&amp;spage=1362&amp;pages=1362-1371&amp;date=2017&amp;title=AMIA+...+Annual+Symposium+proceedings.+AMIA+Symposium&amp;atitle=Tracking+Health+Related+Discussions+on+Reddit+for+Public+Health+Applications&amp;aulast=Park&amp;pid=%3Cauthor%3EPark+A.%3BConway+M.%3C%2Fauthor%3E%3CAN%3E625552231%3C%2FAN%3E%3CDT%3EArticle%3C%2FDT%3E" TargetMode="External"/><Relationship Id="rId695" Type="http://schemas.openxmlformats.org/officeDocument/2006/relationships/hyperlink" Target="https://access.ovid.com/custom/redirector/index.html?dest=https://go.openathens.net/redirector/unimelb.edu.au?url=http://ovidsp.ovid.com/ovidweb.cgi?T=JS&amp;CSC=Y&amp;NEWS=N&amp;PAGE=fulltext&amp;D=emed22&amp;AN=2012048372" TargetMode="External"/><Relationship Id="rId709" Type="http://schemas.openxmlformats.org/officeDocument/2006/relationships/hyperlink" Target="https://access.ovid.com/custom/redirector/index.html?dest=https://go.openathens.net/redirector/unimelb.edu.au?url=http://ovidsp.ovid.com/ovidweb.cgi?T=JS&amp;CSC=Y&amp;NEWS=N&amp;PAGE=fulltext&amp;D=emed22&amp;AN=634262595" TargetMode="External"/><Relationship Id="rId916" Type="http://schemas.openxmlformats.org/officeDocument/2006/relationships/hyperlink" Target="https://unimelb.hosted.exlibrisgroup.com/sfxlcl41/?sid=OVID:embase&amp;id=pmid:&amp;id=doi:10.1016%2Fj.jadohealth.2018.10.215&amp;issn=1054-139X&amp;isbn=&amp;volume=64&amp;issue=2+Supplement&amp;spage=S101&amp;pages=S101&amp;date=2019&amp;title=Journal+of+Adolescent+Health&amp;atitle=Adolescent+Lives+Matter%3A+Social+Well-Being+of+Sexual+And+Gender+Minority+Adolescents+At-Risk+For+And+Living+With+HIV&amp;aulast=Arrington-Sanders&amp;pid=%3Cauthor%3EArrington-Sanders+R.%3BGalai+N.%3BWirtz+A.%3BKwait+J.%3BBeyrer+C.%3BDowshen+N.%3BD%27Angelo+L.J.%3BHailey+K.%3BConley+J.%3BBrooks+D.%3BCelentano+D.%3C%2Fauthor%3E%3CAN%3E2001444666%3C%2FAN%3E%3CDT%3EConference+Abstract%3C%2FDT%3E" TargetMode="External"/><Relationship Id="rId1101" Type="http://schemas.openxmlformats.org/officeDocument/2006/relationships/hyperlink" Target="https://access.ovid.com/custom/redirector/index.html?dest=https://go.openathens.net/redirector/unimelb.edu.au?url=http://ovidsp.ovid.com/ovidweb.cgi?T=JS&amp;CSC=Y&amp;NEWS=N&amp;PAGE=fulltext&amp;D=emexa&amp;AN=637603936" TargetMode="External"/><Relationship Id="rId45" Type="http://schemas.openxmlformats.org/officeDocument/2006/relationships/hyperlink" Target="https://access.ovid.com/custom/redirector/index.html?dest=https://go.openathens.net/redirector/unimelb.edu.au?url=http://ovidsp.ovid.com/ovidweb.cgi?T=JS&amp;CSC=Y&amp;NEWS=N&amp;PAGE=fulltext&amp;D=emexa&amp;AN=2014971152" TargetMode="External"/><Relationship Id="rId110" Type="http://schemas.openxmlformats.org/officeDocument/2006/relationships/hyperlink" Target="https://unimelb.hosted.exlibrisgroup.com/sfxlcl41/?sid=OVID:embase&amp;id=pmid:&amp;id=doi:10.1192%2Fbjp.2021.51&amp;issn=0007-1250&amp;isbn=&amp;volume=218&amp;issue=6&amp;spage=355&amp;pages=355-356&amp;date=2021&amp;title=British+Journal+of+Psychiatry&amp;atitle=Kaleidoscope&amp;aulast=Tracy&amp;pid=%3Cauthor%3ETracy+D.K.%3BJoyce+D.W.%3BAlbertson+D.N.%3BShergill+S.S.%3C%2Fauthor%3E%3CAN%3E635159205%3C%2FAN%3E%3CDT%3ENote%3C%2FDT%3E" TargetMode="External"/><Relationship Id="rId348" Type="http://schemas.openxmlformats.org/officeDocument/2006/relationships/hyperlink" Target="https://unimelb.hosted.exlibrisgroup.com/sfxlcl41/?sid=OVID:embase&amp;id=pmid:&amp;id=doi:10.36303%2Fsajaa.2019.25.6.a2&amp;issn=2220-1181&amp;isbn=&amp;volume=25&amp;issue=6&amp;spage=14&amp;pages=14-20&amp;date=2019&amp;title=Southern+African+Journal+of+Anaesthesia+and+Analgesia&amp;atitle=The+prevalence+of+substance+use+in+anaesthesia+practitioners+in+south+africa&amp;aulast=van+der+Westhuizen&amp;pid=%3Cauthor%3Evan+der+Westhuizen+J.%3BRoodt+F.%3BNejthardt+M.%3BEsterhuizen+T.%3BFlint+M.%3Bvan+Straaten+D.%3BMagni+P.%3C%2Fauthor%3E%3CAN%3E2003731293%3C%2FAN%3E%3CDT%3EArticle%3C%2FDT%3E" TargetMode="External"/><Relationship Id="rId555" Type="http://schemas.openxmlformats.org/officeDocument/2006/relationships/hyperlink" Target="https://access.ovid.com/custom/redirector/index.html?dest=https://go.openathens.net/redirector/unimelb.edu.au?url=http://ovidsp.ovid.com/ovidweb.cgi?T=JS&amp;CSC=Y&amp;NEWS=N&amp;PAGE=fulltext&amp;D=emed17&amp;AN=609150183" TargetMode="External"/><Relationship Id="rId762" Type="http://schemas.openxmlformats.org/officeDocument/2006/relationships/hyperlink" Target="https://unimelb.hosted.exlibrisgroup.com/sfxlcl41/?sid=OVID:embase&amp;id=pmid:32600086&amp;id=doi:10.1177%2F0300060520932403&amp;issn=0300-0605&amp;isbn=&amp;volume=48&amp;issue=6&amp;spage=0300060520&amp;pages=&amp;date=2020&amp;title=Journal+of+International+Medical+Research&amp;atitle=Psychological+aspects+of+infertility.+A+systematic+review&amp;aulast=Szkodziak&amp;pid=%3Cauthor%3ESzkodziak+F.%3BKrzyzanowski+J.%3BSzkodziak+P.%3C%2Fauthor%3E%3CAN%3E2005426670%3C%2FAN%3E%3CDT%3EArticle%3C%2FDT%3E" TargetMode="External"/><Relationship Id="rId1185" Type="http://schemas.openxmlformats.org/officeDocument/2006/relationships/hyperlink" Target="https://access.ovid.com/custom/redirector/index.html?dest=https://go.openathens.net/redirector/unimelb.edu.au?url=http://ovidsp.ovid.com/ovidweb.cgi?T=JS&amp;CSC=Y&amp;NEWS=N&amp;PAGE=fulltext&amp;D=emed21&amp;AN=630371400" TargetMode="External"/><Relationship Id="rId194" Type="http://schemas.openxmlformats.org/officeDocument/2006/relationships/hyperlink" Target="https://unimelb.hosted.exlibrisgroup.com/sfxlcl41/?sid=OVID:embase&amp;id=pmid:32930633&amp;id=doi:10.1164%2Frccm.2026P19&amp;issn=1073-449X&amp;isbn=&amp;volume=202&amp;issue=6&amp;spage=P19&amp;pages=P19-P20&amp;date=2020&amp;title=American+Journal+of+Respiratory+and+Critical+Care+Medicine&amp;atitle=During+the+COVID-19+pandemic%2C+lung+specialists+of+the+world+implore+you%3A+Inhale+only+clean+air&amp;aulast=Santhosh&amp;pid=%3Cauthor%3ESanthosh+L.%3BOh+A.%3BAlismail+A.%3BBreiburg+A.%3BKaminski+N.%3BCarlos+G.%3BJamil+S.%3BKathuria+H.%3BEakin+M.%3BSockrider+M.%3C%2Fauthor%3E%3CAN%3E2008018867%3C%2FAN%3E%3CDT%3ENote%3C%2FDT%3E" TargetMode="External"/><Relationship Id="rId208" Type="http://schemas.openxmlformats.org/officeDocument/2006/relationships/hyperlink" Target="https://unimelb.hosted.exlibrisgroup.com/sfxlcl41/?sid=OVID:embase&amp;id=pmid:33257392&amp;id=doi:10.1136%2Fbcr-2020-238671&amp;issn=1757-790X&amp;isbn=&amp;volume=13&amp;issue=11&amp;spage=238671&amp;pages=&amp;date=2020&amp;title=BMJ+Case+Reports&amp;atitle=Vaping-induced+lung+injury+in+a+21-year-old+woman&amp;aulast=Perrenoud&amp;pid=%3Cauthor%3EPerrenoud+A.%3BVetos+D.%3BWabwire+G.%3C%2Fauthor%3E%3CAN%3E633578914%3C%2FAN%3E%3CDT%3EArticle%3C%2FDT%3E" TargetMode="External"/><Relationship Id="rId415" Type="http://schemas.openxmlformats.org/officeDocument/2006/relationships/hyperlink" Target="https://access.ovid.com/custom/redirector/index.html?dest=https://go.openathens.net/redirector/unimelb.edu.au?url=http://ovidsp.ovid.com/ovidweb.cgi?T=JS&amp;CSC=Y&amp;NEWS=N&amp;PAGE=fulltext&amp;D=emed19&amp;AN=623767607" TargetMode="External"/><Relationship Id="rId622" Type="http://schemas.openxmlformats.org/officeDocument/2006/relationships/hyperlink" Target="https://unimelb.hosted.exlibrisgroup.com/sfxlcl41/?sid=OVID:embase&amp;id=pmid:34142863&amp;id=doi:10.1089%2Fcan.2020.0166&amp;issn=2378-8763&amp;isbn=&amp;volume=6&amp;issue=6&amp;spage=559&amp;pages=559-563&amp;date=2021&amp;title=Cannabis+and+Cannabinoid+Research&amp;atitle=Health+claims+about+cannabidiol+products%3A+A+retrospective+analysis+of+u.s.+food+and+drug+administration+warning+letters+from+2015+to+2019&amp;aulast=Wagoner&amp;pid=%3Cauthor%3EWagoner+K.G.%3BLazard+A.J.%3BRomero-Sandoval+E.A.%3BReboussin+B.A.%3C%2Fauthor%3E%3CAN%3E636706912%3C%2FAN%3E%3CDT%3EArticle%3C%2FDT%3E" TargetMode="External"/><Relationship Id="rId1045" Type="http://schemas.openxmlformats.org/officeDocument/2006/relationships/hyperlink" Target="https://access.ovid.com/custom/redirector/index.html?dest=https://go.openathens.net/redirector/unimelb.edu.au?url=http://ovidsp.ovid.com/ovidweb.cgi?T=JS&amp;CSC=Y&amp;NEWS=N&amp;PAGE=fulltext&amp;D=emed17&amp;AN=615753439" TargetMode="External"/><Relationship Id="rId1252" Type="http://schemas.openxmlformats.org/officeDocument/2006/relationships/hyperlink" Target="https://unimelb.hosted.exlibrisgroup.com/sfxlcl41/?sid=OVID:embase&amp;id=pmid:&amp;id=doi:10.4103%2F1947-2714.179940&amp;issn=2250-1541&amp;isbn=&amp;volume=8&amp;issue=4&amp;spage=183&amp;pages=183-186&amp;date=2016&amp;title=North+American+Journal+of+Medical+Sciences&amp;atitle=YouTube+as+a+source+of+information+on+cervical+cancer&amp;aulast=Adhikari&amp;pid=%3Cauthor%3EAdhikari+J.%3BSharma+P.%3BArjyal+L.%3BUprety+D.%3C%2Fauthor%3E%3CAN%3E609855997%3C%2FAN%3E%3CDT%3EArticle%3C%2FDT%3E" TargetMode="External"/><Relationship Id="rId261" Type="http://schemas.openxmlformats.org/officeDocument/2006/relationships/hyperlink" Target="https://access.ovid.com/custom/redirector/index.html?dest=https://go.openathens.net/redirector/unimelb.edu.au?url=http://ovidsp.ovid.com/ovidweb.cgi?T=JS&amp;CSC=Y&amp;NEWS=N&amp;PAGE=fulltext&amp;D=emed21&amp;AN=2004639947" TargetMode="External"/><Relationship Id="rId499" Type="http://schemas.openxmlformats.org/officeDocument/2006/relationships/hyperlink" Target="https://access.ovid.com/custom/redirector/index.html?dest=https://go.openathens.net/redirector/unimelb.edu.au?url=http://ovidsp.ovid.com/ovidweb.cgi?T=JS&amp;CSC=Y&amp;NEWS=N&amp;PAGE=fulltext&amp;D=emed18&amp;AN=614568709" TargetMode="External"/><Relationship Id="rId927" Type="http://schemas.openxmlformats.org/officeDocument/2006/relationships/hyperlink" Target="https://access.ovid.com/custom/redirector/index.html?dest=https://go.openathens.net/redirector/unimelb.edu.au?url=http://ovidsp.ovid.com/ovidweb.cgi?T=JS&amp;CSC=Y&amp;NEWS=N&amp;PAGE=fulltext&amp;D=emed19&amp;AN=2000764881" TargetMode="External"/><Relationship Id="rId1112" Type="http://schemas.openxmlformats.org/officeDocument/2006/relationships/hyperlink" Target="https://unimelb.hosted.exlibrisgroup.com/sfxlcl41/?sid=OVID:embase&amp;id=pmid:35134074&amp;id=doi:10.1371%2Fjournal.pone.0263583&amp;issn=1932-6203&amp;isbn=&amp;volume=17&amp;issue=2+February&amp;spage=e0263583&amp;pages=&amp;date=2022&amp;title=PLoS+ONE&amp;atitle=%22I+got+a+bunch+of+weed+to+help+me+through+the+withdrawals%22%3A+Naturalistic+cannabis+use+reported+in+online+opioid+and+opioid+recovery+community+discussion+forums&amp;aulast=Meacham&amp;pid=%3Cauthor%3EMeacham+M.C.%3BNobles+A.L.%3BAndrew+Tompkins+D.%3BThrul+J.%3C%2Fauthor%3E%3CAN%3E2016828021%3C%2FAN%3E%3CDT%3EArticle%3C%2FDT%3E" TargetMode="External"/><Relationship Id="rId56" Type="http://schemas.openxmlformats.org/officeDocument/2006/relationships/hyperlink" Target="https://unimelb.hosted.exlibrisgroup.com/sfxlcl41/?sid=OVID:embase&amp;id=pmid:34932014&amp;id=doi:10.2196%2F27307&amp;issn=1438-8871&amp;isbn=&amp;volume=23&amp;issue=12&amp;spage=e27307&amp;pages=&amp;date=2021&amp;title=Journal+of+Medical+Internet+Research&amp;atitle=Infodemiological+Examination+of+Personal+and+Commercial+Tweets+about+Cannabidiol%3A+Term+and+Sentiment+Analysis&amp;aulast=Turner&amp;pid=%3Cauthor%3ETurner+J.%3BKantardzic+M.%3BVickers-Smith+R.%3C%2Fauthor%3E%3CAN%3E2016158407%3C%2FAN%3E%3CDT%3EArticle%3C%2FDT%3E" TargetMode="External"/><Relationship Id="rId359" Type="http://schemas.openxmlformats.org/officeDocument/2006/relationships/hyperlink" Target="https://access.ovid.com/custom/redirector/index.html?dest=https://go.openathens.net/redirector/unimelb.edu.au?url=http://ovidsp.ovid.com/ovidweb.cgi?T=JS&amp;CSC=Y&amp;NEWS=N&amp;PAGE=fulltext&amp;D=emed20&amp;AN=625598916" TargetMode="External"/><Relationship Id="rId566" Type="http://schemas.openxmlformats.org/officeDocument/2006/relationships/hyperlink" Target="https://unimelb.hosted.exlibrisgroup.com/sfxlcl41/?sid=OVID:embase&amp;id=pmid:26338481&amp;id=doi:10.1016%2Fj.drugalcdep.2015.07.1199&amp;issn=0376-8716&amp;isbn=&amp;volume=155&amp;issue=&amp;spage=307&amp;pages=307-311&amp;date=2015&amp;title=Drug+and+Alcohol+Dependence&amp;atitle=%22Time+for+dabs%22%3A+Analyzing+Twitter+data+on+marijuana+concentrates+across+the+U.S&amp;aulast=Daniulaityte&amp;pid=%3Cauthor%3EDaniulaityte+R.%3BNahhas+R.W.%3BWijeratne+S.%3BCarlson+R.G.%3BLamy+F.R.%3BMartins+S.S.%3BBoyer+E.W.%3BSmith+G.A.%3BSheth+A.%3C%2Fauthor%3E%3CAN%3E605871088%3C%2FAN%3E%3CDT%3EArticle%3C%2FDT%3E" TargetMode="External"/><Relationship Id="rId773" Type="http://schemas.openxmlformats.org/officeDocument/2006/relationships/hyperlink" Target="https://access.ovid.com/custom/redirector/index.html?dest=https://go.openathens.net/redirector/unimelb.edu.au?url=http://ovidsp.ovid.com/ovidweb.cgi?T=JS&amp;CSC=Y&amp;NEWS=N&amp;PAGE=fulltext&amp;D=emed21&amp;AN=633648160" TargetMode="External"/><Relationship Id="rId1196" Type="http://schemas.openxmlformats.org/officeDocument/2006/relationships/hyperlink" Target="https://unimelb.hosted.exlibrisgroup.com/sfxlcl41/?sid=OVID:embase&amp;id=pmid:&amp;id=doi:10.1111%2Fhead.13854&amp;issn=1526-4610&amp;isbn=&amp;volume=60&amp;issue=Supplement+1&amp;spage=77&amp;pages=77&amp;date=2020&amp;title=Headache&amp;atitle=Observations+on+the+landscape+of+migraine+social+media%3A+A+twitter+longitudinal+infodemiology+study&amp;aulast=Zhang&amp;pid=%3Cauthor%3EZhang+P.%3C%2Fauthor%3E%3CAN%3E632639094%3C%2FAN%3E%3CDT%3EConference+Abstract%3C%2FDT%3E" TargetMode="External"/><Relationship Id="rId121" Type="http://schemas.openxmlformats.org/officeDocument/2006/relationships/hyperlink" Target="https://access.ovid.com/custom/redirector/index.html?dest=https://go.openathens.net/redirector/unimelb.edu.au?url=http://ovidsp.ovid.com/ovidweb.cgi?T=JS&amp;CSC=Y&amp;NEWS=N&amp;PAGE=fulltext&amp;D=emed22&amp;AN=2010863092" TargetMode="External"/><Relationship Id="rId219" Type="http://schemas.openxmlformats.org/officeDocument/2006/relationships/hyperlink" Target="https://access.ovid.com/custom/redirector/index.html?dest=https://go.openathens.net/redirector/unimelb.edu.au?url=http://ovidsp.ovid.com/ovidweb.cgi?T=JS&amp;CSC=Y&amp;NEWS=N&amp;PAGE=fulltext&amp;D=emed21&amp;AN=628073209" TargetMode="External"/><Relationship Id="rId426" Type="http://schemas.openxmlformats.org/officeDocument/2006/relationships/hyperlink" Target="https://unimelb.hosted.exlibrisgroup.com/sfxlcl41/?sid=OVID:embase&amp;id=pmid:29669296&amp;id=doi:10.1016%2Fj.drugalcdep.2018.02.033&amp;issn=0376-8716&amp;isbn=&amp;volume=187&amp;issue=&amp;spage=155&amp;pages=155-159&amp;date=2018&amp;title=Drug+and+Alcohol+Dependence&amp;atitle=A+Twitter-based+survey+on+marijuana+concentrate+use&amp;aulast=Daniulaityte&amp;pid=%3Cauthor%3EDaniulaityte+R.%3BZatreh+M.Y.%3BLamy+F.R.%3BNahhas+R.W.%3BMartins+S.S.%3BSheth+A.%3BCarlson+R.G.%3C%2Fauthor%3E%3CAN%3E2000659925%3C%2FAN%3E%3CDT%3EArticle%3C%2FDT%3E" TargetMode="External"/><Relationship Id="rId633" Type="http://schemas.openxmlformats.org/officeDocument/2006/relationships/hyperlink" Target="https://access.ovid.com/custom/redirector/index.html?dest=https://go.openathens.net/redirector/unimelb.edu.au?url=http://ovidsp.ovid.com/ovidweb.cgi?T=JS&amp;CSC=Y&amp;NEWS=N&amp;PAGE=fulltext&amp;D=emexa&amp;AN=636763308" TargetMode="External"/><Relationship Id="rId980" Type="http://schemas.openxmlformats.org/officeDocument/2006/relationships/hyperlink" Target="https://unimelb.hosted.exlibrisgroup.com/sfxlcl41/?sid=OVID:embase&amp;id=pmid:29093042&amp;id=doi:10.1542%2Fpeds.2016-1758L&amp;issn=0031-4005&amp;isbn=&amp;volume=140&amp;issue=Supplement+2&amp;spage=S102&amp;pages=S102-S106&amp;date=2017&amp;title=Pediatrics&amp;atitle=Digital+media+and+risks+for+adolescent+substance+abuse+and+problematic+gambling&amp;aulast=Romer&amp;pid=%3Cauthor%3ERomer+D.%3BMoreno+M.%3C%2Fauthor%3E%3CAN%3E619293945%3C%2FAN%3E%3CDT%3EArticle%3C%2FDT%3E" TargetMode="External"/><Relationship Id="rId1056" Type="http://schemas.openxmlformats.org/officeDocument/2006/relationships/hyperlink" Target="https://unimelb.hosted.exlibrisgroup.com/sfxlcl41/?sid=OVID:embase&amp;id=pmid:26475670&amp;id=doi:10.1007%2Fs11904-015-0295-3&amp;issn=1548-3568&amp;isbn=&amp;volume=12&amp;issue=4&amp;spage=462&amp;pages=462-471&amp;date=2015&amp;title=Current+HIV%2FAIDS+Reports&amp;atitle=Use+of+Technology+to+Address+Substance+Use+in+the+Context+of+HIV%3A+A+Systematic+Review&amp;aulast=Young&amp;pid=%3Cauthor%3EYoung+S.D.%3BSwendeman+D.%3BHolloway+I.W.%3BReback+C.J.%3BKao+U.%3C%2Fauthor%3E%3CAN%3E606508678%3C%2FAN%3E%3CDT%3EReview%3C%2FDT%3E" TargetMode="External"/><Relationship Id="rId1263" Type="http://schemas.openxmlformats.org/officeDocument/2006/relationships/hyperlink" Target="https://unimelb.hosted.exlibrisgroup.com/sfxlcl41/?sid=OVID:embase&amp;id=pmid:&amp;id=doi:10.5489%2FCUAJ.7197&amp;issn=1911-6470&amp;isbn=&amp;volume=16&amp;issue=2&amp;spage=&amp;pages=&amp;date=2022&amp;title=Canadian+Urological+Association+Journal&amp;atitle=The+perceptions+and+beliefs+of+cannabis+use+among+Canadian+genitourinary+cancer+patients&amp;aulast=Taneja&amp;pid=%3Cauthor%3ETaneja+S.%3BGuo+Y.%3BSlaven+M.%3BLalani+A.-K.%3BShaw+E.%3BTajzler+C.%3BHotte+S.%3BKapoor+A.%3C%2Fauthor%3E%3CAN%3E2015024785%3C%2FAN%3E%3CDT%3EArticle%3C%2FDT%3E" TargetMode="External"/><Relationship Id="rId840" Type="http://schemas.openxmlformats.org/officeDocument/2006/relationships/hyperlink" Target="https://unimelb.hosted.exlibrisgroup.com/sfxlcl41/?sid=OVID:embase&amp;id=pmid:31767538&amp;id=doi:10.1016%2Fj.japh.2019.09.023&amp;issn=1544-3191&amp;isbn=&amp;volume=60&amp;issue=1&amp;spage=248&amp;pages=248-252&amp;date=2020&amp;title=Journal+of+the+American+Pharmacists+Association&amp;atitle=Respiratory+depression+following+an+accidental+overdose+of+a+CBD-labeled+product%3A+A+pediatric+case+report&amp;aulast=Herbst&amp;pid=%3Cauthor%3EHerbst+J.%3BMusgrave+G.%3C%2Fauthor%3E%3CAN%3E2003906478%3C%2FAN%3E%3CDT%3EArticle%3C%2FDT%3E" TargetMode="External"/><Relationship Id="rId938" Type="http://schemas.openxmlformats.org/officeDocument/2006/relationships/hyperlink" Target="https://unimelb.hosted.exlibrisgroup.com/sfxlcl41/?sid=OVID:embase&amp;id=pmid:29669296&amp;id=doi:10.1016%2Fj.drugalcdep.2018.02.033&amp;issn=0376-8716&amp;isbn=&amp;volume=187&amp;issue=&amp;spage=155&amp;pages=155-159&amp;date=2018&amp;title=Drug+and+Alcohol+Dependence&amp;atitle=A+Twitter-based+survey+on+marijuana+concentrate+use&amp;aulast=Daniulaityte&amp;pid=%3Cauthor%3EDaniulaityte+R.%3BZatreh+M.Y.%3BLamy+F.R.%3BNahhas+R.W.%3BMartins+S.S.%3BSheth+A.%3BCarlson+R.G.%3C%2Fauthor%3E%3CAN%3E2000659925%3C%2FAN%3E%3CDT%3EArticle%3C%2FDT%3E" TargetMode="External"/><Relationship Id="rId67" Type="http://schemas.openxmlformats.org/officeDocument/2006/relationships/hyperlink" Target="https://access.ovid.com/custom/redirector/index.html?dest=https://go.openathens.net/redirector/unimelb.edu.au?url=http://ovidsp.ovid.com/ovidweb.cgi?T=JS&amp;CSC=Y&amp;NEWS=N&amp;PAGE=fulltext&amp;D=emexa&amp;AN=2014417014" TargetMode="External"/><Relationship Id="rId272" Type="http://schemas.openxmlformats.org/officeDocument/2006/relationships/hyperlink" Target="https://unimelb.hosted.exlibrisgroup.com/sfxlcl41/?sid=OVID:embase&amp;id=pmid:32176580&amp;id=doi:10.2460%2Fjavma.256.7.730&amp;issn=0003-1488&amp;isbn=&amp;volume=256&amp;issue=7&amp;spage=730&amp;pages=&amp;date=2020&amp;title=Journal+of+the+American+Veterinary+Medical+Association&amp;atitle=Media+outreach%3A+Amplifying+our+voice+to+protect+animals&amp;aulast=Howe&amp;pid=%3Cauthor%3EHowe+J.A.%3C%2Fauthor%3E%3CAN%3E2005776845%3C%2FAN%3E%3CDT%3EEditorial%3C%2FDT%3E" TargetMode="External"/><Relationship Id="rId577" Type="http://schemas.openxmlformats.org/officeDocument/2006/relationships/hyperlink" Target="https://access.ovid.com/custom/redirector/index.html?dest=https://go.openathens.net/redirector/unimelb.edu.au?url=http://ovidsp.ovid.com/ovidweb.cgi?T=JS&amp;CSC=Y&amp;NEWS=N&amp;PAGE=fulltext&amp;D=emed16&amp;AN=604801489" TargetMode="External"/><Relationship Id="rId700" Type="http://schemas.openxmlformats.org/officeDocument/2006/relationships/hyperlink" Target="https://unimelb.hosted.exlibrisgroup.com/sfxlcl41/?sid=OVID:embase&amp;id=pmid:33909525&amp;id=doi:10.1080%2F00952990.2021.1904408&amp;issn=0095-2990&amp;isbn=&amp;volume=47&amp;issue=4&amp;spage=455&amp;pages=455-466&amp;date=2021&amp;title=American+Journal+of+Drug+and+Alcohol+Abuse&amp;atitle=When+an+obscurity+becomes+trend%3A+social-media+descriptions+of+tianeptine+use+and+associated+atypical+drug+use&amp;aulast=Smith&amp;pid=%3Cauthor%3ESmith+K.E.%3BRogers+J.M.%3BStrickland+J.C.%3BEpstein+D.H.%3C%2Fauthor%3E%3CAN%3E2011319962%3C%2FAN%3E%3CDT%3EArticle%3C%2FDT%3E" TargetMode="External"/><Relationship Id="rId1123" Type="http://schemas.openxmlformats.org/officeDocument/2006/relationships/hyperlink" Target="https://access.ovid.com/custom/redirector/index.html?dest=https://go.openathens.net/redirector/unimelb.edu.au?url=http://ovidsp.ovid.com/ovidweb.cgi?T=JS&amp;CSC=Y&amp;NEWS=N&amp;PAGE=fulltext&amp;D=emed22&amp;AN=2008594323" TargetMode="External"/><Relationship Id="rId132" Type="http://schemas.openxmlformats.org/officeDocument/2006/relationships/hyperlink" Target="https://unimelb.hosted.exlibrisgroup.com/sfxlcl41/?sid=OVID:embase&amp;id=pmid:33865150&amp;id=doi:10.1016%2Fj.puhe.2021.02.036&amp;issn=0033-3506&amp;isbn=&amp;volume=194&amp;issue=&amp;spage=75&amp;pages=75-78&amp;date=2021&amp;title=Public+Health&amp;atitle=COgnitive+enhancement+and+consumption+of+psychoactive+Substances+among+Youth+Students+%28COSYS%29%3A+a+cross-sectional+study+in+France&amp;aulast=Batisse&amp;pid=%3Cauthor%3EBatisse+A.%3BLeger+S.%3BVicaut+E.%3BGerbaud+L.%3BDjezzar+S.%3C%2Fauthor%3E%3CAN%3E2011668223%3C%2FAN%3E%3CDT%3EArticle%3C%2FDT%3E" TargetMode="External"/><Relationship Id="rId784" Type="http://schemas.openxmlformats.org/officeDocument/2006/relationships/hyperlink" Target="https://unimelb.hosted.exlibrisgroup.com/sfxlcl41/?sid=OVID:embase&amp;id=pmid:32696699&amp;id=doi:10.1080%2F10826084.2020.1793366&amp;issn=1532-2491&amp;isbn=&amp;volume=55&amp;issue=13&amp;spage=2129&amp;pages=2129-2137&amp;date=2020&amp;title=Substance+use+%26+misuse&amp;atitle=Co-occurring+Use+of+Cannabis+and+Tobacco+and+the+Presence+of+Acute+Respiratory+Symptoms+among+Young+Adult+Light+and+Intermittent+Smokers&amp;aulast=Correa&amp;pid=%3Cauthor%3ECorrea+J.B.%3BMyers+M.G.%3BTully+L.K.%3BDoran+N.%3C%2Fauthor%3E%3CAN%3E632422766%3C%2FAN%3E%3CDT%3EArticle%3C%2FDT%3E" TargetMode="External"/><Relationship Id="rId991" Type="http://schemas.openxmlformats.org/officeDocument/2006/relationships/hyperlink" Target="https://access.ovid.com/custom/redirector/index.html?dest=https://go.openathens.net/redirector/unimelb.edu.au?url=http://ovidsp.ovid.com/ovidweb.cgi?T=JS&amp;CSC=Y&amp;NEWS=N&amp;PAGE=fulltext&amp;D=emed18&amp;AN=618967583" TargetMode="External"/><Relationship Id="rId1067" Type="http://schemas.openxmlformats.org/officeDocument/2006/relationships/hyperlink" Target="https://access.ovid.com/custom/redirector/index.html?dest=https://go.openathens.net/redirector/unimelb.edu.au?url=http://ovidsp.ovid.com/ovidweb.cgi?T=JS&amp;CSC=Y&amp;NEWS=N&amp;PAGE=fulltext&amp;D=emed16&amp;AN=72176795" TargetMode="External"/><Relationship Id="rId437" Type="http://schemas.openxmlformats.org/officeDocument/2006/relationships/hyperlink" Target="https://access.ovid.com/custom/redirector/index.html?dest=https://go.openathens.net/redirector/unimelb.edu.au?url=http://ovidsp.ovid.com/ovidweb.cgi?T=JS&amp;CSC=Y&amp;NEWS=N&amp;PAGE=fulltext&amp;D=emed19&amp;AN=624641728" TargetMode="External"/><Relationship Id="rId644" Type="http://schemas.openxmlformats.org/officeDocument/2006/relationships/hyperlink" Target="https://unimelb.hosted.exlibrisgroup.com/sfxlcl41/?sid=OVID:embase&amp;id=pmid:35084353&amp;id=doi:10.2196%2F30679&amp;issn=1438-8871&amp;isbn=&amp;volume=24&amp;issue=1&amp;spage=e30679&amp;pages=&amp;date=2022&amp;title=Journal+of+Medical+Internet+Research&amp;atitle=An+Exploration+of+e-Cigarette-Related+Search+Items+on+YouTube%3A+Network+Analysis&amp;aulast=Dashtian&amp;pid=%3Cauthor%3EDashtian+H.%3BMurthy+D.%3BKong+G.%3C%2Fauthor%3E%3CAN%3E2016801981%3C%2FAN%3E%3CDT%3EArticle%3C%2FDT%3E" TargetMode="External"/><Relationship Id="rId851" Type="http://schemas.openxmlformats.org/officeDocument/2006/relationships/hyperlink" Target="https://access.ovid.com/custom/redirector/index.html?dest=https://go.openathens.net/redirector/unimelb.edu.au?url=http://ovidsp.ovid.com/ovidweb.cgi?T=JS&amp;CSC=Y&amp;NEWS=N&amp;PAGE=fulltext&amp;D=emed21&amp;AN=633067263" TargetMode="External"/><Relationship Id="rId283" Type="http://schemas.openxmlformats.org/officeDocument/2006/relationships/hyperlink" Target="https://access.ovid.com/custom/redirector/index.html?dest=https://go.openathens.net/redirector/unimelb.edu.au?url=http://ovidsp.ovid.com/ovidweb.cgi?T=JS&amp;CSC=Y&amp;NEWS=N&amp;PAGE=fulltext&amp;D=emed21&amp;AN=2004348656" TargetMode="External"/><Relationship Id="rId490" Type="http://schemas.openxmlformats.org/officeDocument/2006/relationships/hyperlink" Target="https://unimelb.hosted.exlibrisgroup.com/sfxlcl41/?sid=OVID:embase&amp;id=pmid:28482685&amp;id=doi:10.1146%2Fannurev-cp-13-032217-100001&amp;issn=1548-5943&amp;isbn=&amp;volume=13&amp;issue=1&amp;spage=i&amp;pages=i-iii&amp;date=2017&amp;title=Annual+Review+of+Clinical+Psychology&amp;atitle=Introduction&amp;aulast=Cannon&amp;pid=%3Cauthor%3ECannon+T.D.%3BWidiger+T.%3C%2Fauthor%3E%3CAN%3E616115595%3C%2FAN%3E%3CDT%3EEditorial%3C%2FDT%3E" TargetMode="External"/><Relationship Id="rId504" Type="http://schemas.openxmlformats.org/officeDocument/2006/relationships/hyperlink" Target="https://unimelb.hosted.exlibrisgroup.com/sfxlcl41/?sid=OVID:embase&amp;id=pmid:29211513&amp;id=doi:10.1089%2Fapc.2017.0082&amp;issn=1087-2914&amp;isbn=&amp;volume=31&amp;issue=12&amp;spage=517&amp;pages=517-527&amp;date=2017&amp;title=AIDS+Patient+Care+and+STDs&amp;atitle=Facilitators+and+Barriers+to+Pre-Exposure+Prophylaxis+Willingness+among+Young+Men+Who+Have+Sex+with+Men+Who+Use+Geosocial+Networking+Applications+in+California&amp;aulast=Holloway&amp;pid=%3Cauthor%3EHolloway+I.W.%3BTan+D.%3BGildner+J.L.%3BBeougher+S.C.%3BPulsipher+C.%3BMontoya+J.A.%3BPlant+A.%3BLeibowitz+A.%3C%2Fauthor%3E%3CAN%3E619896164%3C%2FAN%3E%3CDT%3EReview%3C%2FDT%3E" TargetMode="External"/><Relationship Id="rId711" Type="http://schemas.openxmlformats.org/officeDocument/2006/relationships/hyperlink" Target="https://access.ovid.com/custom/redirector/index.html?dest=https://go.openathens.net/redirector/unimelb.edu.au?url=http://ovidsp.ovid.com/ovidweb.cgi?T=JS&amp;CSC=Y&amp;NEWS=N&amp;PAGE=fulltext&amp;D=emed22&amp;AN=2010748559" TargetMode="External"/><Relationship Id="rId949" Type="http://schemas.openxmlformats.org/officeDocument/2006/relationships/hyperlink" Target="https://access.ovid.com/custom/redirector/index.html?dest=https://go.openathens.net/redirector/unimelb.edu.au?url=http://ovidsp.ovid.com/ovidweb.cgi?T=JS&amp;CSC=Y&amp;NEWS=N&amp;PAGE=fulltext&amp;D=emed19&amp;AN=622676212" TargetMode="External"/><Relationship Id="rId1134" Type="http://schemas.openxmlformats.org/officeDocument/2006/relationships/hyperlink" Target="https://unimelb.hosted.exlibrisgroup.com/sfxlcl41/?sid=OVID:embase&amp;id=pmid:33677020&amp;id=doi:10.1016%2Fj.ctim.2021.102700&amp;issn=0965-2299&amp;isbn=&amp;volume=58&amp;issue=&amp;spage=102700&amp;pages=&amp;date=2021&amp;title=Complementary+Therapies+in+Medicine&amp;atitle=Knowledge+about+and+attitudes+towards+medical+cannabis+among+Austrian+university+students&amp;aulast=Felnhofer&amp;pid=%3Cauthor%3EFelnhofer+A.%3BKothgassner+O.D.%3BStoll+A.%3BKlier+C.%3C%2Fauthor%3E%3CAN%3E2011313656%3C%2FAN%3E%3CDT%3EArticle%3C%2FDT%3E" TargetMode="External"/><Relationship Id="rId78" Type="http://schemas.openxmlformats.org/officeDocument/2006/relationships/hyperlink" Target="https://unimelb.hosted.exlibrisgroup.com/sfxlcl41/?sid=OVID:embase&amp;id=pmid:&amp;id=doi:10.1016%2Fj.jhsg.2020.10.005&amp;issn=2589-5141&amp;isbn=&amp;volume=3&amp;issue=1&amp;spage=36&amp;pages=36-40&amp;date=2021&amp;title=Journal+of+Hand+Surgery+Global+Online&amp;atitle=%22Pill+Pushers+and+CBD+Oil%22-A+Thematic+Analysis+of+Social+Media+Interactions+About+Pain+After+Traumatic+Brachial+Plexus+Injury&amp;aulast=Smolev&amp;pid=%3Cauthor%3ESmolev+E.T.%3BRolf+L.%3BZhu+E.%3BBuday+S.K.%3BBrody+M.%3BBrogan+D.M.%3BDy+C.J.%3C%2Fauthor%3E%3CAN%3E2008594323%3C%2FAN%3E%3CDT%3EArticle%3C%2FDT%3E" TargetMode="External"/><Relationship Id="rId143" Type="http://schemas.openxmlformats.org/officeDocument/2006/relationships/hyperlink" Target="https://access.ovid.com/custom/redirector/index.html?dest=https://go.openathens.net/redirector/unimelb.edu.au?url=http://ovidsp.ovid.com/ovidweb.cgi?T=JS&amp;CSC=Y&amp;NEWS=N&amp;PAGE=fulltext&amp;D=emed22&amp;AN=2010813366" TargetMode="External"/><Relationship Id="rId350" Type="http://schemas.openxmlformats.org/officeDocument/2006/relationships/hyperlink" Target="https://unimelb.hosted.exlibrisgroup.com/sfxlcl41/?sid=OVID:embase&amp;id=pmid:31411142&amp;id=doi:10.2196%2F12610&amp;issn=1438-8871&amp;isbn=&amp;volume=21&amp;issue=8&amp;spage=e12610&amp;pages=e12610&amp;date=2019&amp;title=Journal+of+medical+Internet+research&amp;atitle=Using+Twitter+to+Understand+the+Human+Bowel+Disease+Community%3A+Exploratory+Analysis+of+Key+Topics&amp;aulast=Perez-Perez&amp;pid=%3Cauthor%3EPerez-Perez+M.%3BPerez-Rodriguez+G.%3BFdez-Riverola+F.%3BLourenco+A.%3C%2Fauthor%3E%3CAN%3E629072701%3C%2FAN%3E%3CDT%3EArticle%3C%2FDT%3E" TargetMode="External"/><Relationship Id="rId588" Type="http://schemas.openxmlformats.org/officeDocument/2006/relationships/hyperlink" Target="https://unimelb.hosted.exlibrisgroup.com/sfxlcl41/?sid=OVID:embase&amp;id=pmid:&amp;id=doi:10.1007%2Fs00787-015-0714-4&amp;issn=1018-8827&amp;isbn=&amp;volume=24&amp;issue=1+SUPPL.+1&amp;spage=S14&amp;pages=S14&amp;date=2015&amp;title=European+Child+and+Adolescent+Psychiatry&amp;atitle=Internet+gaming+disorder+and+other+media-related+disorders+and+adolescent+psychopathology&amp;aulast=Bilke-Hentsch&amp;pid=%3Cauthor%3EBilke-Hentsch+O.%3C%2Fauthor%3E%3CAN%3E71990914%3C%2FAN%3E%3CDT%3EConference+Abstract%3C%2FDT%3E" TargetMode="External"/><Relationship Id="rId795" Type="http://schemas.openxmlformats.org/officeDocument/2006/relationships/hyperlink" Target="https://access.ovid.com/custom/redirector/index.html?dest=https://go.openathens.net/redirector/unimelb.edu.au?url=http://ovidsp.ovid.com/ovidweb.cgi?T=JS&amp;CSC=Y&amp;NEWS=N&amp;PAGE=fulltext&amp;D=emed21&amp;AN=2006733664" TargetMode="External"/><Relationship Id="rId809" Type="http://schemas.openxmlformats.org/officeDocument/2006/relationships/hyperlink" Target="https://access.ovid.com/custom/redirector/index.html?dest=https://go.openathens.net/redirector/unimelb.edu.au?url=http://ovidsp.ovid.com/ovidweb.cgi?T=JS&amp;CSC=Y&amp;NEWS=N&amp;PAGE=fulltext&amp;D=emed21&amp;AN=2005146247" TargetMode="External"/><Relationship Id="rId1201" Type="http://schemas.openxmlformats.org/officeDocument/2006/relationships/hyperlink" Target="https://access.ovid.com/custom/redirector/index.html?dest=https://go.openathens.net/redirector/unimelb.edu.au?url=http://ovidsp.ovid.com/ovidweb.cgi?T=JS&amp;CSC=Y&amp;NEWS=N&amp;PAGE=fulltext&amp;D=emed20&amp;AN=2001916498" TargetMode="External"/><Relationship Id="rId9" Type="http://schemas.openxmlformats.org/officeDocument/2006/relationships/hyperlink" Target="https://access.ovid.com/custom/redirector/index.html?dest=https://go.openathens.net/redirector/unimelb.edu.au?url=http://ovidsp.ovid.com/ovidweb.cgi?T=JS&amp;CSC=Y&amp;NEWS=N&amp;PAGE=fulltext&amp;D=emexa&amp;AN=636706912" TargetMode="External"/><Relationship Id="rId210" Type="http://schemas.openxmlformats.org/officeDocument/2006/relationships/hyperlink" Target="https://unimelb.hosted.exlibrisgroup.com/sfxlcl41/?sid=OVID:embase&amp;id=pmid:&amp;id=doi:10.3389%2Ffpsyt.2020.631792&amp;issn=1664-0640&amp;isbn=&amp;volume=11&amp;issue=&amp;spage=631792&amp;pages=&amp;date=2020&amp;title=Frontiers+in+Psychiatry&amp;atitle=Characterizing+Pathways+of+Non-oral+Prescription+Stimulant+Non-medical+Use+Among+Adults+Recruited+From+Reddit&amp;aulast=Vosburg&amp;pid=%3Cauthor%3EVosburg+S.K.%3BRobbins+R.S.%3BAntshel+K.M.%3BFaraone+S.V.%3BGreen+J.L.%3C%2Fauthor%3E%3CAN%3E634189830%3C%2FAN%3E%3CDT%3EArticle%3C%2FDT%3E" TargetMode="External"/><Relationship Id="rId448" Type="http://schemas.openxmlformats.org/officeDocument/2006/relationships/hyperlink" Target="https://unimelb.hosted.exlibrisgroup.com/sfxlcl41/?sid=OVID:embase&amp;id=pmid:&amp;id=doi:10.1111%2Fpde.13661&amp;issn=1525-1470&amp;isbn=&amp;volume=35&amp;issue=5&amp;spage=703&amp;pages=703&amp;date=2018&amp;title=Pediatric+Dermatology&amp;atitle=Perceptions+of+eczema+on+instagram%3A+Influence+on+adolescents+and+teenage+patients&amp;aulast=Yang&amp;pid=%3Cauthor%3EYang+E.J.%3BBeck+K.M.%3BBhutani+T.%3C%2Fauthor%3E%3CAN%3E624230059%3C%2FAN%3E%3CDT%3EConference+Abstract%3C%2FDT%3E" TargetMode="External"/><Relationship Id="rId655" Type="http://schemas.openxmlformats.org/officeDocument/2006/relationships/hyperlink" Target="https://access.ovid.com/custom/redirector/index.html?dest=https://go.openathens.net/redirector/unimelb.edu.au?url=http://ovidsp.ovid.com/ovidweb.cgi?T=JS&amp;CSC=Y&amp;NEWS=N&amp;PAGE=fulltext&amp;D=emexa&amp;AN=2014769662" TargetMode="External"/><Relationship Id="rId862" Type="http://schemas.openxmlformats.org/officeDocument/2006/relationships/hyperlink" Target="https://unimelb.hosted.exlibrisgroup.com/sfxlcl41/?sid=OVID:embase&amp;id=pmid:31588909&amp;id=doi:10.2196%2F13691&amp;issn=2291-5222&amp;isbn=&amp;volume=7&amp;issue=10&amp;spage=e13691&amp;pages=e13691&amp;date=2019&amp;title=JMIR+mHealth+and+uHealth&amp;atitle=End+User-Informed+Mobile+Health+Intervention+Development+for+Adolescent+Cannabis+Use+Disorder%3A+Qualitative+Study&amp;aulast=Bagot&amp;pid=%3Cauthor%3EBagot+K.%3BHodgdon+E.%3BSidhu+N.%3BPatrick+K.%3BKelly+M.%3BLu+Y.%3BBath+E.%3C%2Fauthor%3E%3CAN%3E629528262%3C%2FAN%3E%3CDT%3EArticle%3C%2FDT%3E" TargetMode="External"/><Relationship Id="rId1078" Type="http://schemas.openxmlformats.org/officeDocument/2006/relationships/hyperlink" Target="https://unimelb.hosted.exlibrisgroup.com/sfxlcl41/?sid=OVID:embase&amp;id=pmid:&amp;id=doi:10.2174%2F221067660402140709122825&amp;issn=2210-6766&amp;isbn=&amp;volume=4&amp;issue=2&amp;spage=116&amp;pages=116-121&amp;date=2014&amp;title=Adolescent+Psychiatry+%28Netherlands%29&amp;atitle=Using+digital+and+social+media+metrics+to+develop+mental+health+approaches+for+youth&amp;aulast=Carew&amp;pid=%3Cauthor%3ECarew+C.%3BKutcher+S.%3BWei+Y.%3BMcLuckie+A.%3C%2Fauthor%3E%3CAN%3E373609741%3C%2FAN%3E%3CDT%3EArticle%3C%2FDT%3E" TargetMode="External"/><Relationship Id="rId294" Type="http://schemas.openxmlformats.org/officeDocument/2006/relationships/hyperlink" Target="https://unimelb.hosted.exlibrisgroup.com/sfxlcl41/?sid=OVID:embase&amp;id=pmid:32027914&amp;id=doi:10.1016%2Fj.ypmed.2020.106013&amp;issn=0091-7435&amp;isbn=&amp;volume=133&amp;issue=&amp;spage=106013&amp;pages=&amp;date=2020&amp;title=Preventive+Medicine&amp;atitle=Cannabis+advertising%2C+promotion+and+branding%3A+Differences+in+consumer+exposure+between+%27legal%27+and+%27illegal%27+markets+in+Canada+and+the+US&amp;aulast=Rup&amp;pid=%3Cauthor%3ERup+J.%3BGoodman+S.%3BHammond+D.%3C%2Fauthor%3E%3CAN%3E2004870541%3C%2FAN%3E%3CDT%3EArticle%3C%2FDT%3E" TargetMode="External"/><Relationship Id="rId308" Type="http://schemas.openxmlformats.org/officeDocument/2006/relationships/hyperlink" Target="https://unimelb.hosted.exlibrisgroup.com/sfxlcl41/?sid=OVID:embase&amp;id=pmid:33001829&amp;id=doi:10.2196%2F21743&amp;issn=1438-8871&amp;isbn=&amp;volume=22&amp;issue=10&amp;spage=e21743&amp;pages=&amp;date=2020&amp;title=Journal+of+Medical+Internet+Research&amp;atitle=Intersection+of+the+Web-Based+Vaping+Narrative+with+COVID-19%3A+Topic+Modeling+Study&amp;aulast=Janmohamed&amp;pid=%3Cauthor%3EJanmohamed+K.%3BSoale+A.-N.%3BForastiere+L.%3BTang+W.%3BSha+Y.%3BDemant+J.%3BAiroldi+E.%3BKumar+N.%3C%2Fauthor%3E%3CAN%3E2010026324%3C%2FAN%3E%3CDT%3EArticle%3C%2FDT%3E" TargetMode="External"/><Relationship Id="rId515" Type="http://schemas.openxmlformats.org/officeDocument/2006/relationships/hyperlink" Target="https://access.ovid.com/custom/redirector/index.html?dest=https://go.openathens.net/redirector/unimelb.edu.au?url=http://ovidsp.ovid.com/ovidweb.cgi?T=JS&amp;CSC=Y&amp;NEWS=N&amp;PAGE=fulltext&amp;D=emed18&amp;AN=620235204" TargetMode="External"/><Relationship Id="rId722" Type="http://schemas.openxmlformats.org/officeDocument/2006/relationships/hyperlink" Target="https://unimelb.hosted.exlibrisgroup.com/sfxlcl41/?sid=OVID:embase&amp;id=pmid:33317951&amp;id=doi:10.1016%2Fj.drugalcdep.2020.108357&amp;issn=0376-8716&amp;isbn=&amp;volume=218&amp;issue=&amp;spage=108357&amp;pages=&amp;date=2021&amp;title=Drug+and+Alcohol+Dependence&amp;atitle=News+and+social+media+coverage+is+associated+with+more+downloads+and+citations+of+manuscripts+that+focus+on+substance+use&amp;aulast=Palamar&amp;pid=%3Cauthor%3EPalamar+J.J.%3BStrain+E.C.%3C%2Fauthor%3E%3CAN%3E2008378681%3C%2FAN%3E%3CDT%3EArticle%3C%2FDT%3E" TargetMode="External"/><Relationship Id="rId1145" Type="http://schemas.openxmlformats.org/officeDocument/2006/relationships/hyperlink" Target="https://access.ovid.com/custom/redirector/index.html?dest=https://go.openathens.net/redirector/unimelb.edu.au?url=http://ovidsp.ovid.com/ovidweb.cgi?T=JS&amp;CSC=Y&amp;NEWS=N&amp;PAGE=fulltext&amp;D=emed22&amp;AN=2013114477" TargetMode="External"/><Relationship Id="rId89" Type="http://schemas.openxmlformats.org/officeDocument/2006/relationships/hyperlink" Target="https://access.ovid.com/custom/redirector/index.html?dest=https://go.openathens.net/redirector/unimelb.edu.au?url=http://ovidsp.ovid.com/ovidweb.cgi?T=JS&amp;CSC=Y&amp;NEWS=N&amp;PAGE=fulltext&amp;D=emed22&amp;AN=2015109272" TargetMode="External"/><Relationship Id="rId154" Type="http://schemas.openxmlformats.org/officeDocument/2006/relationships/hyperlink" Target="https://unimelb.hosted.exlibrisgroup.com/sfxlcl41/?sid=OVID:embase&amp;id=pmid:34358772&amp;id=doi:10.1016%2Fj.drugalcdep.2021.108939&amp;issn=0376-8716&amp;isbn=&amp;volume=227&amp;issue=&amp;spage=108939&amp;pages=&amp;date=2021&amp;title=Drug+and+Alcohol+Dependence&amp;atitle=Correlates+of+continued+cannabis+use+during+pregnancy&amp;aulast=Pike&amp;pid=%3Cauthor%3EPike+C.K.%3BSofis+M.J.%3BBudney+A.J.%3C%2Fauthor%3E%3CAN%3E2013886557%3C%2FAN%3E%3CDT%3EArticle%3C%2FDT%3E" TargetMode="External"/><Relationship Id="rId361" Type="http://schemas.openxmlformats.org/officeDocument/2006/relationships/hyperlink" Target="https://access.ovid.com/custom/redirector/index.html?dest=https://go.openathens.net/redirector/unimelb.edu.au?url=http://ovidsp.ovid.com/ovidweb.cgi?T=JS&amp;CSC=Y&amp;NEWS=N&amp;PAGE=fulltext&amp;D=emed20&amp;AN=2001905476" TargetMode="External"/><Relationship Id="rId599" Type="http://schemas.openxmlformats.org/officeDocument/2006/relationships/hyperlink" Target="https://access.ovid.com/custom/redirector/index.html?dest=https://go.openathens.net/redirector/unimelb.edu.au?url=http://ovidsp.ovid.com/ovidweb.cgi?T=JS&amp;CSC=Y&amp;NEWS=N&amp;PAGE=fulltext&amp;D=emed15&amp;AN=600275331" TargetMode="External"/><Relationship Id="rId1005" Type="http://schemas.openxmlformats.org/officeDocument/2006/relationships/hyperlink" Target="https://access.ovid.com/custom/redirector/index.html?dest=https://go.openathens.net/redirector/unimelb.edu.au?url=http://ovidsp.ovid.com/ovidweb.cgi?T=JS&amp;CSC=Y&amp;NEWS=N&amp;PAGE=fulltext&amp;D=emed17&amp;AN=620742509" TargetMode="External"/><Relationship Id="rId1212" Type="http://schemas.openxmlformats.org/officeDocument/2006/relationships/hyperlink" Target="https://unimelb.hosted.exlibrisgroup.com/sfxlcl41/?sid=OVID:embase&amp;id=pmid:30646891&amp;id=doi:10.1186%2Fs12906-019-2431-x&amp;issn=1472-6882&amp;isbn=&amp;volume=19&amp;issue=1&amp;spage=17&amp;pages=&amp;date=2019&amp;title=BMC+Complementary+and+Alternative+Medicine&amp;atitle=Self-management+strategies+amongst+Australian+women+with+endometriosis%3A+A+national+online+survey&amp;aulast=Armour&amp;pid=%3Cauthor%3EArmour+M.%3BSinclair+J.%3BChalmers+K.J.%3BSmith+C.A.%3C%2Fauthor%3E%3CAN%3E625902115%3C%2FAN%3E%3CDT%3EReview%3C%2FDT%3E" TargetMode="External"/><Relationship Id="rId459" Type="http://schemas.openxmlformats.org/officeDocument/2006/relationships/hyperlink" Target="https://access.ovid.com/custom/redirector/index.html?dest=https://go.openathens.net/redirector/unimelb.edu.au?url=http://ovidsp.ovid.com/ovidweb.cgi?T=JS&amp;CSC=Y&amp;NEWS=N&amp;PAGE=fulltext&amp;D=emed19&amp;AN=622330356" TargetMode="External"/><Relationship Id="rId666" Type="http://schemas.openxmlformats.org/officeDocument/2006/relationships/hyperlink" Target="https://unimelb.hosted.exlibrisgroup.com/sfxlcl41/?sid=OVID:embase&amp;id=pmid:34206501&amp;id=doi:10.3390%2Fijerph18136719&amp;issn=1661-7827&amp;isbn=&amp;volume=18&amp;issue=13&amp;spage=6719&amp;pages=&amp;date=2021&amp;title=International+Journal+of+Environmental+Research+and+Public+Health&amp;atitle=Availability+and+promotion+of+cannabidiol+%28Cbd%29+products+in+online+vape+shops&amp;aulast=Leas&amp;pid=%3Cauthor%3ELeas+E.C.%3BMoy+N.%3BMcMenamin+S.B.%3BShi+Y.%3BBenmarhnia+T.%3BStone+M.D.%3BTrinidad+D.R.%3BWhite+M.%3C%2Fauthor%3E%3CAN%3E2007556705%3C%2FAN%3E%3CDT%3EArticle%3C%2FDT%3E" TargetMode="External"/><Relationship Id="rId873" Type="http://schemas.openxmlformats.org/officeDocument/2006/relationships/hyperlink" Target="https://access.ovid.com/custom/redirector/index.html?dest=https://go.openathens.net/redirector/unimelb.edu.au?url=http://ovidsp.ovid.com/ovidweb.cgi?T=JS&amp;CSC=Y&amp;NEWS=N&amp;PAGE=fulltext&amp;D=emed20&amp;AN=2003746920" TargetMode="External"/><Relationship Id="rId1089" Type="http://schemas.openxmlformats.org/officeDocument/2006/relationships/hyperlink" Target="https://access.ovid.com/custom/redirector/index.html?dest=https://go.openathens.net/redirector/unimelb.edu.au?url=http://ovidsp.ovid.com/ovidweb.cgi?T=JS&amp;CSC=Y&amp;NEWS=N&amp;PAGE=fulltext&amp;D=emed14&amp;AN=369432835" TargetMode="External"/><Relationship Id="rId16" Type="http://schemas.openxmlformats.org/officeDocument/2006/relationships/hyperlink" Target="https://unimelb.hosted.exlibrisgroup.com/sfxlcl41/?sid=OVID:embase&amp;id=pmid:33294627&amp;id=doi:10.1136%2Fbmjpo-2020-000771&amp;issn=2399-9772&amp;isbn=&amp;volume=4&amp;issue=1&amp;spage=e000771&amp;pages=&amp;date=2020&amp;title=BMJ+Paediatrics+Open&amp;atitle=What+families+in+the+UK+use+to+manage+attention-deficit%2Fhyperactivity+disorder+%28ADHD%29%3A+A+survey+of+resource+use&amp;aulast=Fibert&amp;pid=%3Cauthor%3EFibert+P.%3BRelton+C.%3C%2Fauthor%3E%3CAN%3E633507409%3C%2FAN%3E%3CDT%3EArticle%3C%2FDT%3E" TargetMode="External"/><Relationship Id="rId221" Type="http://schemas.openxmlformats.org/officeDocument/2006/relationships/hyperlink" Target="https://access.ovid.com/custom/redirector/index.html?dest=https://go.openathens.net/redirector/unimelb.edu.au?url=http://ovidsp.ovid.com/ovidweb.cgi?T=JS&amp;CSC=Y&amp;NEWS=N&amp;PAGE=fulltext&amp;D=emed21&amp;AN=632545397" TargetMode="External"/><Relationship Id="rId319" Type="http://schemas.openxmlformats.org/officeDocument/2006/relationships/hyperlink" Target="https://access.ovid.com/custom/redirector/index.html?dest=https://go.openathens.net/redirector/unimelb.edu.au?url=http://ovidsp.ovid.com/ovidweb.cgi?T=JS&amp;CSC=Y&amp;NEWS=N&amp;PAGE=fulltext&amp;D=emed21&amp;AN=633828507" TargetMode="External"/><Relationship Id="rId526" Type="http://schemas.openxmlformats.org/officeDocument/2006/relationships/hyperlink" Target="https://unimelb.hosted.exlibrisgroup.com/sfxlcl41/?sid=OVID:embase&amp;id=pmid:29087826&amp;id=doi:&amp;issn=1938-4114&amp;isbn=&amp;volume=78&amp;issue=6&amp;spage=910&amp;pages=910-915&amp;date=2017&amp;title=Journal+of+studies+on+alcohol+and+drugs&amp;atitle=%22Retweet+to+Pass+the+Blunt%22%3A+Analyzing+Geographic+and+Content+Features+of+Cannabis-Related+Tweeting+Across+the+United+States&amp;aulast=Daniulaityte&amp;pid=%3Cauthor%3EDaniulaityte+R.%3BLamy+F.R.%3BSmith+G.A.%3BNahhas+R.W.%3BCarlson+R.G.%3BThirunarayan+K.%3BMartins+S.S.%3BBoyer+E.W.%3BSheth+A.%3C%2Fauthor%3E%3CAN%3E621964186%3C%2FAN%3E%3CDT%3EArticle%3C%2FDT%3E" TargetMode="External"/><Relationship Id="rId1156" Type="http://schemas.openxmlformats.org/officeDocument/2006/relationships/hyperlink" Target="https://unimelb.hosted.exlibrisgroup.com/sfxlcl41/?sid=OVID:embase&amp;id=pmid:33081878&amp;id=doi:10.5993%2FAJHB.44.6.6&amp;issn=1945-7359&amp;isbn=&amp;volume=44&amp;issue=6&amp;spage=807&amp;pages=807-819&amp;date=2020&amp;title=American+journal+of+health+behavior&amp;atitle=Use+and+Perceptions+of+Opioids+versus+Marijuana+among+People+Living+with+HIV&amp;aulast=Potts&amp;pid=%3Cauthor%3EPotts+J.M.%3BGetachew+B.%3BVu+M.%3BNehl+E.%3BYeager+K.A.%3BBerg+C.J.%3C%2Fauthor%3E%3CAN%3E633225555%3C%2FAN%3E%3CDT%3EArticle%3C%2FDT%3E" TargetMode="External"/><Relationship Id="rId733" Type="http://schemas.openxmlformats.org/officeDocument/2006/relationships/hyperlink" Target="https://access.ovid.com/custom/redirector/index.html?dest=https://go.openathens.net/redirector/unimelb.edu.au?url=http://ovidsp.ovid.com/ovidweb.cgi?T=JS&amp;CSC=Y&amp;NEWS=N&amp;PAGE=fulltext&amp;D=emed22&amp;AN=2013114477" TargetMode="External"/><Relationship Id="rId940" Type="http://schemas.openxmlformats.org/officeDocument/2006/relationships/hyperlink" Target="https://unimelb.hosted.exlibrisgroup.com/sfxlcl41/?sid=OVID:embase&amp;id=pmid:29306816&amp;id=doi:10.1016%2Fj.drugalcdep.2017.10.039&amp;issn=0376-8716&amp;isbn=&amp;volume=183&amp;issue=&amp;spage=248&amp;pages=248-252&amp;date=2018&amp;title=Drug+and+Alcohol+Dependence&amp;atitle=%22You+got+to+love+rosin%3A+Solventless+dabs%2C+pure%2C+clean%2C+natural+medicine.%22+Exploring+Twitter+data+on+emerging+trends+in+Rosin+Tech+marijuana+concentrates&amp;aulast=Lamy&amp;pid=%3Cauthor%3ELamy+F.R.%3BDaniulaityte+R.%3BZatreh+M.%3BNahhas+R.W.%3BSheth+A.%3BMartins+S.S.%3BBoyer+E.W.%3BCarlson+R.G.%3C%2Fauthor%3E%3CAN%3E2000586185%3C%2FAN%3E%3CDT%3EArticle%3C%2FDT%3E" TargetMode="External"/><Relationship Id="rId1016" Type="http://schemas.openxmlformats.org/officeDocument/2006/relationships/hyperlink" Target="https://unimelb.hosted.exlibrisgroup.com/sfxlcl41/?sid=OVID:embase&amp;id=pmid:27402550&amp;id=doi:10.1016%2Fj.drugalcdep.2016.06.034&amp;issn=0376-8716&amp;isbn=&amp;volume=166&amp;issue=&amp;spage=100&amp;pages=100-108&amp;date=2016&amp;title=Drug+and+Alcohol+Dependence&amp;atitle=A+content+analysis+of+tweets+about+high-potency+marijuana&amp;aulast=Cavazos-Rehg&amp;pid=%3Cauthor%3ECavazos-Rehg+P.A.%3BSowles+S.J.%3BKrauss+M.J.%3BAgbonavbare+V.%3BGrucza+R.%3BBierut+L.%3C%2Fauthor%3E%3CAN%3E612485934%3C%2FAN%3E%3CDT%3EArticle%3C%2FDT%3E" TargetMode="External"/><Relationship Id="rId165" Type="http://schemas.openxmlformats.org/officeDocument/2006/relationships/hyperlink" Target="https://access.ovid.com/custom/redirector/index.html?dest=https://go.openathens.net/redirector/unimelb.edu.au?url=http://ovidsp.ovid.com/ovidweb.cgi?T=JS&amp;CSC=Y&amp;NEWS=N&amp;PAGE=fulltext&amp;D=emed22&amp;AN=636200981" TargetMode="External"/><Relationship Id="rId372" Type="http://schemas.openxmlformats.org/officeDocument/2006/relationships/hyperlink" Target="https://unimelb.hosted.exlibrisgroup.com/sfxlcl41/?sid=OVID:embase&amp;id=pmid:31053391&amp;id=doi:10.1016%2Fj.pediatrneurol.2019.03.014&amp;issn=0887-8994&amp;isbn=&amp;volume=96&amp;issue=&amp;spage=24&amp;pages=24-29&amp;date=2019&amp;title=Pediatric+Neurology&amp;atitle=Cannabidiol%3A+A+Review+of+Clinical+Efficacy+and+Safety+in+Epilepsy&amp;aulast=Samanta&amp;pid=%3Cauthor%3ESamanta+D.%3C%2Fauthor%3E%3CAN%3E2001893805%3C%2FAN%3E%3CDT%3EReview%3C%2FDT%3E" TargetMode="External"/><Relationship Id="rId677" Type="http://schemas.openxmlformats.org/officeDocument/2006/relationships/hyperlink" Target="https://access.ovid.com/custom/redirector/index.html?dest=https://go.openathens.net/redirector/unimelb.edu.au?url=http://ovidsp.ovid.com/ovidweb.cgi?T=JS&amp;CSC=Y&amp;NEWS=N&amp;PAGE=fulltext&amp;D=emed22&amp;AN=2014568224" TargetMode="External"/><Relationship Id="rId800" Type="http://schemas.openxmlformats.org/officeDocument/2006/relationships/hyperlink" Target="https://unimelb.hosted.exlibrisgroup.com/sfxlcl41/?sid=OVID:embase&amp;id=pmid:32092666&amp;id=doi:10.1016%2Fj.drugpo.2020.102688&amp;issn=0955-3959&amp;isbn=&amp;volume=77&amp;issue=&amp;spage=102688&amp;pages=&amp;date=2020&amp;title=International+Journal+of+Drug+Policy&amp;atitle=Social+media+surveillance+for+perceived+therapeutic+effects+of+cannabidiol+%28CBD%29+products&amp;aulast=Tran&amp;pid=%3Cauthor%3ETran+T.%3BKavuluru+R.%3C%2Fauthor%3E%3CAN%3E2005028291%3C%2FAN%3E%3CDT%3EArticle%3C%2FDT%3E" TargetMode="External"/><Relationship Id="rId1223" Type="http://schemas.openxmlformats.org/officeDocument/2006/relationships/hyperlink" Target="https://access.ovid.com/custom/redirector/index.html?dest=https://go.openathens.net/redirector/unimelb.edu.au?url=http://ovidsp.ovid.com/ovidweb.cgi?T=JS&amp;CSC=Y&amp;NEWS=N&amp;PAGE=fulltext&amp;D=emed20&amp;AN=2001546605" TargetMode="External"/><Relationship Id="rId232" Type="http://schemas.openxmlformats.org/officeDocument/2006/relationships/hyperlink" Target="https://unimelb.hosted.exlibrisgroup.com/sfxlcl41/?sid=OVID:embase&amp;id=pmid:32092666&amp;id=doi:10.1016%2Fj.drugpo.2020.102688&amp;issn=0955-3959&amp;isbn=&amp;volume=77&amp;issue=&amp;spage=102688&amp;pages=&amp;date=2020&amp;title=International+Journal+of+Drug+Policy&amp;atitle=Social+media+surveillance+for+perceived+therapeutic+effects+of+cannabidiol+%28CBD%29+products&amp;aulast=Tran&amp;pid=%3Cauthor%3ETran+T.%3BKavuluru+R.%3C%2Fauthor%3E%3CAN%3E2005028291%3C%2FAN%3E%3CDT%3EArticle%3C%2FDT%3E" TargetMode="External"/><Relationship Id="rId884" Type="http://schemas.openxmlformats.org/officeDocument/2006/relationships/hyperlink" Target="https://unimelb.hosted.exlibrisgroup.com/sfxlcl41/?sid=OVID:embase&amp;id=pmid:30703667&amp;id=doi:10.1016%2Fj.addbeh.2019.01.010&amp;issn=0306-4603&amp;isbn=&amp;volume=93&amp;issue=&amp;spage=86&amp;pages=86-92&amp;date=2019&amp;title=Addictive+Behaviors&amp;atitle=Two-+and+three-year+follow-up+from+a+gender-specific%2C+web-based+drug+abuse+prevention+program+for+adolescent+girls&amp;aulast=Schwinn&amp;pid=%3Cauthor%3ESchwinn+T.M.%3BSchinke+S.P.%3BKeller+B.%3BHopkins+J.%3C%2Fauthor%3E%3CAN%3E2001504230%3C%2FAN%3E%3CDT%3EArticle%3C%2FDT%3E" TargetMode="External"/><Relationship Id="rId27" Type="http://schemas.openxmlformats.org/officeDocument/2006/relationships/hyperlink" Target="https://access.ovid.com/custom/redirector/index.html?dest=https://go.openathens.net/redirector/unimelb.edu.au?url=http://ovidsp.ovid.com/ovidweb.cgi?T=JS&amp;CSC=Y&amp;NEWS=N&amp;PAGE=fulltext&amp;D=emexa&amp;AN=2014286128" TargetMode="External"/><Relationship Id="rId537" Type="http://schemas.openxmlformats.org/officeDocument/2006/relationships/hyperlink" Target="https://access.ovid.com/custom/redirector/index.html?dest=https://go.openathens.net/redirector/unimelb.edu.au?url=http://ovidsp.ovid.com/ovidweb.cgi?T=JS&amp;CSC=Y&amp;NEWS=N&amp;PAGE=fulltext&amp;D=emed17&amp;AN=610504180" TargetMode="External"/><Relationship Id="rId744" Type="http://schemas.openxmlformats.org/officeDocument/2006/relationships/hyperlink" Target="https://unimelb.hosted.exlibrisgroup.com/sfxlcl41/?sid=OVID:embase&amp;id=pmid:&amp;id=doi:&amp;issn=1526-632X&amp;isbn=&amp;volume=96&amp;issue=15+SUPPL+1&amp;spage=&amp;pages=&amp;date=2021&amp;title=Neurology&amp;atitle=How+%23epilepsy+is+viewed+on+social+media&amp;aulast=Gangloff&amp;pid=%3Cauthor%3EGangloff+S.%3BHanrahan+B.%3C%2Fauthor%3E%3CAN%3E635945190%3C%2FAN%3E%3CDT%3EConference+Abstract%3C%2FDT%3E" TargetMode="External"/><Relationship Id="rId951" Type="http://schemas.openxmlformats.org/officeDocument/2006/relationships/hyperlink" Target="https://access.ovid.com/custom/redirector/index.html?dest=https://go.openathens.net/redirector/unimelb.edu.au?url=http://ovidsp.ovid.com/ovidweb.cgi?T=JS&amp;CSC=Y&amp;NEWS=N&amp;PAGE=fulltext&amp;D=emed19&amp;AN=622676083" TargetMode="External"/><Relationship Id="rId1167" Type="http://schemas.openxmlformats.org/officeDocument/2006/relationships/hyperlink" Target="https://access.ovid.com/custom/redirector/index.html?dest=https://go.openathens.net/redirector/unimelb.edu.au?url=http://ovidsp.ovid.com/ovidweb.cgi?T=JS&amp;CSC=Y&amp;NEWS=N&amp;PAGE=fulltext&amp;D=emed21&amp;AN=633634578" TargetMode="External"/><Relationship Id="rId80" Type="http://schemas.openxmlformats.org/officeDocument/2006/relationships/hyperlink" Target="https://unimelb.hosted.exlibrisgroup.com/sfxlcl41/?sid=OVID:embase&amp;id=pmid:33353661&amp;id=doi:10.1016%2Fj.jaac.2020.07.007&amp;issn=0890-8567&amp;isbn=&amp;volume=60&amp;issue=1&amp;spage=14&amp;pages=14-16&amp;date=2021&amp;title=Journal+of+the+American+Academy+of+Child+and+Adolescent+Psychiatry&amp;atitle=Treatment+of+Adolescent+e-Cigarette+Use%3A+Limitations+of+Existing+Nicotine+Use+Disorder+Treatment+and+Future+Directions+for+e-Cigarette+Use+Cessation&amp;aulast=Adams&amp;pid=%3Cauthor%3EAdams+Z.W.%3BKwon+E.%3BAalsma+M.C.%3BZapolski+T.C.B.%3BDir+A.%3BHulvershorn+L.A.%3C%2Fauthor%3E%3CAN%3E2010365397%3C%2FAN%3E%3CDT%3EEditorial%3C%2FDT%3E" TargetMode="External"/><Relationship Id="rId176" Type="http://schemas.openxmlformats.org/officeDocument/2006/relationships/hyperlink" Target="https://unimelb.hosted.exlibrisgroup.com/sfxlcl41/?sid=OVID:embase&amp;id=pmid:&amp;id=doi:10.1016%2Fj.jval.2021.04.850&amp;issn=1098-3015&amp;isbn=&amp;volume=24&amp;issue=Supplement+1&amp;spage=S171&amp;pages=S171&amp;date=2021&amp;title=Value+in+Health&amp;atitle=PND66+Topic+Landscape+Analysis+of+Reddit+Social+Media+Submissions+in+Insomnia&amp;aulast=Meng&amp;pid=%3Cauthor%3EMeng+W.%3BQureshi+Z.%3BKhandker+R.%3C%2Fauthor%3E%3CAN%3E2012832226%3C%2FAN%3E%3CDT%3EConference+Abstract%3C%2FDT%3E" TargetMode="External"/><Relationship Id="rId383" Type="http://schemas.openxmlformats.org/officeDocument/2006/relationships/hyperlink" Target="https://access.ovid.com/custom/redirector/index.html?dest=https://go.openathens.net/redirector/unimelb.edu.au?url=http://ovidsp.ovid.com/ovidweb.cgi?T=JS&amp;CSC=Y&amp;NEWS=N&amp;PAGE=fulltext&amp;D=emed20&amp;AN=2003280212" TargetMode="External"/><Relationship Id="rId590" Type="http://schemas.openxmlformats.org/officeDocument/2006/relationships/hyperlink" Target="https://unimelb.hosted.exlibrisgroup.com/sfxlcl41/?sid=OVID:embase&amp;id=pmid:&amp;id=doi:10.1111%2Facer.12741&amp;issn=0145-6008&amp;isbn=&amp;volume=39&amp;issue=SUPPL.+1&amp;spage=74A&amp;pages=74A&amp;date=2015&amp;title=Alcoholism%3A+Clinical+and+Experimental+Research&amp;atitle=Online+feasibility+study+about+HIV-negative+male+couples+substance+use+with+weekly+ecological+momentary+diary+assessments&amp;aulast=Mitchell&amp;pid=%3Cauthor%3EMitchell+J.W.%3BDavis+F.V.%3BPan+Y.%3BFeaster+D.%3C%2Fauthor%3E%3CAN%3E71901564%3C%2FAN%3E%3CDT%3EConference+Abstract%3C%2FDT%3E" TargetMode="External"/><Relationship Id="rId604" Type="http://schemas.openxmlformats.org/officeDocument/2006/relationships/hyperlink" Target="https://unimelb.hosted.exlibrisgroup.com/sfxlcl41/?sid=OVID:embase&amp;id=pmid:24528398&amp;id=doi:10.1111%2Fmedu.12282&amp;issn=1365-2923&amp;isbn=&amp;volume=48&amp;issue=2&amp;spage=157&amp;pages=157-169&amp;date=2014&amp;title=Medical+education&amp;atitle=What+is+appropriate+to+post+on+social+media%3F+Ratings+from+students%2C+faculty+members+and+the+public&amp;aulast=Jain&amp;pid=%3Cauthor%3EJain+A.%3BPetty+E.M.%3BJaber+R.M.%3BTackett+S.%3BPurkiss+J.%3BFitzgerald+J.%3BWhite+C.%3C%2Fauthor%3E%3CAN%3E373971297%3C%2FAN%3E%3CDT%3EArticle%3C%2FDT%3E" TargetMode="External"/><Relationship Id="rId811" Type="http://schemas.openxmlformats.org/officeDocument/2006/relationships/hyperlink" Target="https://access.ovid.com/custom/redirector/index.html?dest=https://go.openathens.net/redirector/unimelb.edu.au?url=http://ovidsp.ovid.com/ovidweb.cgi?T=JS&amp;CSC=Y&amp;NEWS=N&amp;PAGE=fulltext&amp;D=emed21&amp;AN=2007841167" TargetMode="External"/><Relationship Id="rId1027" Type="http://schemas.openxmlformats.org/officeDocument/2006/relationships/hyperlink" Target="https://access.ovid.com/custom/redirector/index.html?dest=https://go.openathens.net/redirector/unimelb.edu.au?url=http://ovidsp.ovid.com/ovidweb.cgi?T=JS&amp;CSC=Y&amp;NEWS=N&amp;PAGE=fulltext&amp;D=emed17&amp;AN=610523028" TargetMode="External"/><Relationship Id="rId1234" Type="http://schemas.openxmlformats.org/officeDocument/2006/relationships/hyperlink" Target="https://unimelb.hosted.exlibrisgroup.com/sfxlcl41/?sid=OVID:embase&amp;id=pmid:&amp;id=doi:10.1007%2Fs13181-018-0655-7&amp;issn=1937-6995&amp;isbn=&amp;volume=14&amp;issue=1&amp;spage=8&amp;pages=8&amp;date=2018&amp;title=Journal+of+Medical+Toxicology&amp;atitle=Lope+ain%22t+dope%3A+Loperamide+abuse+and+the+internet&amp;aulast=Sahi&amp;pid=%3Cauthor%3ESahi+N.%3BSantos+C.%3BCalello+D.%3BRuck+B.%3BFox+L.%3BNelson+L.%3C%2Fauthor%3E%3CAN%3E621476488%3C%2FAN%3E%3CDT%3EConference+Abstract%3C%2FDT%3E" TargetMode="External"/><Relationship Id="rId243" Type="http://schemas.openxmlformats.org/officeDocument/2006/relationships/hyperlink" Target="https://access.ovid.com/custom/redirector/index.html?dest=https://go.openathens.net/redirector/unimelb.edu.au?url=http://ovidsp.ovid.com/ovidweb.cgi?T=JS&amp;CSC=Y&amp;NEWS=N&amp;PAGE=fulltext&amp;D=emed21&amp;AN=2006969357" TargetMode="External"/><Relationship Id="rId450" Type="http://schemas.openxmlformats.org/officeDocument/2006/relationships/hyperlink" Target="https://unimelb.hosted.exlibrisgroup.com/sfxlcl41/?sid=OVID:embase&amp;id=pmid:&amp;id=doi:10.1002%2Fppul.24151&amp;issn=1099-0496&amp;isbn=&amp;volume=53&amp;issue=Supplement+2&amp;spage=64&amp;pages=64-65&amp;date=2018&amp;title=Pediatric+Pulmonology&amp;atitle=Lung+health+risk+behaviors+and+perceptions+in+adolescents+and+young+adults+with+cystic+fibrosis&amp;aulast=Hamberger&amp;pid=%3Cauthor%3EHamberger+E.%3BHalpern-Felsher+B.%3BMilla+C.%3C%2Fauthor%3E%3CAN%3E624049239%3C%2FAN%3E%3CDT%3EConference+Abstract%3C%2FDT%3E" TargetMode="External"/><Relationship Id="rId688" Type="http://schemas.openxmlformats.org/officeDocument/2006/relationships/hyperlink" Target="https://unimelb.hosted.exlibrisgroup.com/sfxlcl41/?sid=OVID:embase&amp;id=pmid:34412485&amp;id=doi:&amp;issn=1210-7913&amp;isbn=&amp;volume=70&amp;issue=2&amp;spage=98&amp;pages=98-103&amp;date=2021&amp;title=Epidemiologie%2C+Mikrobiologie%2C+Imunologie&amp;atitle=Uzivani+navykovych+latek+a+navykove+chovani+se+behem+opatreni+proti+covid-19+zvysilo+u+intenzivnich+uzivatelu%3A+Vysledky+online+studie+v+obecne+populaci+Ceske+Republiky&amp;aulast=Mravcik&amp;pid=%3Cauthor%3EMravcik+V.%3BChomynova+P.%3C%2Fauthor%3E%3CAN%3E2013618623%3C%2FAN%3E%3CDT%3EArticle%3C%2FDT%3E" TargetMode="External"/><Relationship Id="rId895" Type="http://schemas.openxmlformats.org/officeDocument/2006/relationships/hyperlink" Target="https://access.ovid.com/custom/redirector/index.html?dest=https://go.openathens.net/redirector/unimelb.edu.au?url=http://ovidsp.ovid.com/ovidweb.cgi?T=JS&amp;CSC=Y&amp;NEWS=N&amp;PAGE=fulltext&amp;D=emed20&amp;AN=2003281035" TargetMode="External"/><Relationship Id="rId909" Type="http://schemas.openxmlformats.org/officeDocument/2006/relationships/hyperlink" Target="https://access.ovid.com/custom/redirector/index.html?dest=https://go.openathens.net/redirector/unimelb.edu.au?url=http://ovidsp.ovid.com/ovidweb.cgi?T=JS&amp;CSC=Y&amp;NEWS=N&amp;PAGE=fulltext&amp;D=emed20&amp;AN=628239635" TargetMode="External"/><Relationship Id="rId1080" Type="http://schemas.openxmlformats.org/officeDocument/2006/relationships/hyperlink" Target="https://unimelb.hosted.exlibrisgroup.com/sfxlcl41/?sid=OVID:embase&amp;id=pmid:&amp;id=doi:10.1016%2Fj.jad.2014.08.006&amp;issn=0165-0327&amp;isbn=&amp;volume=169&amp;issue=&amp;spage=61&amp;pages=61-75&amp;date=2014&amp;title=Journal+of+Affective+Disorders&amp;atitle=Risk+and+protective+factors+for+depression+that+adolescents+can+modify%3A+A+systematic+review+and+meta-analysis+of+longitudinal+studies&amp;aulast=Cairns&amp;pid=%3Cauthor%3ECairns+K.E.%3BYap+M.B.H.%3BPilkington+P.D.%3BJorm+A.F.%3C%2Fauthor%3E%3CAN%3E600275331%3C%2FAN%3E%3CDT%3EReview%3C%2FDT%3E" TargetMode="External"/><Relationship Id="rId38" Type="http://schemas.openxmlformats.org/officeDocument/2006/relationships/hyperlink" Target="https://unimelb.hosted.exlibrisgroup.com/sfxlcl41/?sid=OVID:embase&amp;id=pmid:35084353&amp;id=doi:10.2196%2F30679&amp;issn=1438-8871&amp;isbn=&amp;volume=24&amp;issue=1&amp;spage=e30679&amp;pages=&amp;date=2022&amp;title=Journal+of+Medical+Internet+Research&amp;atitle=An+Exploration+of+e-Cigarette-Related+Search+Items+on+YouTube%3A+Network+Analysis&amp;aulast=Dashtian&amp;pid=%3Cauthor%3EDashtian+H.%3BMurthy+D.%3BKong+G.%3C%2Fauthor%3E%3CAN%3E2016801981%3C%2FAN%3E%3CDT%3EArticle%3C%2FDT%3E" TargetMode="External"/><Relationship Id="rId103" Type="http://schemas.openxmlformats.org/officeDocument/2006/relationships/hyperlink" Target="https://access.ovid.com/custom/redirector/index.html?dest=https://go.openathens.net/redirector/unimelb.edu.au?url=http://ovidsp.ovid.com/ovidweb.cgi?T=JS&amp;CSC=Y&amp;NEWS=N&amp;PAGE=fulltext&amp;D=emed22&amp;AN=2007863876" TargetMode="External"/><Relationship Id="rId310" Type="http://schemas.openxmlformats.org/officeDocument/2006/relationships/hyperlink" Target="https://unimelb.hosted.exlibrisgroup.com/sfxlcl41/?sid=OVID:embase&amp;id=pmid:31855475&amp;id=doi:10.2105%2FAJPH.2019.305461&amp;issn=1541-0048&amp;isbn=&amp;volume=110&amp;issue=3&amp;spage=357&amp;pages=357-362&amp;date=2020&amp;title=American+journal+of+public+health&amp;atitle=Cannabis+Surveillance+With+Twitter+Data%3A+Emerging+Topics+and+Social+Bots&amp;aulast=Allem&amp;pid=%3Cauthor%3EAllem+J.-P.%3BEscobedo+P.%3BDharmapuri+L.%3C%2Fauthor%3E%3CAN%3E630371400%3C%2FAN%3E%3CDT%3EArticle%3C%2FDT%3E" TargetMode="External"/><Relationship Id="rId548" Type="http://schemas.openxmlformats.org/officeDocument/2006/relationships/hyperlink" Target="https://unimelb.hosted.exlibrisgroup.com/sfxlcl41/?sid=OVID:embase&amp;id=pmid:&amp;id=doi:10.1016%2Fj.chc.2016.04.001&amp;issn=1056-4993&amp;isbn=&amp;volume=25&amp;issue=3&amp;spage=xiii&amp;pages=xiii-xiv&amp;date=2016&amp;title=Child+and+Adolescent+Psychiatric+Clinics+of+North+America&amp;atitle=Understanding+Adolescent+Substance+Use+Disorders+in+the+Era+of+Marijuana+Legalization%2C+Opioid+Epidemic%2C+and+Social+Media&amp;aulast=Hsiao&amp;pid=%3Cauthor%3EHsiao+R.C.J.%3BWalker+L.R.%3C%2Fauthor%3E%3CAN%3E610936792%3C%2FAN%3E%3CDT%3EEditorial%3C%2FDT%3E" TargetMode="External"/><Relationship Id="rId755" Type="http://schemas.openxmlformats.org/officeDocument/2006/relationships/hyperlink" Target="https://access.ovid.com/custom/redirector/index.html?dest=https://go.openathens.net/redirector/unimelb.edu.au?url=http://ovidsp.ovid.com/ovidweb.cgi?T=JS&amp;CSC=Y&amp;NEWS=N&amp;PAGE=fulltext&amp;D=emed22&amp;AN=634814543" TargetMode="External"/><Relationship Id="rId962" Type="http://schemas.openxmlformats.org/officeDocument/2006/relationships/hyperlink" Target="https://unimelb.hosted.exlibrisgroup.com/sfxlcl41/?sid=OVID:embase&amp;id=pmid:29141101&amp;id=doi:10.1111%2Facps.12833&amp;issn=0001-690X&amp;isbn=&amp;volume=137&amp;issue=1&amp;spage=3&amp;pages=3-5&amp;date=2018&amp;title=Acta+Psychiatrica+Scandinavica&amp;atitle=The+outcomes+of+adolescent+mental+disorders&amp;aulast=Borschmann&amp;pid=%3Cauthor%3EBorschmann+R.%3BPatton+G.C.%3C%2Fauthor%3E%3CAN%3E619323615%3C%2FAN%3E%3CDT%3EEditorial%3C%2FDT%3E" TargetMode="External"/><Relationship Id="rId1178" Type="http://schemas.openxmlformats.org/officeDocument/2006/relationships/hyperlink" Target="https://unimelb.hosted.exlibrisgroup.com/sfxlcl41/?sid=OVID:embase&amp;id=pmid:&amp;id=doi:10.1186%2Fs42238-020-00023-3&amp;issn=2522-5782&amp;isbn=&amp;volume=2&amp;issue=1&amp;spage=18&amp;pages=&amp;date=2020&amp;title=Journal+of+Cannabis+Research&amp;atitle=Attitudes+about+cannabis+mediate+the+relationship+between+cannabis+knowledge+and+use+in+active+adult+athletes&amp;aulast=Zeiger&amp;pid=%3Cauthor%3EZeiger+J.S.%3BSilvers+W.S.%3BFleegler+E.M.%3BZeiger+R.S.%3C%2Fauthor%3E%3CAN%3E631757963%3C%2FAN%3E%3CDT%3EArticle%3C%2FDT%3E" TargetMode="External"/><Relationship Id="rId91" Type="http://schemas.openxmlformats.org/officeDocument/2006/relationships/hyperlink" Target="https://access.ovid.com/custom/redirector/index.html?dest=https://go.openathens.net/redirector/unimelb.edu.au?url=http://ovidsp.ovid.com/ovidweb.cgi?T=JS&amp;CSC=Y&amp;NEWS=N&amp;PAGE=fulltext&amp;D=emed22&amp;AN=636179346" TargetMode="External"/><Relationship Id="rId187" Type="http://schemas.openxmlformats.org/officeDocument/2006/relationships/hyperlink" Target="https://access.ovid.com/custom/redirector/index.html?dest=https://go.openathens.net/redirector/unimelb.edu.au?url=http://ovidsp.ovid.com/ovidweb.cgi?T=JS&amp;CSC=Y&amp;NEWS=N&amp;PAGE=fulltext&amp;D=emed22&amp;AN=634620672" TargetMode="External"/><Relationship Id="rId394" Type="http://schemas.openxmlformats.org/officeDocument/2006/relationships/hyperlink" Target="https://unimelb.hosted.exlibrisgroup.com/sfxlcl41/?sid=OVID:embase&amp;id=pmid:&amp;id=doi:10.1093%2Fibd%2Fizy393.001&amp;issn=1536-4844&amp;isbn=&amp;volume=25&amp;issue=Supplement+1&amp;spage=S1&amp;pages=S1&amp;date=2019&amp;title=Inflammatory+Bowel+Diseases&amp;atitle=Clinical+practitioners%27+education+and+resource+needs+for+inflammatory+bowel+diseases&amp;aulast=Malter&amp;pid=%3Cauthor%3EMalter+L.B.%3BJain+A.%3BCohen+B.%3BGaidos+J.%3BAxisa+L.%3BButterfeld+L.%3BRescola+B.J.%3BSarode+S.%3BCheifetz+A.%3BEhrlich+O.G.%3C%2Fauthor%3E%3CAN%3E628867218%3C%2FAN%3E%3CDT%3EConference+Abstract%3C%2FDT%3E" TargetMode="External"/><Relationship Id="rId408" Type="http://schemas.openxmlformats.org/officeDocument/2006/relationships/hyperlink" Target="https://unimelb.hosted.exlibrisgroup.com/sfxlcl41/?sid=OVID:embase&amp;id=pmid:28777692&amp;id=doi:10.1080%2F10826084.2017.1327979&amp;issn=1532-2491&amp;isbn=&amp;volume=53&amp;issue=3&amp;spage=370&amp;pages=370-380&amp;date=2018&amp;title=Substance+use+%26+misuse&amp;atitle=Marijuana+Use+and+Driving+Under+the+Influence+among+Young+Adults%3A+A+Socioecological+Perspective+on+Risk+Factors&amp;aulast=Berg&amp;pid=%3Cauthor%3EBerg+C.J.%3BDaniel+C.N.%3BVu+M.%3BLi+J.%3BMartin+K.%3BLe+L.%3C%2Fauthor%3E%3CAN%3E624859346%3C%2FAN%3E%3CDT%3EArticle%3C%2FDT%3E" TargetMode="External"/><Relationship Id="rId615" Type="http://schemas.openxmlformats.org/officeDocument/2006/relationships/hyperlink" Target="https://access.ovid.com/custom/redirector/index.html?dest=https://go.openathens.net/redirector/unimelb.edu.au?url=http://ovidsp.ovid.com/ovidweb.cgi?T=JS&amp;CSC=Y&amp;NEWS=N&amp;PAGE=fulltext&amp;D=emed10&amp;AN=351201323" TargetMode="External"/><Relationship Id="rId822" Type="http://schemas.openxmlformats.org/officeDocument/2006/relationships/hyperlink" Target="https://unimelb.hosted.exlibrisgroup.com/sfxlcl41/?sid=OVID:embase&amp;id=pmid:&amp;id=doi:10.1080%2F14659891.2020.1784301&amp;issn=1465-9891&amp;isbn=&amp;volume=&amp;issue=&amp;spage=1&amp;pages=1-6&amp;date=2020&amp;title=Journal+of+Substance+Use&amp;atitle=Correlates+of+Cannabis+Use+Disorders+among+urban+women+of+color%3A+childhood+abuse%2C+relationship+with+spouse%2Fpartner%2C+and+media+exposure&amp;aulast=Lee&amp;pid=%3Cauthor%3ELee+J.Y.%3BPahl+K.%3BKim+W.%3C%2Fauthor%3E%3CAN%3E2005518424%3C%2FAN%3E%3CDT%3EArticle%3C%2FDT%3E" TargetMode="External"/><Relationship Id="rId1038" Type="http://schemas.openxmlformats.org/officeDocument/2006/relationships/hyperlink" Target="https://unimelb.hosted.exlibrisgroup.com/sfxlcl41/?sid=OVID:embase&amp;id=pmid:27262456&amp;id=doi:10.1007%2Fs11121-016-0669-9&amp;issn=1573-6695&amp;isbn=&amp;volume=17&amp;issue=6&amp;spage=710&amp;pages=710-720&amp;date=2016&amp;title=Prevention+science+%3A+the+official+journal+of+the+Society+for+Prevention+Research&amp;atitle=Marijuana-Related+Posts+on+Instagram&amp;aulast=Cavazos-Rehg&amp;pid=%3Cauthor%3ECavazos-Rehg+P.A.%3BKrauss+M.J.%3BSowles+S.J.%3BBierut+L.J.%3C%2Fauthor%3E%3CAN%3E619134868%3C%2FAN%3E%3CDT%3EArticle%3C%2FDT%3E" TargetMode="External"/><Relationship Id="rId1245" Type="http://schemas.openxmlformats.org/officeDocument/2006/relationships/hyperlink" Target="https://access.ovid.com/custom/redirector/index.html?dest=https://go.openathens.net/redirector/unimelb.edu.au?url=http://ovidsp.ovid.com/ovidweb.cgi?T=JS&amp;CSC=Y&amp;NEWS=N&amp;PAGE=fulltext&amp;D=emed17&amp;AN=620742509" TargetMode="External"/><Relationship Id="rId254" Type="http://schemas.openxmlformats.org/officeDocument/2006/relationships/hyperlink" Target="https://unimelb.hosted.exlibrisgroup.com/sfxlcl41/?sid=OVID:embase&amp;id=pmid:32791434&amp;id=doi:10.1016%2Fj.addbeh.2020.106524&amp;issn=0306-4603&amp;isbn=&amp;volume=111&amp;issue=&amp;spage=106524&amp;pages=&amp;date=2020&amp;title=Addictive+Behaviors&amp;atitle=Factors+associated+with+readiness+to+quit+smoking+among+young+adults+enrolled+in+a+Facebook-based+tobacco+and+alcohol+intervention+study&amp;aulast=Maier&amp;pid=%3Cauthor%3EMaier+L.J.%3BRamo+D.E.%3BKaur+M.%3BMeacham+M.C.%3BSatre+D.D.%3C%2Fauthor%3E%3CAN%3E2007409586%3C%2FAN%3E%3CDT%3EArticle%3C%2FDT%3E" TargetMode="External"/><Relationship Id="rId699" Type="http://schemas.openxmlformats.org/officeDocument/2006/relationships/hyperlink" Target="https://access.ovid.com/custom/redirector/index.html?dest=https://go.openathens.net/redirector/unimelb.edu.au?url=http://ovidsp.ovid.com/ovidweb.cgi?T=JS&amp;CSC=Y&amp;NEWS=N&amp;PAGE=fulltext&amp;D=emed22&amp;AN=2011319962" TargetMode="External"/><Relationship Id="rId1091" Type="http://schemas.openxmlformats.org/officeDocument/2006/relationships/hyperlink" Target="https://access.ovid.com/custom/redirector/index.html?dest=https://go.openathens.net/redirector/unimelb.edu.au?url=http://ovidsp.ovid.com/ovidweb.cgi?T=JS&amp;CSC=Y&amp;NEWS=N&amp;PAGE=fulltext&amp;D=emed13&amp;AN=364731724" TargetMode="External"/><Relationship Id="rId1105" Type="http://schemas.openxmlformats.org/officeDocument/2006/relationships/hyperlink" Target="https://access.ovid.com/custom/redirector/index.html?dest=https://go.openathens.net/redirector/unimelb.edu.au?url=http://ovidsp.ovid.com/ovidweb.cgi?T=JS&amp;CSC=Y&amp;NEWS=N&amp;PAGE=fulltext&amp;D=emexa&amp;AN=2015146697" TargetMode="External"/><Relationship Id="rId49" Type="http://schemas.openxmlformats.org/officeDocument/2006/relationships/hyperlink" Target="https://access.ovid.com/custom/redirector/index.html?dest=https://go.openathens.net/redirector/unimelb.edu.au?url=http://ovidsp.ovid.com/ovidweb.cgi?T=JS&amp;CSC=Y&amp;NEWS=N&amp;PAGE=fulltext&amp;D=emexa&amp;AN=2015316734" TargetMode="External"/><Relationship Id="rId114" Type="http://schemas.openxmlformats.org/officeDocument/2006/relationships/hyperlink" Target="https://unimelb.hosted.exlibrisgroup.com/sfxlcl41/?sid=OVID:embase&amp;id=pmid:33909525&amp;id=doi:10.1080%2F00952990.2021.1904408&amp;issn=0095-2990&amp;isbn=&amp;volume=47&amp;issue=4&amp;spage=455&amp;pages=455-466&amp;date=2021&amp;title=American+Journal+of+Drug+and+Alcohol+Abuse&amp;atitle=When+an+obscurity+becomes+trend%3A+social-media+descriptions+of+tianeptine+use+and+associated+atypical+drug+use&amp;aulast=Smith&amp;pid=%3Cauthor%3ESmith+K.E.%3BRogers+J.M.%3BStrickland+J.C.%3BEpstein+D.H.%3C%2Fauthor%3E%3CAN%3E2011319962%3C%2FAN%3E%3CDT%3EArticle%3C%2FDT%3E" TargetMode="External"/><Relationship Id="rId461" Type="http://schemas.openxmlformats.org/officeDocument/2006/relationships/hyperlink" Target="https://access.ovid.com/custom/redirector/index.html?dest=https://go.openathens.net/redirector/unimelb.edu.au?url=http://ovidsp.ovid.com/ovidweb.cgi?T=JS&amp;CSC=Y&amp;NEWS=N&amp;PAGE=fulltext&amp;D=emed19&amp;AN=622310297" TargetMode="External"/><Relationship Id="rId559" Type="http://schemas.openxmlformats.org/officeDocument/2006/relationships/hyperlink" Target="https://access.ovid.com/custom/redirector/index.html?dest=https://go.openathens.net/redirector/unimelb.edu.au?url=http://ovidsp.ovid.com/ovidweb.cgi?T=JS&amp;CSC=Y&amp;NEWS=N&amp;PAGE=fulltext&amp;D=emed17&amp;AN=616799296" TargetMode="External"/><Relationship Id="rId766" Type="http://schemas.openxmlformats.org/officeDocument/2006/relationships/hyperlink" Target="https://unimelb.hosted.exlibrisgroup.com/sfxlcl41/?sid=OVID:embase&amp;id=pmid:33057640&amp;id=doi:10.1001%2Fjamanetworkopen.2020.21067&amp;issn=2574-3805&amp;isbn=&amp;volume=3&amp;issue=10&amp;spage=21067&amp;pages=&amp;date=2020&amp;title=JAMA+Network+Open&amp;atitle=The+Need+for+Evidence+Regarding+Cannabidiol&amp;aulast=Compton&amp;pid=%3Cauthor%3ECompton+W.M.%3BEinstein+E.B.%3C%2Fauthor%3E%3CAN%3E633122323%3C%2FAN%3E%3CDT%3ENote%3C%2FDT%3E" TargetMode="External"/><Relationship Id="rId1189" Type="http://schemas.openxmlformats.org/officeDocument/2006/relationships/hyperlink" Target="https://access.ovid.com/custom/redirector/index.html?dest=https://go.openathens.net/redirector/unimelb.edu.au?url=http://ovidsp.ovid.com/ovidweb.cgi?T=JS&amp;CSC=Y&amp;NEWS=N&amp;PAGE=fulltext&amp;D=emed21&amp;AN=634235210" TargetMode="External"/><Relationship Id="rId198" Type="http://schemas.openxmlformats.org/officeDocument/2006/relationships/hyperlink" Target="https://unimelb.hosted.exlibrisgroup.com/sfxlcl41/?sid=OVID:embase&amp;id=pmid:33057640&amp;id=doi:10.1001%2Fjamanetworkopen.2020.21067&amp;issn=2574-3805&amp;isbn=&amp;volume=3&amp;issue=10&amp;spage=21067&amp;pages=&amp;date=2020&amp;title=JAMA+Network+Open&amp;atitle=The+Need+for+Evidence+Regarding+Cannabidiol&amp;aulast=Compton&amp;pid=%3Cauthor%3ECompton+W.M.%3BEinstein+E.B.%3C%2Fauthor%3E%3CAN%3E633122323%3C%2FAN%3E%3CDT%3ENote%3C%2FDT%3E" TargetMode="External"/><Relationship Id="rId321" Type="http://schemas.openxmlformats.org/officeDocument/2006/relationships/hyperlink" Target="https://access.ovid.com/custom/redirector/index.html?dest=https://go.openathens.net/redirector/unimelb.edu.au?url=http://ovidsp.ovid.com/ovidweb.cgi?T=JS&amp;CSC=Y&amp;NEWS=N&amp;PAGE=fulltext&amp;D=emed21&amp;AN=633634540" TargetMode="External"/><Relationship Id="rId419" Type="http://schemas.openxmlformats.org/officeDocument/2006/relationships/hyperlink" Target="https://access.ovid.com/custom/redirector/index.html?dest=https://go.openathens.net/redirector/unimelb.edu.au?url=http://ovidsp.ovid.com/ovidweb.cgi?T=JS&amp;CSC=Y&amp;NEWS=N&amp;PAGE=fulltext&amp;D=emed19&amp;AN=622378021" TargetMode="External"/><Relationship Id="rId626" Type="http://schemas.openxmlformats.org/officeDocument/2006/relationships/hyperlink" Target="https://unimelb.hosted.exlibrisgroup.com/sfxlcl41/?sid=OVID:embase&amp;id=pmid:35324356&amp;id=doi:10.1177%2F00332941221080413&amp;issn=1558-691X&amp;isbn=&amp;volume=&amp;issue=&amp;spage=332941221080413&amp;pages=332941221080413&amp;date=2022&amp;title=Psychological+reports&amp;atitle=Substance+Use%2C+Financial+Stress%2C+Employment+Disruptions%2C+and+Anxiety+among+Veterans+during+the+COVID-19+Pandemic&amp;aulast=Tran&amp;pid=%3Cauthor%3ETran+D.D.%3BFitzke+R.E.%3BWang+J.%3BDavis+J.P.%3BPedersen+E.R.%3C%2Fauthor%3E%3CAN%3E637609028%3C%2FAN%3E%3CDT%3EArticle%3C%2FDT%3E" TargetMode="External"/><Relationship Id="rId973" Type="http://schemas.openxmlformats.org/officeDocument/2006/relationships/hyperlink" Target="https://access.ovid.com/custom/redirector/index.html?dest=https://go.openathens.net/redirector/unimelb.edu.au?url=http://ovidsp.ovid.com/ovidweb.cgi?T=JS&amp;CSC=Y&amp;NEWS=N&amp;PAGE=fulltext&amp;D=emed18&amp;AN=619365517" TargetMode="External"/><Relationship Id="rId1049" Type="http://schemas.openxmlformats.org/officeDocument/2006/relationships/hyperlink" Target="https://access.ovid.com/custom/redirector/index.html?dest=https://go.openathens.net/redirector/unimelb.edu.au?url=http://ovidsp.ovid.com/ovidweb.cgi?T=JS&amp;CSC=Y&amp;NEWS=N&amp;PAGE=fulltext&amp;D=emed16&amp;AN=606307170" TargetMode="External"/><Relationship Id="rId1256" Type="http://schemas.openxmlformats.org/officeDocument/2006/relationships/hyperlink" Target="https://unimelb.hosted.exlibrisgroup.com/sfxlcl41/?sid=OVID:embase&amp;id=pmid:&amp;id=doi:10.1016%2Fj.drugalcdep.2015.07.416&amp;issn=0376-8716&amp;isbn=&amp;volume=156&amp;issue=&amp;spage=e153&amp;pages=e153&amp;date=2015&amp;title=Drug+and+Alcohol+Dependence&amp;atitle=Online+feasibility+study+about+HIV-negative+male+couples+substance+use+with+weekly+ecological+momentary+diary+assessments&amp;aulast=Mitchell&amp;pid=%3Cauthor%3EMitchell+J.W.%3BDavis+F.%3BPan+Y.%3BFeaster+D.J.%3C%2Fauthor%3E%3CAN%3E72176793%3C%2FAN%3E%3CDT%3EConference+Abstract%3C%2FDT%3E" TargetMode="External"/><Relationship Id="rId833" Type="http://schemas.openxmlformats.org/officeDocument/2006/relationships/hyperlink" Target="https://access.ovid.com/custom/redirector/index.html?dest=https://go.openathens.net/redirector/unimelb.edu.au?url=http://ovidsp.ovid.com/ovidweb.cgi?T=JS&amp;CSC=Y&amp;NEWS=N&amp;PAGE=fulltext&amp;D=emed21&amp;AN=631149697" TargetMode="External"/><Relationship Id="rId1116" Type="http://schemas.openxmlformats.org/officeDocument/2006/relationships/hyperlink" Target="https://unimelb.hosted.exlibrisgroup.com/sfxlcl41/?sid=OVID:embase&amp;id=pmid:&amp;id=doi:10.1186%2Fs42238-021-00115-8&amp;issn=2522-5782&amp;isbn=&amp;volume=4&amp;issue=1&amp;spage=4&amp;pages=&amp;date=2022&amp;title=Journal+of+Cannabis+Research&amp;atitle=Delta-8-THC%3A+Delta-9-THC%27s+nicer+younger+sibling%3F&amp;aulast=Kruger&amp;pid=%3Cauthor%3EKruger+J.S.%3BKruger+D.J.%3C%2Fauthor%3E%3CAN%3E2014643779%3C%2FAN%3E%3CDT%3EArticle%3C%2FDT%3E" TargetMode="External"/><Relationship Id="rId265" Type="http://schemas.openxmlformats.org/officeDocument/2006/relationships/hyperlink" Target="https://access.ovid.com/custom/redirector/index.html?dest=https://go.openathens.net/redirector/unimelb.edu.au?url=http://ovidsp.ovid.com/ovidweb.cgi?T=JS&amp;CSC=Y&amp;NEWS=N&amp;PAGE=fulltext&amp;D=emed21&amp;AN=2003884469" TargetMode="External"/><Relationship Id="rId472" Type="http://schemas.openxmlformats.org/officeDocument/2006/relationships/hyperlink" Target="https://unimelb.hosted.exlibrisgroup.com/sfxlcl41/?sid=OVID:embase&amp;id=pmid:28755247&amp;id=doi:10.1007%2Fs10964-017-0714-4&amp;issn=1573-6601&amp;isbn=&amp;volume=47&amp;issue=3&amp;spage=490&amp;pages=490-500&amp;date=2018&amp;title=Journal+of+youth+and+adolescence&amp;atitle=An+Online+Drug+Abuse+Prevention+Program+for+Adolescent+Girls%3A+Posttest+and+1-Year+Outcomes&amp;aulast=Schwinn&amp;pid=%3Cauthor%3ESchwinn+T.M.%3BSchinke+S.P.%3BHopkins+J.%3BKeller+B.%3BLiu+X.%3C%2Fauthor%3E%3CAN%3E624080624%3C%2FAN%3E%3CDT%3EArticle%3C%2FDT%3E" TargetMode="External"/><Relationship Id="rId900" Type="http://schemas.openxmlformats.org/officeDocument/2006/relationships/hyperlink" Target="https://unimelb.hosted.exlibrisgroup.com/sfxlcl41/?sid=OVID:embase&amp;id=pmid:&amp;id=doi:10.1016%2Fj.jaac.2019.08.424&amp;issn=0890-8567&amp;isbn=&amp;volume=58&amp;issue=10+Supplement&amp;spage=S281&amp;pages=S281&amp;date=2019&amp;title=Journal+of+the+American+Academy+of+Child+and+Adolescent+Psychiatry&amp;atitle=6.32+CAN+CANNABIS+USE+DURING+PREGNANCY+OCCUR+IN+THE+ABSENCE+OF+OTHER+RISK+FACTORS%3F&amp;aulast=Garon-Bissonnette&amp;pid=%3Cauthor%3EGaron-Bissonnette+J.%3BMorneau+M.%3BDuguay+G.%3BLemieux+R.%3BDubois-Comtois+K.%3BMilot+T.%3BBerthelot+N.%3C%2Fauthor%3E%3CAN%3E2003280189%3C%2FAN%3E%3CDT%3EConference+Abstract%3C%2FDT%3E" TargetMode="External"/><Relationship Id="rId125" Type="http://schemas.openxmlformats.org/officeDocument/2006/relationships/hyperlink" Target="https://access.ovid.com/custom/redirector/index.html?dest=https://go.openathens.net/redirector/unimelb.edu.au?url=http://ovidsp.ovid.com/ovidweb.cgi?T=JS&amp;CSC=Y&amp;NEWS=N&amp;PAGE=fulltext&amp;D=emed22&amp;AN=2010532358" TargetMode="External"/><Relationship Id="rId332" Type="http://schemas.openxmlformats.org/officeDocument/2006/relationships/hyperlink" Target="https://unimelb.hosted.exlibrisgroup.com/sfxlcl41/?sid=OVID:embase&amp;id=pmid:&amp;id=doi:10.1111%2Fhead.13854&amp;issn=1526-4610&amp;isbn=&amp;volume=60&amp;issue=Supplement+1&amp;spage=77&amp;pages=77&amp;date=2020&amp;title=Headache&amp;atitle=Observations+on+the+landscape+of+migraine+social+media%3A+A+twitter+longitudinal+infodemiology+study&amp;aulast=Zhang&amp;pid=%3Cauthor%3EZhang+P.%3C%2Fauthor%3E%3CAN%3E632639094%3C%2FAN%3E%3CDT%3EConference+Abstract%3C%2FDT%3E" TargetMode="External"/><Relationship Id="rId777" Type="http://schemas.openxmlformats.org/officeDocument/2006/relationships/hyperlink" Target="https://access.ovid.com/custom/redirector/index.html?dest=https://go.openathens.net/redirector/unimelb.edu.au?url=http://ovidsp.ovid.com/ovidweb.cgi?T=JS&amp;CSC=Y&amp;NEWS=N&amp;PAGE=fulltext&amp;D=emed21&amp;AN=2008442714" TargetMode="External"/><Relationship Id="rId984" Type="http://schemas.openxmlformats.org/officeDocument/2006/relationships/hyperlink" Target="https://unimelb.hosted.exlibrisgroup.com/sfxlcl41/?sid=OVID:embase&amp;id=pmid:28365173&amp;id=doi:10.1016%2Fj.drugalcdep.2017.01.017&amp;issn=0376-8716&amp;isbn=&amp;volume=174&amp;issue=&amp;spage=192&amp;pages=192-200&amp;date=2017&amp;title=Drug+and+Alcohol+Dependence&amp;atitle=Marijuana+advertising+exposure+among+current+marijuana+users+in+the+U.S&amp;aulast=Krauss&amp;pid=%3Cauthor%3EKrauss+M.J.%3BSowles+S.J.%3BSehi+A.%3BSpitznagel+E.L.%3BBerg+C.J.%3BBierut+L.J.%3BCavazos-Rehg+P.A.%3C%2Fauthor%3E%3CAN%3E615401410%3C%2FAN%3E%3CDT%3EArticle%3C%2FDT%3E" TargetMode="External"/><Relationship Id="rId637" Type="http://schemas.openxmlformats.org/officeDocument/2006/relationships/hyperlink" Target="https://access.ovid.com/custom/redirector/index.html?dest=https://go.openathens.net/redirector/unimelb.edu.au?url=http://ovidsp.ovid.com/ovidweb.cgi?T=JS&amp;CSC=Y&amp;NEWS=N&amp;PAGE=fulltext&amp;D=emexa&amp;AN=632073293" TargetMode="External"/><Relationship Id="rId844" Type="http://schemas.openxmlformats.org/officeDocument/2006/relationships/hyperlink" Target="https://unimelb.hosted.exlibrisgroup.com/sfxlcl41/?sid=OVID:embase&amp;id=pmid:31855475&amp;id=doi:10.2105%2FAJPH.2019.305461&amp;issn=1541-0048&amp;isbn=&amp;volume=110&amp;issue=3&amp;spage=357&amp;pages=357-362&amp;date=2020&amp;title=American+journal+of+public+health&amp;atitle=Cannabis+Surveillance+With+Twitter+Data%3A+Emerging+Topics+and+Social+Bots&amp;aulast=Allem&amp;pid=%3Cauthor%3EAllem+J.-P.%3BEscobedo+P.%3BDharmapuri+L.%3C%2Fauthor%3E%3CAN%3E630371400%3C%2FAN%3E%3CDT%3EArticle%3C%2FDT%3E" TargetMode="External"/><Relationship Id="rId276" Type="http://schemas.openxmlformats.org/officeDocument/2006/relationships/hyperlink" Target="https://unimelb.hosted.exlibrisgroup.com/sfxlcl41/?sid=OVID:embase&amp;id=pmid:32349714&amp;id=doi:10.1186%2Fs12888-020-02605-0&amp;issn=1471-244X&amp;isbn=&amp;volume=20&amp;issue=1&amp;spage=191&amp;pages=&amp;date=2020&amp;title=BMC+Psychiatry&amp;atitle=Prevalence+and+distribution+pattern+of+mood+swings+in+Thai+adolescents%3A+A+school-based+survey+in+the+central+region+of+Thailand&amp;aulast=Angsukiattitavorn&amp;pid=%3Cauthor%3EAngsukiattitavorn+S.%3BSeeherunwong+A.%3BPanitrat+R.%3BTipayamongkholgul+M.%3C%2Fauthor%3E%3CAN%3E631626900%3C%2FAN%3E%3CDT%3EArticle%3C%2FDT%3E" TargetMode="External"/><Relationship Id="rId483" Type="http://schemas.openxmlformats.org/officeDocument/2006/relationships/hyperlink" Target="https://access.ovid.com/custom/redirector/index.html?dest=https://go.openathens.net/redirector/unimelb.edu.au?url=http://ovidsp.ovid.com/ovidweb.cgi?T=JS&amp;CSC=Y&amp;NEWS=N&amp;PAGE=fulltext&amp;D=emed18&amp;AN=619323615" TargetMode="External"/><Relationship Id="rId690" Type="http://schemas.openxmlformats.org/officeDocument/2006/relationships/hyperlink" Target="https://unimelb.hosted.exlibrisgroup.com/sfxlcl41/?sid=OVID:embase&amp;id=pmid:33764983&amp;id=doi:10.1371%2Fjournal.pone.0248299&amp;issn=1932-6203&amp;isbn=&amp;volume=16&amp;issue=3+March&amp;spage=e0248299&amp;pages=&amp;date=2021&amp;title=PLoS+ONE&amp;atitle=%22When+they+say+weed+causes+depression%2C+but+it%27s+your+fav+antidepressant%22%3A+Knowledgeaware+attention+framework+for+relationship+extraction&amp;aulast=Yadav&amp;pid=%3Cauthor%3EYadav+S.%3BLokala+U.%3BDaniulaityte+R.%3BThirunarayan+K.%3BLamy+F.%3BSheth+A.%3C%2Fauthor%3E%3CAN%3E2011524829%3C%2FAN%3E%3CDT%3EArticle%3C%2FDT%3E" TargetMode="External"/><Relationship Id="rId704" Type="http://schemas.openxmlformats.org/officeDocument/2006/relationships/hyperlink" Target="https://unimelb.hosted.exlibrisgroup.com/sfxlcl41/?sid=OVID:embase&amp;id=pmid:33677020&amp;id=doi:10.1016%2Fj.ctim.2021.102700&amp;issn=0965-2299&amp;isbn=&amp;volume=58&amp;issue=&amp;spage=102700&amp;pages=&amp;date=2021&amp;title=Complementary+Therapies+in+Medicine&amp;atitle=Knowledge+about+and+attitudes+towards+medical+cannabis+among+Austrian+university+students&amp;aulast=Felnhofer&amp;pid=%3Cauthor%3EFelnhofer+A.%3BKothgassner+O.D.%3BStoll+A.%3BKlier+C.%3C%2Fauthor%3E%3CAN%3E2011313656%3C%2FAN%3E%3CDT%3EArticle%3C%2FDT%3E" TargetMode="External"/><Relationship Id="rId911" Type="http://schemas.openxmlformats.org/officeDocument/2006/relationships/hyperlink" Target="https://access.ovid.com/custom/redirector/index.html?dest=https://go.openathens.net/redirector/unimelb.edu.au?url=http://ovidsp.ovid.com/ovidweb.cgi?T=JS&amp;CSC=Y&amp;NEWS=N&amp;PAGE=fulltext&amp;D=emed20&amp;AN=628238427" TargetMode="External"/><Relationship Id="rId1127" Type="http://schemas.openxmlformats.org/officeDocument/2006/relationships/hyperlink" Target="https://access.ovid.com/custom/redirector/index.html?dest=https://go.openathens.net/redirector/unimelb.edu.au?url=http://ovidsp.ovid.com/ovidweb.cgi?T=JS&amp;CSC=Y&amp;NEWS=N&amp;PAGE=fulltext&amp;D=emed22&amp;AN=2014934073" TargetMode="External"/><Relationship Id="rId40" Type="http://schemas.openxmlformats.org/officeDocument/2006/relationships/hyperlink" Target="https://unimelb.hosted.exlibrisgroup.com/sfxlcl41/?sid=OVID:embase&amp;id=pmid:35063905&amp;id=doi:10.1016%2Fj.midw.2021.103244&amp;issn=1532-3099&amp;isbn=&amp;volume=106&amp;issue=&amp;spage=103244&amp;pages=103244&amp;date=2022&amp;title=Midwifery&amp;atitle=High-risk+health+behaviours+of+pregnancy-planning+women+and+men%3A+Is+there+a+need+for+preconception+care%3F&amp;aulast=Dennis&amp;pid=%3Cauthor%3EDennis+C.-L.%3BBrennenstuhl+S.%3BBrown+H.K.%3BBell+R.C.%3BMarini+F.%3BBirken+C.S.%3C%2Fauthor%3E%3CAN%3E637105117%3C%2FAN%3E%3CDT%3EArticle%3C%2FDT%3E" TargetMode="External"/><Relationship Id="rId136" Type="http://schemas.openxmlformats.org/officeDocument/2006/relationships/hyperlink" Target="https://unimelb.hosted.exlibrisgroup.com/sfxlcl41/?sid=OVID:embase&amp;id=pmid:33563492&amp;id=doi:10.1016%2Fj.pediatrneurol.2020.10.014&amp;issn=0887-8994&amp;isbn=&amp;volume=118&amp;issue=&amp;spage=72&amp;pages=72-90&amp;date=2021&amp;title=Pediatric+Neurology&amp;atitle=Assessments+and+Interventions+for+Spasticity+in+Infants+With+or+at+High+Risk+for+Cerebral+Palsy%3A+A+Systematic+Review&amp;aulast=Ayala&amp;pid=%3Cauthor%3EAyala+L.%3BWinter+S.%3BByrne+R.%3BFehlings+D.%3BGehred+A.%3BLetzkus+L.%3BNoritz+G.%3BPaton+M.C.B.%3BPietruszewski+L.%3BRosenberg+N.%3BTanner+K.%3BVargus-Adams+J.%3BNovak+I.%3BMaitre+N.L.%3C%2Fauthor%3E%3CAN%3E2010942456%3C%2FAN%3E%3CDT%3EReview%3C%2FDT%3E" TargetMode="External"/><Relationship Id="rId343" Type="http://schemas.openxmlformats.org/officeDocument/2006/relationships/hyperlink" Target="https://access.ovid.com/custom/redirector/index.html?dest=https://go.openathens.net/redirector/unimelb.edu.au?url=http://ovidsp.ovid.com/ovidweb.cgi?T=JS&amp;CSC=Y&amp;NEWS=N&amp;PAGE=fulltext&amp;D=emed20&amp;AN=629420304" TargetMode="External"/><Relationship Id="rId550" Type="http://schemas.openxmlformats.org/officeDocument/2006/relationships/hyperlink" Target="https://unimelb.hosted.exlibrisgroup.com/sfxlcl41/?sid=OVID:embase&amp;id=pmid:&amp;id=doi:10.1371%2Fjournal.pone.0156614&amp;issn=1932-6203&amp;isbn=&amp;volume=11&amp;issue=5&amp;spage=e0156614&amp;pages=&amp;date=2016&amp;title=PLoS+ONE&amp;atitle=%22I+use+weed+for+my+ADHD%22%3A+A+qualitative+analysis+of+online+forum+discussions+on+cannabis+use+and+ADHD&amp;aulast=Mitchell&amp;pid=%3Cauthor%3EMitchell+J.T.%3BSweitzer+M.M.%3BTunno+A.M.%3BKollins+S.H.%3BJoseph+McClernon+F.%3C%2Fauthor%3E%3CAN%3E610523028%3C%2FAN%3E%3CDT%3EArticle%3C%2FDT%3E" TargetMode="External"/><Relationship Id="rId788" Type="http://schemas.openxmlformats.org/officeDocument/2006/relationships/hyperlink" Target="https://unimelb.hosted.exlibrisgroup.com/sfxlcl41/?sid=OVID:embase&amp;id=pmid:32093530&amp;id=doi:10.1080%2F10826084.2020.1729201&amp;issn=1532-2491&amp;isbn=&amp;volume=55&amp;issue=7&amp;spage=1138&amp;pages=1138-1145&amp;date=2020&amp;title=Substance+use+%26+misuse&amp;atitle=CBD+%28Cannabidiol%29+Product+Attitudes%2C+Knowledge%2C+and+Use+Among+Young+Adults&amp;aulast=Wheeler&amp;pid=%3Cauthor%3EWheeler+M.%3BMerten+J.W.%3BGordon+B.T.%3BHamadi+H.%3C%2Fauthor%3E%3CAN%3E631065795%3C%2FAN%3E%3CDT%3EArticle%3C%2FDT%3E" TargetMode="External"/><Relationship Id="rId995" Type="http://schemas.openxmlformats.org/officeDocument/2006/relationships/hyperlink" Target="https://access.ovid.com/custom/redirector/index.html?dest=https://go.openathens.net/redirector/unimelb.edu.au?url=http://ovidsp.ovid.com/ovidweb.cgi?T=JS&amp;CSC=Y&amp;NEWS=N&amp;PAGE=fulltext&amp;D=emed18&amp;AN=622754270" TargetMode="External"/><Relationship Id="rId1180" Type="http://schemas.openxmlformats.org/officeDocument/2006/relationships/hyperlink" Target="https://unimelb.hosted.exlibrisgroup.com/sfxlcl41/?sid=OVID:embase&amp;id=pmid:31722852&amp;id=doi:10.1016%2Fj.jogc.2019.08.033&amp;issn=1701-2163&amp;isbn=&amp;volume=42&amp;issue=3&amp;spage=256&amp;pages=256-261&amp;date=2020&amp;title=Journal+of+Obstetrics+and+Gynaecology+Canada&amp;atitle=Cannabis+Use%2C+a+Self-Management+Strategy+Among+Australian+Women+With+Endometriosis%3A+Results+From+a+National+Online+Survey&amp;aulast=Sinclair&amp;pid=%3Cauthor%3ESinclair+J.%3BSmith+C.A.%3BAbbott+J.%3BChalmers+K.J.%3BPate+D.W.%3BArmour+M.%3C%2Fauthor%3E%3CAN%3E2005203065%3C%2FAN%3E%3CDT%3EArticle%3C%2FDT%3E" TargetMode="External"/><Relationship Id="rId203" Type="http://schemas.openxmlformats.org/officeDocument/2006/relationships/hyperlink" Target="https://access.ovid.com/custom/redirector/index.html?dest=https://go.openathens.net/redirector/unimelb.edu.au?url=http://ovidsp.ovid.com/ovidweb.cgi?T=JS&amp;CSC=Y&amp;NEWS=N&amp;PAGE=fulltext&amp;D=emed21&amp;AN=632999007" TargetMode="External"/><Relationship Id="rId648" Type="http://schemas.openxmlformats.org/officeDocument/2006/relationships/hyperlink" Target="https://unimelb.hosted.exlibrisgroup.com/sfxlcl41/?sid=OVID:embase&amp;id=pmid:35144238&amp;id=doi:10.1016%2Fj.drugalcdep.2022.109345&amp;issn=0376-8716&amp;isbn=&amp;volume=232&amp;issue=&amp;spage=109345&amp;pages=&amp;date=2022&amp;title=Drug+and+Alcohol+Dependence&amp;atitle=A+social+media+intervention+for+cannabis+use+among+emerging+adults%3A+Randomized+controlled+trial&amp;aulast=Bonar&amp;pid=%3Cauthor%3EBonar+E.E.%3BGoldstick+J.E.%3BChapman+L.%3BBauermeister+J.A.%3BYoung+S.D.%3BMcAfee+J.%3BWalton+M.A.%3C%2Fauthor%3E%3CAN%3E2016799637%3C%2FAN%3E%3CDT%3EArticle%3C%2FDT%3E" TargetMode="External"/><Relationship Id="rId855" Type="http://schemas.openxmlformats.org/officeDocument/2006/relationships/hyperlink" Target="https://access.ovid.com/custom/redirector/index.html?dest=https://go.openathens.net/redirector/unimelb.edu.au?url=http://ovidsp.ovid.com/ovidweb.cgi?T=JS&amp;CSC=Y&amp;NEWS=N&amp;PAGE=fulltext&amp;D=emed21&amp;AN=632639094" TargetMode="External"/><Relationship Id="rId1040" Type="http://schemas.openxmlformats.org/officeDocument/2006/relationships/hyperlink" Target="https://unimelb.hosted.exlibrisgroup.com/sfxlcl41/?sid=OVID:embase&amp;id=pmid:&amp;id=doi:10.1310%2Fsci2201-3&amp;issn=1082-0744&amp;isbn=&amp;volume=22&amp;issue=1&amp;spage=3&amp;pages=3-12&amp;date=2016&amp;title=Topics+in+Spinal+Cord+Injury+Rehabilitation&amp;atitle=Characteristics+of+individuals+with+spinal+cord+injury+who+use+cannabis+for+therapeutic+purposes&amp;aulast=Drossel&amp;pid=%3Cauthor%3EDrossel+C.%3BForchheimer+M.%3BMeade+M.A.%3C%2Fauthor%3E%3CAN%3E616799296%3C%2FAN%3E%3CDT%3EArticle%3C%2FDT%3E" TargetMode="External"/><Relationship Id="rId287" Type="http://schemas.openxmlformats.org/officeDocument/2006/relationships/hyperlink" Target="https://access.ovid.com/custom/redirector/index.html?dest=https://go.openathens.net/redirector/unimelb.edu.au?url=http://ovidsp.ovid.com/ovidweb.cgi?T=JS&amp;CSC=Y&amp;NEWS=N&amp;PAGE=fulltext&amp;D=emed21&amp;AN=2005203065" TargetMode="External"/><Relationship Id="rId410" Type="http://schemas.openxmlformats.org/officeDocument/2006/relationships/hyperlink" Target="https://unimelb.hosted.exlibrisgroup.com/sfxlcl41/?sid=OVID:embase&amp;id=pmid:30646364&amp;id=doi:10.1001%2Fjamanetworkopen.2018.2242&amp;issn=2574-3805&amp;isbn=&amp;volume=1&amp;issue=7&amp;spage=e182242&amp;pages=e182242&amp;date=2018&amp;title=JAMA+network+open&amp;atitle=Social+Media+Posts+by+Recreational+Marijuana+Companies+and+Administrative+Code+Regulations+in+Washington+State&amp;aulast=Moreno&amp;pid=%3Cauthor%3EMoreno+M.A.%3BGower+A.D.%3BJenkins+M.C.%3BScheck+J.%3BSohal+J.%3BKerr+B.%3BYoung+H.N.%3BCox+E.%3C%2Fauthor%3E%3CAN%3E629380509%3C%2FAN%3E%3CDT%3EArticle%3C%2FDT%3E" TargetMode="External"/><Relationship Id="rId494" Type="http://schemas.openxmlformats.org/officeDocument/2006/relationships/hyperlink" Target="https://unimelb.hosted.exlibrisgroup.com/sfxlcl41/?sid=OVID:embase&amp;id=pmid:28602568&amp;id=doi:10.1016%2Fj.pec.2017.06.001&amp;issn=0738-3991&amp;isbn=&amp;volume=100&amp;issue=10&amp;spage=1943&amp;pages=1943-1950&amp;date=2017&amp;title=Patient+Education+and+Counseling&amp;atitle=Online+self-help+forums+on+cannabis%3A+A+content+assessment&amp;aulast=Greiner&amp;pid=%3Cauthor%3EGreiner+C.%3BChatton+A.%3BKhazaal+Y.%3C%2Fauthor%3E%3CAN%3E616718657%3C%2FAN%3E%3CDT%3EArticle%3C%2FDT%3E" TargetMode="External"/><Relationship Id="rId508" Type="http://schemas.openxmlformats.org/officeDocument/2006/relationships/hyperlink" Target="https://unimelb.hosted.exlibrisgroup.com/sfxlcl41/?sid=OVID:embase&amp;id=pmid:&amp;id=doi:10.1166%2Fjmihi.2017.2253&amp;issn=2156-7018&amp;isbn=&amp;volume=7&amp;issue=6&amp;spage=1324&amp;pages=1324-1337&amp;date=2017&amp;title=Journal+of+Medical+Imaging+and+Health+Informatics&amp;atitle=An+ontology-based+approach+for+detecting+drug+abuse+epidemiology&amp;aulast=Asad&amp;pid=%3Cauthor%3EAsad+S.%3BSaba+T.%3BHussain+S.%3BAhmed+M.%3BAkram+S.%3BKhan+A.%3BAnjum+A.%3BShah+M.A.%3BJavaid+N.%3C%2Fauthor%3E%3CAN%3E618632892%3C%2FAN%3E%3CDT%3EArticle%3C%2FDT%3E" TargetMode="External"/><Relationship Id="rId715" Type="http://schemas.openxmlformats.org/officeDocument/2006/relationships/hyperlink" Target="https://access.ovid.com/custom/redirector/index.html?dest=https://go.openathens.net/redirector/unimelb.edu.au?url=http://ovidsp.ovid.com/ovidweb.cgi?T=JS&amp;CSC=Y&amp;NEWS=N&amp;PAGE=fulltext&amp;D=emed22&amp;AN=2010939965" TargetMode="External"/><Relationship Id="rId922" Type="http://schemas.openxmlformats.org/officeDocument/2006/relationships/hyperlink" Target="https://unimelb.hosted.exlibrisgroup.com/sfxlcl41/?sid=OVID:embase&amp;id=pmid:28681195&amp;id=doi:10.1007%2Fs11121-017-0818-9&amp;issn=1573-6695&amp;isbn=&amp;volume=19&amp;issue=2&amp;spage=127&amp;pages=127-137&amp;date=2018&amp;title=Prevention+science+%3A+the+official+journal+of+the+Society+for+Prevention+Research&amp;atitle=Exposure+to+and+Content+of+Marijuana+Product+Reviews&amp;aulast=Cavazos-Rehg&amp;pid=%3Cauthor%3ECavazos-Rehg+P.A.%3BKrauss+M.J.%3BSowles+S.J.%3BMurphy+G.M.%3BBierut+L.J.%3C%2Fauthor%3E%3CAN%3E625949350%3C%2FAN%3E%3CDT%3EArticle%3C%2FDT%3E" TargetMode="External"/><Relationship Id="rId1138" Type="http://schemas.openxmlformats.org/officeDocument/2006/relationships/hyperlink" Target="https://unimelb.hosted.exlibrisgroup.com/sfxlcl41/?sid=OVID:embase&amp;id=pmid:33460744&amp;id=doi:10.1016%2Fj.ctim.2021.102669&amp;issn=0965-2299&amp;isbn=&amp;volume=57&amp;issue=&amp;spage=102669&amp;pages=&amp;date=2021&amp;title=Complementary+Therapies+in+Medicine&amp;atitle=Mixed+methods+study+of+the+potential+therapeutic+benefits+from+medical+cannabis+for+patients+in+Florida&amp;aulast=Luque&amp;pid=%3Cauthor%3ELuque+J.S.%3BOkere+A.N.%3BReyes-Ortiz+C.A.%3BWilliams+P.M.%3C%2Fauthor%3E%3CAN%3E2010748559%3C%2FAN%3E%3CDT%3EArticle%3C%2FDT%3E" TargetMode="External"/><Relationship Id="rId147" Type="http://schemas.openxmlformats.org/officeDocument/2006/relationships/hyperlink" Target="https://access.ovid.com/custom/redirector/index.html?dest=https://go.openathens.net/redirector/unimelb.edu.au?url=http://ovidsp.ovid.com/ovidweb.cgi?T=JS&amp;CSC=Y&amp;NEWS=N&amp;PAGE=fulltext&amp;D=emed22&amp;AN=633775152" TargetMode="External"/><Relationship Id="rId354" Type="http://schemas.openxmlformats.org/officeDocument/2006/relationships/hyperlink" Target="https://unimelb.hosted.exlibrisgroup.com/sfxlcl41/?sid=OVID:embase&amp;id=pmid:&amp;id=doi:10.1186%2Fs42238-019-0006-9&amp;issn=2522-5782&amp;isbn=&amp;volume=1&amp;issue=1&amp;spage=7&amp;pages=&amp;date=2019&amp;title=Journal+of+Cannabis+Research&amp;atitle=Age+related+differences+in+cannabis+use+and+subjective+effects+in+a+large+population-based+survey+of+adult+athletes&amp;aulast=Zeiger&amp;pid=%3Cauthor%3EZeiger+J.S.%3BSilvers+W.S.%3BFleegler+E.M.%3BZeiger+R.S.%3C%2Fauthor%3E%3CAN%3E631656994%3C%2FAN%3E%3CDT%3EArticle%3C%2FDT%3E" TargetMode="External"/><Relationship Id="rId799" Type="http://schemas.openxmlformats.org/officeDocument/2006/relationships/hyperlink" Target="https://access.ovid.com/custom/redirector/index.html?dest=https://go.openathens.net/redirector/unimelb.edu.au?url=http://ovidsp.ovid.com/ovidweb.cgi?T=JS&amp;CSC=Y&amp;NEWS=N&amp;PAGE=fulltext&amp;D=emed21&amp;AN=2005028291" TargetMode="External"/><Relationship Id="rId1191" Type="http://schemas.openxmlformats.org/officeDocument/2006/relationships/hyperlink" Target="https://access.ovid.com/custom/redirector/index.html?dest=https://go.openathens.net/redirector/unimelb.edu.au?url=http://ovidsp.ovid.com/ovidweb.cgi?T=JS&amp;CSC=Y&amp;NEWS=N&amp;PAGE=fulltext&amp;D=emed21&amp;AN=633828507" TargetMode="External"/><Relationship Id="rId1205" Type="http://schemas.openxmlformats.org/officeDocument/2006/relationships/hyperlink" Target="https://access.ovid.com/custom/redirector/index.html?dest=https://go.openathens.net/redirector/unimelb.edu.au?url=http://ovidsp.ovid.com/ovidweb.cgi?T=JS&amp;CSC=Y&amp;NEWS=N&amp;PAGE=fulltext&amp;D=emed20&amp;AN=629421893" TargetMode="External"/><Relationship Id="rId51" Type="http://schemas.openxmlformats.org/officeDocument/2006/relationships/hyperlink" Target="https://access.ovid.com/custom/redirector/index.html?dest=https://go.openathens.net/redirector/unimelb.edu.au?url=http://ovidsp.ovid.com/ovidweb.cgi?T=JS&amp;CSC=Y&amp;NEWS=N&amp;PAGE=fulltext&amp;D=emexa&amp;AN=2014769662" TargetMode="External"/><Relationship Id="rId561" Type="http://schemas.openxmlformats.org/officeDocument/2006/relationships/hyperlink" Target="https://access.ovid.com/custom/redirector/index.html?dest=https://go.openathens.net/redirector/unimelb.edu.au?url=http://ovidsp.ovid.com/ovidweb.cgi?T=JS&amp;CSC=Y&amp;NEWS=N&amp;PAGE=fulltext&amp;D=emed17&amp;AN=607644434" TargetMode="External"/><Relationship Id="rId659" Type="http://schemas.openxmlformats.org/officeDocument/2006/relationships/hyperlink" Target="https://access.ovid.com/custom/redirector/index.html?dest=https://go.openathens.net/redirector/unimelb.edu.au?url=http://ovidsp.ovid.com/ovidweb.cgi?T=JS&amp;CSC=Y&amp;NEWS=N&amp;PAGE=fulltext&amp;D=emexa&amp;AN=2013456806" TargetMode="External"/><Relationship Id="rId866" Type="http://schemas.openxmlformats.org/officeDocument/2006/relationships/hyperlink" Target="https://unimelb.hosted.exlibrisgroup.com/sfxlcl41/?sid=OVID:embase&amp;id=pmid:&amp;id=doi:10.1186%2Fs42238-019-0006-9&amp;issn=2522-5782&amp;isbn=&amp;volume=1&amp;issue=1&amp;spage=7&amp;pages=&amp;date=2019&amp;title=Journal+of+Cannabis+Research&amp;atitle=Age+related+differences+in+cannabis+use+and+subjective+effects+in+a+large+population-based+survey+of+adult+athletes&amp;aulast=Zeiger&amp;pid=%3Cauthor%3EZeiger+J.S.%3BSilvers+W.S.%3BFleegler+E.M.%3BZeiger+R.S.%3C%2Fauthor%3E%3CAN%3E631656994%3C%2FAN%3E%3CDT%3EArticle%3C%2FDT%3E" TargetMode="External"/><Relationship Id="rId214" Type="http://schemas.openxmlformats.org/officeDocument/2006/relationships/hyperlink" Target="https://unimelb.hosted.exlibrisgroup.com/sfxlcl41/?sid=OVID:embase&amp;id=pmid:&amp;id=doi:10.1097%2FOGX.0000000000000879&amp;issn=0029-7828&amp;isbn=&amp;volume=75&amp;issue=12&amp;spage=713&amp;pages=713-714&amp;date=2020&amp;title=Obstetrical+and+Gynecological+Survey&amp;atitle=Smartphone-Based+Financial+Incentives+to+Promote+Smoking+Cessation+during+Pregnancy%3A+A+Pilot+Study&amp;aulast=Kurti&amp;pid=%3Cauthor%3EKurti+A.N.%3BTang+K.%3BBolivar+H.A.%3BEvemy+C.%3BMedina+N.%3BSkelly+J.%3BNighbor+T.%3BHiggins+S.T.%3C%2Fauthor%3E%3CAN%3E633811146%3C%2FAN%3E%3CDT%3ENote%3C%2FDT%3E" TargetMode="External"/><Relationship Id="rId298" Type="http://schemas.openxmlformats.org/officeDocument/2006/relationships/hyperlink" Target="https://unimelb.hosted.exlibrisgroup.com/sfxlcl41/?sid=OVID:embase&amp;id=pmid:31831352&amp;id=doi:10.1016%2Fj.japh.2019.11.005&amp;issn=1544-3191&amp;isbn=&amp;volume=60&amp;issue=1&amp;spage=235&amp;pages=235-243&amp;date=2020&amp;title=Journal+of+the+American+Pharmacists+Association&amp;atitle=Arkansas+community%27s+attitudes+toward+the+regulation+of+medical+cannabis+and+the+pharmacist%27s+involvement+in+Arkansas+medical+cannabis&amp;aulast=Gladden&amp;pid=%3Cauthor%3EGladden+M.E.%3BHung+D.%3BBhandari+N.R.%3BFranks+A.M.%3BRussell+L.%3BWhite+L.%3BFantegrossi+W.E.%3BPayakachat+N.%3C%2Fauthor%3E%3CAN%3E2004165479%3C%2FAN%3E%3CDT%3EConference+Paper%3C%2FDT%3E" TargetMode="External"/><Relationship Id="rId421" Type="http://schemas.openxmlformats.org/officeDocument/2006/relationships/hyperlink" Target="https://access.ovid.com/custom/redirector/index.html?dest=https://go.openathens.net/redirector/unimelb.edu.au?url=http://ovidsp.ovid.com/ovidweb.cgi?T=JS&amp;CSC=Y&amp;NEWS=N&amp;PAGE=fulltext&amp;D=emed19&amp;AN=625789527" TargetMode="External"/><Relationship Id="rId519" Type="http://schemas.openxmlformats.org/officeDocument/2006/relationships/hyperlink" Target="https://access.ovid.com/custom/redirector/index.html?dest=https://go.openathens.net/redirector/unimelb.edu.au?url=http://ovidsp.ovid.com/ovidweb.cgi?T=JS&amp;CSC=Y&amp;NEWS=N&amp;PAGE=fulltext&amp;D=emed18&amp;AN=618520276" TargetMode="External"/><Relationship Id="rId1051" Type="http://schemas.openxmlformats.org/officeDocument/2006/relationships/hyperlink" Target="https://access.ovid.com/custom/redirector/index.html?dest=https://go.openathens.net/redirector/unimelb.edu.au?url=http://ovidsp.ovid.com/ovidweb.cgi?T=JS&amp;CSC=Y&amp;NEWS=N&amp;PAGE=fulltext&amp;D=emed16&amp;AN=605871088" TargetMode="External"/><Relationship Id="rId1149" Type="http://schemas.openxmlformats.org/officeDocument/2006/relationships/hyperlink" Target="https://access.ovid.com/custom/redirector/index.html?dest=https://go.openathens.net/redirector/unimelb.edu.au?url=http://ovidsp.ovid.com/ovidweb.cgi?T=JS&amp;CSC=Y&amp;NEWS=N&amp;PAGE=fulltext&amp;D=emed22&amp;AN=636415674" TargetMode="External"/><Relationship Id="rId158" Type="http://schemas.openxmlformats.org/officeDocument/2006/relationships/hyperlink" Target="https://unimelb.hosted.exlibrisgroup.com/sfxlcl41/?sid=OVID:embase&amp;id=pmid:33821757&amp;id=doi:10.1080%2F10826084.2021.1906277&amp;issn=1532-2491&amp;isbn=&amp;volume=56&amp;issue=7&amp;spage=1074&amp;pages=1074-1077&amp;date=2021&amp;title=Substance+use+%26+misuse&amp;atitle=Twitter+Posts+About+Cannabis+Use+During+Pregnancy+and+Postpartum%3AA+Content+Analysis&amp;aulast=Pang&amp;pid=%3Cauthor%3EPang+R.D.%3BDormanesh+A.%3BHoang+Y.%3BChu+M.%3BAllem+J.-P.%3C%2Fauthor%3E%3CAN%3E634753920%3C%2FAN%3E%3CDT%3EArticle%3C%2FDT%3E" TargetMode="External"/><Relationship Id="rId726" Type="http://schemas.openxmlformats.org/officeDocument/2006/relationships/hyperlink" Target="https://unimelb.hosted.exlibrisgroup.com/sfxlcl41/?sid=OVID:embase&amp;id=pmid:33568112&amp;id=doi:10.1186%2Fs12906-021-03226-0&amp;issn=2662-7671&amp;isbn=&amp;volume=21&amp;issue=1&amp;spage=58&amp;pages=&amp;date=2021&amp;title=BMC+Complementary+Medicine+and+Therapies&amp;atitle=A+patient+perspective+of+complementary+and+integrative+medicine+%28CIM%29+for+migraine+treatment%3A+a+social+media+survey&amp;aulast=Kuruvilla&amp;pid=%3Cauthor%3EKuruvilla+D.E.%3BMehta+A.%3BRavishankar+N.%3BCowan+R.P.%3C%2Fauthor%3E%3CAN%3E2010454572%3C%2FAN%3E%3CDT%3EArticle%3C%2FDT%3E" TargetMode="External"/><Relationship Id="rId933" Type="http://schemas.openxmlformats.org/officeDocument/2006/relationships/hyperlink" Target="https://access.ovid.com/custom/redirector/index.html?dest=https://go.openathens.net/redirector/unimelb.edu.au?url=http://ovidsp.ovid.com/ovidweb.cgi?T=JS&amp;CSC=Y&amp;NEWS=N&amp;PAGE=fulltext&amp;D=emed19&amp;AN=2001072426" TargetMode="External"/><Relationship Id="rId1009" Type="http://schemas.openxmlformats.org/officeDocument/2006/relationships/hyperlink" Target="https://access.ovid.com/custom/redirector/index.html?dest=https://go.openathens.net/redirector/unimelb.edu.au?url=http://ovidsp.ovid.com/ovidweb.cgi?T=JS&amp;CSC=Y&amp;NEWS=N&amp;PAGE=fulltext&amp;D=emed17&amp;AN=612836160" TargetMode="External"/><Relationship Id="rId62" Type="http://schemas.openxmlformats.org/officeDocument/2006/relationships/hyperlink" Target="https://unimelb.hosted.exlibrisgroup.com/sfxlcl41/?sid=OVID:embase&amp;id=pmid:&amp;id=doi:10.1093%2Frap%2Frkab078&amp;issn=2514-1775&amp;isbn=&amp;volume=5&amp;issue=3&amp;spage=rkab078&amp;pages=&amp;date=2021&amp;title=Rheumatology+Advances+in+Practice&amp;atitle=Perceptions+of+opioid+use+and+impact+on+quality+of+life+in+patients+with+musculoskeletal+conditions+within+online+health+community+forums&amp;aulast=Rana&amp;pid=%3Cauthor%3ERana+H.%3BNenadic+G.%3BDixon+W.G.%3BJani+M.%3C%2Fauthor%3E%3CAN%3E2015962670%3C%2FAN%3E%3CDT%3ELetter%3C%2FDT%3E" TargetMode="External"/><Relationship Id="rId365" Type="http://schemas.openxmlformats.org/officeDocument/2006/relationships/hyperlink" Target="https://access.ovid.com/custom/redirector/index.html?dest=https://go.openathens.net/redirector/unimelb.edu.au?url=http://ovidsp.ovid.com/ovidweb.cgi?T=JS&amp;CSC=Y&amp;NEWS=N&amp;PAGE=fulltext&amp;D=emed20&amp;AN=2001601348" TargetMode="External"/><Relationship Id="rId572" Type="http://schemas.openxmlformats.org/officeDocument/2006/relationships/hyperlink" Target="https://unimelb.hosted.exlibrisgroup.com/sfxlcl41/?sid=OVID:embase&amp;id=pmid:24227540&amp;id=doi:10.1136%2Ftobaccocontrol-2013-051243&amp;issn=1468-3318&amp;isbn=&amp;volume=24&amp;issue=2&amp;spage=136&amp;pages=136-138&amp;date=2015&amp;title=Tobacco+control&amp;atitle=Applying+linguistic+methods+to+understanding+smoking-related+conversations+on+Twitter&amp;aulast=Sanders-Jackson&amp;pid=%3Cauthor%3ESanders-Jackson+A.%3BBrown+C.G.%3BProchaska+J.J.%3C%2Fauthor%3E%3CAN%3E609417166%3C%2FAN%3E%3CDT%3EArticle%3C%2FDT%3E" TargetMode="External"/><Relationship Id="rId1216" Type="http://schemas.openxmlformats.org/officeDocument/2006/relationships/hyperlink" Target="https://unimelb.hosted.exlibrisgroup.com/sfxlcl41/?sid=OVID:embase&amp;id=pmid:&amp;id=doi:10.1111%2Fjsr.12912&amp;issn=1365-2869&amp;isbn=&amp;volume=28&amp;issue=SUPPL+1&amp;spage=&amp;pages=&amp;date=2019&amp;title=Journal+of+Sleep+Research&amp;atitle=Cannabis+use+patterns+for+sleep+disorders+in+Australia%3A+A+subanalysis+of+an+online+cross-sectional+survey&amp;aulast=Suraev&amp;pid=%3Cauthor%3ESuraev+A.%3BHoyos+C.%3BMills+L.%3BMcGregor+I.%3BBravo+M.%3BArkell+T.%3BBenson+M.%3BLintzeris+N.%3C%2Fauthor%3E%3CAN%3E634251714%3C%2FAN%3E%3CDT%3EConference+Abstract%3C%2FDT%3E" TargetMode="External"/><Relationship Id="rId225" Type="http://schemas.openxmlformats.org/officeDocument/2006/relationships/hyperlink" Target="https://access.ovid.com/custom/redirector/index.html?dest=https://go.openathens.net/redirector/unimelb.edu.au?url=http://ovidsp.ovid.com/ovidweb.cgi?T=JS&amp;CSC=Y&amp;NEWS=N&amp;PAGE=fulltext&amp;D=emed21&amp;AN=630582724" TargetMode="External"/><Relationship Id="rId432" Type="http://schemas.openxmlformats.org/officeDocument/2006/relationships/hyperlink" Target="https://unimelb.hosted.exlibrisgroup.com/sfxlcl41/?sid=OVID:embase&amp;id=pmid:&amp;id=doi:&amp;issn=2284-0249&amp;isbn=&amp;volume=24&amp;issue=3&amp;spage=111&amp;pages=111-112&amp;date=2018&amp;title=Journal+of+Psychopathology&amp;atitle=The+role+of+psychopathology+in+modern+psychiatry&amp;aulast=Fiorillo&amp;pid=%3Cauthor%3EFiorillo+A.%3BDell%27Osso+B.%3BMaina+G.%3BFagiolini+A.%3C%2Fauthor%3E%3CAN%3E624274185%3C%2FAN%3E%3CDT%3EEditorial%3C%2FDT%3E" TargetMode="External"/><Relationship Id="rId877" Type="http://schemas.openxmlformats.org/officeDocument/2006/relationships/hyperlink" Target="https://access.ovid.com/custom/redirector/index.html?dest=https://go.openathens.net/redirector/unimelb.edu.au?url=http://ovidsp.ovid.com/ovidweb.cgi?T=JS&amp;CSC=Y&amp;NEWS=N&amp;PAGE=fulltext&amp;D=emed20&amp;AN=2002499326" TargetMode="External"/><Relationship Id="rId1062" Type="http://schemas.openxmlformats.org/officeDocument/2006/relationships/hyperlink" Target="https://unimelb.hosted.exlibrisgroup.com/sfxlcl41/?sid=OVID:embase&amp;id=pmid:&amp;id=doi:10.1016%2Fj.jadohealth.2014.10.270&amp;issn=1054-139X&amp;isbn=&amp;volume=56&amp;issue=2&amp;spage=139&amp;pages=139-145&amp;date=2015&amp;title=Journal+of+Adolescent+Health&amp;atitle=Twitter+chatter+about+marijuana&amp;aulast=Cavazos-Rehg&amp;pid=%3Cauthor%3ECavazos-Rehg+P.A.%3BKrauss+M.%3BFisher+S.L.%3BSalyer+P.%3BGrucza+R.A.%3BBierut+L.J.%3C%2Fauthor%3E%3CAN%3E601631477%3C%2FAN%3E%3CDT%3EArticle%3C%2FDT%3E" TargetMode="External"/><Relationship Id="rId737" Type="http://schemas.openxmlformats.org/officeDocument/2006/relationships/hyperlink" Target="https://access.ovid.com/custom/redirector/index.html?dest=https://go.openathens.net/redirector/unimelb.edu.au?url=http://ovidsp.ovid.com/ovidweb.cgi?T=JS&amp;CSC=Y&amp;NEWS=N&amp;PAGE=fulltext&amp;D=emed22&amp;AN=634753920" TargetMode="External"/><Relationship Id="rId944" Type="http://schemas.openxmlformats.org/officeDocument/2006/relationships/hyperlink" Target="https://unimelb.hosted.exlibrisgroup.com/sfxlcl41/?sid=OVID:embase&amp;id=pmid:&amp;id=doi:10.1080%2F14659891.2018.1444108&amp;issn=1465-9891&amp;isbn=&amp;volume=23&amp;issue=4&amp;spage=436&amp;pages=436-440&amp;date=2018&amp;title=Journal+of+Substance+Use&amp;atitle=Rolling+and+scrolling%3A+The+portrayal+of+marijuana+cigars+%28blunts%29+on+YouTube&amp;aulast=Montgomery&amp;pid=%3Cauthor%3EMontgomery+L.%3BYockey+A.%3C%2Fauthor%3E%3CAN%3E621089702%3C%2FAN%3E%3CDT%3EArticle%3C%2FDT%3E" TargetMode="External"/><Relationship Id="rId73" Type="http://schemas.openxmlformats.org/officeDocument/2006/relationships/hyperlink" Target="https://access.ovid.com/custom/redirector/index.html?dest=https://go.openathens.net/redirector/unimelb.edu.au?url=http://ovidsp.ovid.com/ovidweb.cgi?T=JS&amp;CSC=Y&amp;NEWS=N&amp;PAGE=fulltext&amp;D=emed22&amp;AN=2014260039" TargetMode="External"/><Relationship Id="rId169" Type="http://schemas.openxmlformats.org/officeDocument/2006/relationships/hyperlink" Target="https://access.ovid.com/custom/redirector/index.html?dest=https://go.openathens.net/redirector/unimelb.edu.au?url=http://ovidsp.ovid.com/ovidweb.cgi?T=JS&amp;CSC=Y&amp;NEWS=N&amp;PAGE=fulltext&amp;D=emed22&amp;AN=635709584" TargetMode="External"/><Relationship Id="rId376" Type="http://schemas.openxmlformats.org/officeDocument/2006/relationships/hyperlink" Target="https://unimelb.hosted.exlibrisgroup.com/sfxlcl41/?sid=OVID:embase&amp;id=pmid:&amp;id=doi:10.1007%2Fs11136-019-02257-y&amp;issn=1573-2649&amp;isbn=&amp;volume=28&amp;issue=SUPPL+1&amp;spage=S129&amp;pages=S129-S130&amp;date=2019&amp;title=Quality+of+Life+Research&amp;atitle=Cannabis+use+among+individuals+living+with+fibromyalgia&amp;aulast=Payakachat&amp;pid=%3Cauthor%3EPayakachat+N.%3BAchraya+M.%3BNagel+C.%3C%2Fauthor%3E%3CAN%3E634458654%3C%2FAN%3E%3CDT%3EConference+Abstract%3C%2FDT%3E" TargetMode="External"/><Relationship Id="rId583" Type="http://schemas.openxmlformats.org/officeDocument/2006/relationships/hyperlink" Target="https://access.ovid.com/custom/redirector/index.html?dest=https://go.openathens.net/redirector/unimelb.edu.au?url=http://ovidsp.ovid.com/ovidweb.cgi?T=JS&amp;CSC=Y&amp;NEWS=N&amp;PAGE=fulltext&amp;D=emed16&amp;AN=72129956" TargetMode="External"/><Relationship Id="rId790" Type="http://schemas.openxmlformats.org/officeDocument/2006/relationships/hyperlink" Target="https://unimelb.hosted.exlibrisgroup.com/sfxlcl41/?sid=OVID:embase&amp;id=pmid:31157881&amp;id=doi:10.1093%2Fabm%2Fkaz025&amp;issn=1532-4796&amp;isbn=&amp;volume=54&amp;issue=2&amp;spage=75&amp;pages=75-86&amp;date=2020&amp;title=Annals+of+behavioral+medicine+%3A+a+publication+of+the+Society+of+Behavioral+Medicine&amp;atitle=Multiple+Health+Risk+Behaviors+in+Young+Adult+Smokers%3A+Stages+of+Change+and+Stability+over+Time&amp;aulast=Ramo&amp;pid=%3Cauthor%3ERamo+D.E.%3BThrul+J.%3BVogel+E.A.%3BDelucchi+K.%3BProchaska+J.J.%3C%2Fauthor%3E%3CAN%3E628073209%3C%2FAN%3E%3CDT%3EArticle%3C%2FDT%3E" TargetMode="External"/><Relationship Id="rId804" Type="http://schemas.openxmlformats.org/officeDocument/2006/relationships/hyperlink" Target="https://unimelb.hosted.exlibrisgroup.com/sfxlcl41/?sid=OVID:embase&amp;id=pmid:32858025&amp;id=doi:10.1016%2Fj.amjcard.2020.08.022&amp;issn=0002-9149&amp;isbn=&amp;volume=135&amp;issue=&amp;spage=182&amp;pages=182-183&amp;date=2020&amp;title=American+Journal+of+Cardiology&amp;atitle=Association+of+Internet+Use+With+the+Use+of+Addictive+Substances+in+the+United+States&amp;aulast=Jain&amp;pid=%3Cauthor%3EJain+V.%3BRifai+M.A.%3BSayani+S.%3BKalra+A.%3BBittner+V.%3BPetersen+L.A.%3BVirani+S.S.%3C%2Fauthor%3E%3CAN%3E2007883690%3C%2FAN%3E%3CDT%3ELetter%3C%2FDT%3E" TargetMode="External"/><Relationship Id="rId1227" Type="http://schemas.openxmlformats.org/officeDocument/2006/relationships/hyperlink" Target="https://access.ovid.com/custom/redirector/index.html?dest=https://go.openathens.net/redirector/unimelb.edu.au?url=http://ovidsp.ovid.com/ovidweb.cgi?T=JS&amp;CSC=Y&amp;NEWS=N&amp;PAGE=fulltext&amp;D=emed19&amp;AN=623114973" TargetMode="External"/><Relationship Id="rId4" Type="http://schemas.openxmlformats.org/officeDocument/2006/relationships/hyperlink" Target="https://unimelb.hosted.exlibrisgroup.com/sfxlcl41/?sid=OVID:embase&amp;id=pmid:34370591&amp;id=doi:10.1089%2Fcan.2021.0045&amp;issn=2378-8763&amp;isbn=&amp;volume=7&amp;issue=1&amp;spage=24&amp;pages=24-33&amp;date=2022&amp;title=Cannabis+and+Cannabinoid+Research&amp;atitle=Cannabis+as+an+Anticancer+Agent%3A+A+Review+of+Clinical+Data+and+Assessment+of+Case+Reports&amp;aulast=Guggisberg&amp;pid=%3Cauthor%3EGuggisberg+J.%3BSchumacher+M.%3BGilmore+G.%3BZylla+D.M.%3C%2Fauthor%3E%3CAN%3E637294634%3C%2FAN%3E%3CDT%3EArticle%3C%2FDT%3E" TargetMode="External"/><Relationship Id="rId236" Type="http://schemas.openxmlformats.org/officeDocument/2006/relationships/hyperlink" Target="https://unimelb.hosted.exlibrisgroup.com/sfxlcl41/?sid=OVID:embase&amp;id=pmid:32858025&amp;id=doi:10.1016%2Fj.amjcard.2020.08.022&amp;issn=0002-9149&amp;isbn=&amp;volume=135&amp;issue=&amp;spage=182&amp;pages=182-183&amp;date=2020&amp;title=American+Journal+of+Cardiology&amp;atitle=Association+of+Internet+Use+With+the+Use+of+Addictive+Substances+in+the+United+States&amp;aulast=Jain&amp;pid=%3Cauthor%3EJain+V.%3BRifai+M.A.%3BSayani+S.%3BKalra+A.%3BBittner+V.%3BPetersen+L.A.%3BVirani+S.S.%3C%2Fauthor%3E%3CAN%3E2007883690%3C%2FAN%3E%3CDT%3ELetter%3C%2FDT%3E" TargetMode="External"/><Relationship Id="rId443" Type="http://schemas.openxmlformats.org/officeDocument/2006/relationships/hyperlink" Target="https://access.ovid.com/custom/redirector/index.html?dest=https://go.openathens.net/redirector/unimelb.edu.au?url=http://ovidsp.ovid.com/ovidweb.cgi?T=JS&amp;CSC=Y&amp;NEWS=N&amp;PAGE=fulltext&amp;D=emed19&amp;AN=624431366" TargetMode="External"/><Relationship Id="rId650" Type="http://schemas.openxmlformats.org/officeDocument/2006/relationships/hyperlink" Target="https://unimelb.hosted.exlibrisgroup.com/sfxlcl41/?sid=OVID:embase&amp;id=pmid:34245646&amp;id=doi:10.1111%2Fene.15018&amp;issn=1351-5101&amp;isbn=&amp;volume=28&amp;issue=11&amp;spage=3591&amp;pages=3591-3602&amp;date=2021&amp;title=European+Journal+of+Neurology&amp;atitle=International+online+survey+of+1048+individuals+with+functional+neurological+disorder&amp;aulast=Butler&amp;pid=%3Cauthor%3EButler+M.%3BShipston-Sharman+O.%3BSeynaeve+M.%3BBao+J.%3BPick+S.%3BBradley-Westguard+A.%3BIlola+E.%3BMildon+B.%3BGolder+D.%3BRucker+J.%3BStone+J.%3BNicholson+T.%3C%2Fauthor%3E%3CAN%3E2013359234%3C%2FAN%3E%3CDT%3EArticle%3C%2FDT%3E" TargetMode="External"/><Relationship Id="rId888" Type="http://schemas.openxmlformats.org/officeDocument/2006/relationships/hyperlink" Target="https://unimelb.hosted.exlibrisgroup.com/sfxlcl41/?sid=OVID:embase&amp;id=pmid:30530252&amp;id=doi:10.1016%2Fj.drugpo.2018.08.005&amp;issn=0955-3959&amp;isbn=&amp;volume=63&amp;issue=&amp;spage=101&amp;pages=101-110&amp;date=2019&amp;title=International+Journal+of+Drug+Policy&amp;atitle=%23Drugsforsale%3A+An+exploration+of+the+use+of+social+media+and+encrypted+messaging+apps+to+supply+and+access+drugs&amp;aulast=Moyle&amp;pid=%3Cauthor%3EMoyle+L.%3BChilds+A.%3BCoomber+R.%3BBarratt+M.J.%3C%2Fauthor%3E%3CAN%3E2001364662%3C%2FAN%3E%3CDT%3EArticle%3C%2FDT%3E" TargetMode="External"/><Relationship Id="rId1073" Type="http://schemas.openxmlformats.org/officeDocument/2006/relationships/hyperlink" Target="https://access.ovid.com/custom/redirector/index.html?dest=https://go.openathens.net/redirector/unimelb.edu.au?url=http://ovidsp.ovid.com/ovidweb.cgi?T=JS&amp;CSC=Y&amp;NEWS=N&amp;PAGE=fulltext&amp;D=emed16&amp;AN=71990914" TargetMode="External"/><Relationship Id="rId303" Type="http://schemas.openxmlformats.org/officeDocument/2006/relationships/hyperlink" Target="https://access.ovid.com/custom/redirector/index.html?dest=https://go.openathens.net/redirector/unimelb.edu.au?url=http://ovidsp.ovid.com/ovidweb.cgi?T=JS&amp;CSC=Y&amp;NEWS=N&amp;PAGE=fulltext&amp;D=emed21&amp;AN=2002354405" TargetMode="External"/><Relationship Id="rId748" Type="http://schemas.openxmlformats.org/officeDocument/2006/relationships/hyperlink" Target="https://unimelb.hosted.exlibrisgroup.com/sfxlcl41/?sid=OVID:embase&amp;id=pmid:&amp;id=doi:10.1111%2Facer.14628&amp;issn=1530-0277&amp;isbn=&amp;volume=45&amp;issue=SUPPL+1&amp;spage=183A&amp;pages=183A&amp;date=2021&amp;title=Alcoholism%3A+Clinical+and+Experimental+Research&amp;atitle=Testing+unplanned+versus+planned+simultaneous+alcohol+and+marijuana+use+in+relation+to+substance+use+and+consequences+among+young+adults&amp;aulast=Fairlie&amp;pid=%3Cauthor%3EFairlie+A.M.%3BGraupensperger+S.%3BDuckworth+J.C.%3BPatrick+M.E.%3BLee+C.M.%3C%2Fauthor%3E%3CAN%3E635444103%3C%2FAN%3E%3CDT%3EConference+Abstract%3C%2FDT%3E" TargetMode="External"/><Relationship Id="rId955" Type="http://schemas.openxmlformats.org/officeDocument/2006/relationships/hyperlink" Target="https://access.ovid.com/custom/redirector/index.html?dest=https://go.openathens.net/redirector/unimelb.edu.au?url=http://ovidsp.ovid.com/ovidweb.cgi?T=JS&amp;CSC=Y&amp;NEWS=N&amp;PAGE=fulltext&amp;D=emed19&amp;AN=624080624" TargetMode="External"/><Relationship Id="rId1140" Type="http://schemas.openxmlformats.org/officeDocument/2006/relationships/hyperlink" Target="https://unimelb.hosted.exlibrisgroup.com/sfxlcl41/?sid=OVID:embase&amp;id=pmid:&amp;id=doi:10.1186%2Fs42238-021-00061-5&amp;issn=2522-5782&amp;isbn=&amp;volume=3&amp;issue=1&amp;spage=5&amp;pages=&amp;date=2021&amp;title=Journal+of+Cannabis+Research&amp;atitle=Reasons+for+cannabidiol+use%3A+a+cross-sectional+study+of+CBD+users%2C+focusing+on+self-perceived+stress%2C+anxiety%2C+and+sleep+problems&amp;aulast=Moltke&amp;pid=%3Cauthor%3EMoltke+J.%3BHindocha+C.%3C%2Fauthor%3E%3CAN%3E2010532358%3C%2FAN%3E%3CDT%3EArticle%3C%2FDT%3E" TargetMode="External"/><Relationship Id="rId84" Type="http://schemas.openxmlformats.org/officeDocument/2006/relationships/hyperlink" Target="https://unimelb.hosted.exlibrisgroup.com/sfxlcl41/?sid=OVID:embase&amp;id=pmid:&amp;id=doi:10.3389%2Ffpsyt.2021.633551&amp;issn=1664-0640&amp;isbn=&amp;volume=12&amp;issue=&amp;spage=633551&amp;pages=&amp;date=2021&amp;title=Frontiers+in+Psychiatry&amp;atitle=Changing+Patterns+of+Substance+Use+During+the+Coronavirus+Pandemic%3A+Self-Reported+Use+of+Tobacco%2C+Alcohol%2C+Cannabis%2C+and+Other+Drugs&amp;aulast=Benschop&amp;pid=%3Cauthor%3EBenschop+A.%3Bvan+Bakkum+F.%3BNoijen+J.%3C%2Fauthor%3E%3CAN%3E635221404%3C%2FAN%3E%3CDT%3EArticle%3C%2FDT%3E" TargetMode="External"/><Relationship Id="rId387" Type="http://schemas.openxmlformats.org/officeDocument/2006/relationships/hyperlink" Target="https://access.ovid.com/custom/redirector/index.html?dest=https://go.openathens.net/redirector/unimelb.edu.au?url=http://ovidsp.ovid.com/ovidweb.cgi?T=JS&amp;CSC=Y&amp;NEWS=N&amp;PAGE=fulltext&amp;D=emed20&amp;AN=2002912222" TargetMode="External"/><Relationship Id="rId510" Type="http://schemas.openxmlformats.org/officeDocument/2006/relationships/hyperlink" Target="https://unimelb.hosted.exlibrisgroup.com/sfxlcl41/?sid=OVID:embase&amp;id=pmid:28365173&amp;id=doi:10.1016%2Fj.drugalcdep.2017.01.017&amp;issn=0376-8716&amp;isbn=&amp;volume=174&amp;issue=&amp;spage=192&amp;pages=192-200&amp;date=2017&amp;title=Drug+and+Alcohol+Dependence&amp;atitle=Marijuana+advertising+exposure+among+current+marijuana+users+in+the+U.S&amp;aulast=Krauss&amp;pid=%3Cauthor%3EKrauss+M.J.%3BSowles+S.J.%3BSehi+A.%3BSpitznagel+E.L.%3BBerg+C.J.%3BBierut+L.J.%3BCavazos-Rehg+P.A.%3C%2Fauthor%3E%3CAN%3E615401410%3C%2FAN%3E%3CDT%3EArticle%3C%2FDT%3E" TargetMode="External"/><Relationship Id="rId594" Type="http://schemas.openxmlformats.org/officeDocument/2006/relationships/hyperlink" Target="https://unimelb.hosted.exlibrisgroup.com/sfxlcl41/?sid=OVID:embase&amp;id=pmid:&amp;id=doi:10.2174%2F221067660402140709122825&amp;issn=2210-6766&amp;isbn=&amp;volume=4&amp;issue=2&amp;spage=116&amp;pages=116-121&amp;date=2014&amp;title=Adolescent+Psychiatry+%28Netherlands%29&amp;atitle=Using+digital+and+social+media+metrics+to+develop+mental+health+approaches+for+youth&amp;aulast=Carew&amp;pid=%3Cauthor%3ECarew+C.%3BKutcher+S.%3BWei+Y.%3BMcLuckie+A.%3C%2Fauthor%3E%3CAN%3E373609741%3C%2FAN%3E%3CDT%3EArticle%3C%2FDT%3E" TargetMode="External"/><Relationship Id="rId608" Type="http://schemas.openxmlformats.org/officeDocument/2006/relationships/hyperlink" Target="https://unimelb.hosted.exlibrisgroup.com/sfxlcl41/?sid=OVID:embase&amp;id=pmid:&amp;id=doi:10.3109%2F15563650.2013.785188&amp;issn=1556-3650&amp;isbn=&amp;volume=51&amp;issue=4&amp;spage=349&amp;pages=349&amp;date=2013&amp;title=Clinical+Toxicology&amp;atitle=Characteristics+of+Twitter+conversations+on+illicit+drug+use&amp;aulast=Chary&amp;pid=%3Cauthor%3EChary+M.%3BGenes+N.%3BManini+A.%3C%2Fauthor%3E%3CAN%3E71050425%3C%2FAN%3E%3CDT%3EConference+Abstract%3C%2FDT%3E" TargetMode="External"/><Relationship Id="rId815" Type="http://schemas.openxmlformats.org/officeDocument/2006/relationships/hyperlink" Target="https://access.ovid.com/custom/redirector/index.html?dest=https://go.openathens.net/redirector/unimelb.edu.au?url=http://ovidsp.ovid.com/ovidweb.cgi?T=JS&amp;CSC=Y&amp;NEWS=N&amp;PAGE=fulltext&amp;D=emed21&amp;AN=2007409586" TargetMode="External"/><Relationship Id="rId1238" Type="http://schemas.openxmlformats.org/officeDocument/2006/relationships/hyperlink" Target="https://unimelb.hosted.exlibrisgroup.com/sfxlcl41/?sid=OVID:embase&amp;id=pmid:&amp;id=doi:&amp;issn=1524-4733&amp;isbn=&amp;volume=20&amp;issue=5&amp;spage=A327&amp;pages=A327&amp;date=2017&amp;title=Value+in+Health&amp;atitle=The+patient+voice+includes+Emojis%3A+A+case+study+in+the+use+of+probabilistic+topic+modeling+to+characterize+patient+conversations+in+an+online+community+of+PTSD+patients&amp;aulast=Eaneff&amp;pid=%3Cauthor%3EEaneff+S.D.%3C%2Fauthor%3E%3CAN%3E617599474%3C%2FAN%3E%3CDT%3EConference+Abstract%3C%2FDT%3E" TargetMode="External"/><Relationship Id="rId247" Type="http://schemas.openxmlformats.org/officeDocument/2006/relationships/hyperlink" Target="https://access.ovid.com/custom/redirector/index.html?dest=https://go.openathens.net/redirector/unimelb.edu.au?url=http://ovidsp.ovid.com/ovidweb.cgi?T=JS&amp;CSC=Y&amp;NEWS=N&amp;PAGE=fulltext&amp;D=emed21&amp;AN=2008347381" TargetMode="External"/><Relationship Id="rId899" Type="http://schemas.openxmlformats.org/officeDocument/2006/relationships/hyperlink" Target="https://access.ovid.com/custom/redirector/index.html?dest=https://go.openathens.net/redirector/unimelb.edu.au?url=http://ovidsp.ovid.com/ovidweb.cgi?T=JS&amp;CSC=Y&amp;NEWS=N&amp;PAGE=fulltext&amp;D=emed20&amp;AN=2003280189" TargetMode="External"/><Relationship Id="rId1000" Type="http://schemas.openxmlformats.org/officeDocument/2006/relationships/hyperlink" Target="https://unimelb.hosted.exlibrisgroup.com/sfxlcl41/?sid=OVID:embase&amp;id=pmid:28145799&amp;id=doi:10.1080%2F10826084.2016.1253749&amp;issn=1532-2491&amp;isbn=&amp;volume=52&amp;issue=6&amp;spage=709&amp;pages=709-716&amp;date=2017&amp;title=Substance+use+%26+misuse&amp;atitle=%22It+Takes+Longer%2C+but+When+It+Hits+You+It+Hits+You%21%22%3A+Videos+About+Marijuana+Edibles+on+YouTube&amp;aulast=Krauss&amp;pid=%3Cauthor%3EKrauss+M.J.%3BSowles+S.J.%3BStelzer-Monahan+H.E.%3BBierut+T.%3BCavazos-Rehg+P.A.%3C%2Fauthor%3E%3CAN%3E621138835%3C%2FAN%3E%3CDT%3EArticle%3C%2FDT%3E" TargetMode="External"/><Relationship Id="rId1084" Type="http://schemas.openxmlformats.org/officeDocument/2006/relationships/hyperlink" Target="https://unimelb.hosted.exlibrisgroup.com/sfxlcl41/?sid=OVID:embase&amp;id=pmid:&amp;id=doi:10.4137%2FSART.S13323&amp;issn=1178-2218&amp;isbn=&amp;volume=7&amp;issue=&amp;spage=191&amp;pages=191-198&amp;date=2013&amp;title=Substance+Abuse%3A+Research+and+Treatment&amp;atitle=Fascination+and+social+togetherness-Discussions+about+spice+smoking+on+a+Swedish+internet+forum&amp;aulast=Kjellgren&amp;pid=%3Cauthor%3EKjellgren+A.%3BHenningsson+H.%3BSoussan+C.%3C%2Fauthor%3E%3CAN%3E370362049%3C%2FAN%3E%3CDT%3EArticle%3C%2FDT%3E" TargetMode="External"/><Relationship Id="rId107" Type="http://schemas.openxmlformats.org/officeDocument/2006/relationships/hyperlink" Target="https://access.ovid.com/custom/redirector/index.html?dest=https://go.openathens.net/redirector/unimelb.edu.au?url=http://ovidsp.ovid.com/ovidweb.cgi?T=JS&amp;CSC=Y&amp;NEWS=N&amp;PAGE=fulltext&amp;D=emed22&amp;AN=635086450" TargetMode="External"/><Relationship Id="rId454" Type="http://schemas.openxmlformats.org/officeDocument/2006/relationships/hyperlink" Target="https://unimelb.hosted.exlibrisgroup.com/sfxlcl41/?sid=OVID:embase&amp;id=pmid:&amp;id=doi:&amp;issn=1535-4970&amp;isbn=&amp;volume=197&amp;issue=MeetingAbstracts&amp;spage=&amp;pages=&amp;date=2018&amp;title=American+Journal+of+Respiratory+and+Critical+Care+Medicine&amp;atitle=Electronic+cigarette%2C+conventional+cigarette+and+marijuana+use+patterns+in+San+Diego+County&amp;aulast=Bojanowski&amp;pid=%3Cauthor%3EBojanowski+C.M.%3BDagni+C.%3BEl-Hajjaoui+T.%3BMoshensky+A.%3BJavier+C.J.%3BDu+A.%3BCrotty+Alexander+L.E.%3C%2Fauthor%3E%3CAN%3E622965430%3C%2FAN%3E%3CDT%3EConference+Abstract%3C%2FDT%3E" TargetMode="External"/><Relationship Id="rId661" Type="http://schemas.openxmlformats.org/officeDocument/2006/relationships/hyperlink" Target="https://access.ovid.com/custom/redirector/index.html?dest=https://go.openathens.net/redirector/unimelb.edu.au?url=http://ovidsp.ovid.com/ovidweb.cgi?T=JS&amp;CSC=Y&amp;NEWS=N&amp;PAGE=fulltext&amp;D=emexa&amp;AN=2011987862" TargetMode="External"/><Relationship Id="rId759" Type="http://schemas.openxmlformats.org/officeDocument/2006/relationships/hyperlink" Target="https://access.ovid.com/custom/redirector/index.html?dest=https://go.openathens.net/redirector/unimelb.edu.au?url=http://ovidsp.ovid.com/ovidweb.cgi?T=JS&amp;CSC=Y&amp;NEWS=N&amp;PAGE=fulltext&amp;D=emed22&amp;AN=2011350391" TargetMode="External"/><Relationship Id="rId966" Type="http://schemas.openxmlformats.org/officeDocument/2006/relationships/hyperlink" Target="https://unimelb.hosted.exlibrisgroup.com/sfxlcl41/?sid=OVID:embase&amp;id=pmid:29039223&amp;id=doi:10.1556%2F2006.6.2017.064&amp;issn=2062-5871&amp;isbn=&amp;volume=6&amp;issue=4&amp;spage=611&amp;pages=611-619&amp;date=2017&amp;title=Journal+of+Behavioral+Addictions&amp;atitle=Predictors+of+excessive+use+of+social+media+and+excessive+online+gaming+in+Czech+teenagers&amp;aulast=Spilkova&amp;pid=%3Cauthor%3ESpilkova+J.%3BChomynova+P.%3BCsemy+L.%3C%2Fauthor%3E%3CAN%3E620004821%3C%2FAN%3E%3CDT%3EArticle%3C%2FDT%3E" TargetMode="External"/><Relationship Id="rId11" Type="http://schemas.openxmlformats.org/officeDocument/2006/relationships/hyperlink" Target="https://access.ovid.com/custom/redirector/index.html?dest=https://go.openathens.net/redirector/unimelb.edu.au?url=http://ovidsp.ovid.com/ovidweb.cgi?T=JS&amp;CSC=Y&amp;NEWS=N&amp;PAGE=fulltext&amp;D=emexa&amp;AN=2017254577" TargetMode="External"/><Relationship Id="rId314" Type="http://schemas.openxmlformats.org/officeDocument/2006/relationships/hyperlink" Target="https://unimelb.hosted.exlibrisgroup.com/sfxlcl41/?sid=OVID:embase&amp;id=pmid:&amp;id=doi:10.1002%2Fart.41538&amp;issn=2326-5205&amp;isbn=&amp;volume=72&amp;issue=SUPPL+10&amp;spage=69&amp;pages=69-70&amp;date=2020&amp;title=Arthritis+and+Rheumatology&amp;atitle=Pain+in+the+Time+of+Corona%3A+Impact+of+COVID+19+Outbreak+on+Fibromyalgia+Patients&amp;aulast=Aloush&amp;pid=%3Cauthor%3EAloush+V.%3BGurfinkel+A.%3BShachar+N.%3BAblin+J.%3BElkana+O.%3C%2Fauthor%3E%3CAN%3E634235210%3C%2FAN%3E%3CDT%3EConference+Abstract%3C%2FDT%3E" TargetMode="External"/><Relationship Id="rId398" Type="http://schemas.openxmlformats.org/officeDocument/2006/relationships/hyperlink" Target="https://unimelb.hosted.exlibrisgroup.com/sfxlcl41/?sid=OVID:embase&amp;id=pmid:&amp;id=doi:10.1016%2Fj.aimed.2019.03.014&amp;issn=2212-9588&amp;isbn=&amp;volume=6&amp;issue=Supplement+1&amp;spage=S5&amp;pages=S5-S6&amp;date=2019&amp;title=Advances+in+Integrative+Medicine&amp;atitle=Self-management+strategies+amongst+Australian+women+with+Endometriosis%3A+a+national+online+survey&amp;aulast=Armour&amp;pid=%3Cauthor%3EArmour+M.%3BSinclair+J.%3BChalmers+J.%3BSmith+C.%3C%2Fauthor%3E%3CAN%3E2001763963%3C%2FAN%3E%3CDT%3EConference+Abstract%3C%2FDT%3E" TargetMode="External"/><Relationship Id="rId521" Type="http://schemas.openxmlformats.org/officeDocument/2006/relationships/hyperlink" Target="https://access.ovid.com/custom/redirector/index.html?dest=https://go.openathens.net/redirector/unimelb.edu.au?url=http://ovidsp.ovid.com/ovidweb.cgi?T=JS&amp;CSC=Y&amp;NEWS=N&amp;PAGE=fulltext&amp;D=emed18&amp;AN=617813049" TargetMode="External"/><Relationship Id="rId619" Type="http://schemas.openxmlformats.org/officeDocument/2006/relationships/hyperlink" Target="https://access.ovid.com/custom/redirector/index.html?dest=https://go.openathens.net/redirector/unimelb.edu.au?url=http://ovidsp.ovid.com/ovidweb.cgi?T=JS&amp;CSC=Y&amp;NEWS=N&amp;PAGE=fulltext&amp;D=emexa&amp;AN=2015024785" TargetMode="External"/><Relationship Id="rId1151" Type="http://schemas.openxmlformats.org/officeDocument/2006/relationships/hyperlink" Target="https://access.ovid.com/custom/redirector/index.html?dest=https://go.openathens.net/redirector/unimelb.edu.au?url=http://ovidsp.ovid.com/ovidweb.cgi?T=JS&amp;CSC=Y&amp;NEWS=N&amp;PAGE=fulltext&amp;D=emed22&amp;AN=635590274" TargetMode="External"/><Relationship Id="rId1249" Type="http://schemas.openxmlformats.org/officeDocument/2006/relationships/hyperlink" Target="https://access.ovid.com/custom/redirector/index.html?dest=https://go.openathens.net/redirector/unimelb.edu.au?url=http://ovidsp.ovid.com/ovidweb.cgi?T=JS&amp;CSC=Y&amp;NEWS=N&amp;PAGE=fulltext&amp;D=emed17&amp;AN=610261088" TargetMode="External"/><Relationship Id="rId95" Type="http://schemas.openxmlformats.org/officeDocument/2006/relationships/hyperlink" Target="https://access.ovid.com/custom/redirector/index.html?dest=https://go.openathens.net/redirector/unimelb.edu.au?url=http://ovidsp.ovid.com/ovidweb.cgi?T=JS&amp;CSC=Y&amp;NEWS=N&amp;PAGE=fulltext&amp;D=emed22&amp;AN=2011660221" TargetMode="External"/><Relationship Id="rId160" Type="http://schemas.openxmlformats.org/officeDocument/2006/relationships/hyperlink" Target="https://unimelb.hosted.exlibrisgroup.com/sfxlcl41/?sid=OVID:embase&amp;id=pmid:34097167&amp;id=doi:10.1007%2Fs10620-021-07080-5&amp;issn=0163-2116&amp;isbn=&amp;volume=67&amp;issue=6&amp;spage=2444&amp;pages=&amp;date=2021&amp;title=Digestive+Diseases+and+Sciences&amp;atitle=UK+IBD+Twin+Registry%3A+Concordance+and+Environmental+Risk+Factors+of+Twins+with+IBD&amp;aulast=Gordon&amp;pid=%3Cauthor%3EGordon+H.%3BBlad+W.%3BTrier+Moller+F.%3BOrchard+T.%3BSteel+A.%3BTrevelyan+G.%3BNg+S.%3BHarbord+M.%3C%2Fauthor%3E%3CAN%3E2012333744%3C%2FAN%3E%3CDT%3EArticle%3C%2FDT%3E" TargetMode="External"/><Relationship Id="rId826" Type="http://schemas.openxmlformats.org/officeDocument/2006/relationships/hyperlink" Target="https://unimelb.hosted.exlibrisgroup.com/sfxlcl41/?sid=OVID:embase&amp;id=pmid:32219517&amp;id=doi:10.1007%2Fs00432-020-03191-0&amp;issn=0171-5216&amp;isbn=&amp;volume=146&amp;issue=7&amp;spage=1857&amp;pages=1857-1865&amp;date=2020&amp;title=Journal+of+Cancer+Research+and+Clinical+Oncology&amp;atitle=Use+of+GoFundMe+to+crowdfund+complementary+and+alternative+medicine+treatments+for+cancer&amp;aulast=Song&amp;pid=%3Cauthor%3ESong+S.%3BCohen+A.J.%3BLui+H.%3BMmonu+N.A.%3BBrody+H.%3BPatino+G.%3BLiaw+A.%3BButler+C.%3BFergus+K.B.%3BMena+J.%3BLee+A.%3BWeiser+J.%3BJohnson+K.%3BBreyer+B.N.%3C%2Fauthor%3E%3CAN%3E2004580074%3C%2FAN%3E%3CDT%3EArticle%3C%2FDT%3E" TargetMode="External"/><Relationship Id="rId1011" Type="http://schemas.openxmlformats.org/officeDocument/2006/relationships/hyperlink" Target="https://access.ovid.com/custom/redirector/index.html?dest=https://go.openathens.net/redirector/unimelb.edu.au?url=http://ovidsp.ovid.com/ovidweb.cgi?T=JS&amp;CSC=Y&amp;NEWS=N&amp;PAGE=fulltext&amp;D=emed17&amp;AN=610504180" TargetMode="External"/><Relationship Id="rId1109" Type="http://schemas.openxmlformats.org/officeDocument/2006/relationships/hyperlink" Target="https://access.ovid.com/custom/redirector/index.html?dest=https://go.openathens.net/redirector/unimelb.edu.au?url=http://ovidsp.ovid.com/ovidweb.cgi?T=JS&amp;CSC=Y&amp;NEWS=N&amp;PAGE=fulltext&amp;D=emexa&amp;AN=637338771" TargetMode="External"/><Relationship Id="rId258" Type="http://schemas.openxmlformats.org/officeDocument/2006/relationships/hyperlink" Target="https://unimelb.hosted.exlibrisgroup.com/sfxlcl41/?sid=OVID:embase&amp;id=pmid:32571990&amp;id=doi:10.1542%2Fpeds.2020-1681&amp;issn=0031-4005&amp;isbn=&amp;volume=146&amp;issue=1&amp;spage=e20201681&amp;pages=&amp;date=2020&amp;title=Pediatrics&amp;atitle=Digital+advertising+to+children&amp;aulast=Chassiakos&amp;pid=%3Cauthor%3EChassiakos+Y.R.%3BNavsaria+D.%3BAmeenuddin+N.%3BBoyd+R.%3BSelkie+E.%3BRadesky+J.%3BPatrick+M.%3BFriedman+J.%3BEvans+Y.%3BTomopoulos+S.%3BBhargava+H.%3BHutchinson+J.%3BBracho-Sanchez+E.%3C%2Fauthor%3E%3CAN%3E2007012503%3C%2FAN%3E%3CDT%3EArticle%3C%2FDT%3E" TargetMode="External"/><Relationship Id="rId465" Type="http://schemas.openxmlformats.org/officeDocument/2006/relationships/hyperlink" Target="https://access.ovid.com/custom/redirector/index.html?dest=https://go.openathens.net/redirector/unimelb.edu.au?url=http://ovidsp.ovid.com/ovidweb.cgi?T=JS&amp;CSC=Y&amp;NEWS=N&amp;PAGE=fulltext&amp;D=emed19&amp;AN=621476488" TargetMode="External"/><Relationship Id="rId672" Type="http://schemas.openxmlformats.org/officeDocument/2006/relationships/hyperlink" Target="https://unimelb.hosted.exlibrisgroup.com/sfxlcl41/?sid=OVID:embase&amp;id=pmid:33742301&amp;id=doi:10.1007%2Fs11606-020-06421-w&amp;issn=0884-8734&amp;isbn=&amp;volume=36&amp;issue=11&amp;spage=3611&amp;pages=3611-3614&amp;date=2021&amp;title=Journal+of+General+Internal+Medicine&amp;atitle=Internet+Claims+on+the+Health+Benefits+of+Cannabis+Use&amp;aulast=Lau&amp;pid=%3Cauthor%3ELau+N.%3BGerson+M.%3BKorenstein+D.%3BKeyhani+S.%3C%2Fauthor%3E%3CAN%3E2010853977%3C%2FAN%3E%3CDT%3ENote%3C%2FDT%3E" TargetMode="External"/><Relationship Id="rId1095" Type="http://schemas.openxmlformats.org/officeDocument/2006/relationships/hyperlink" Target="https://access.ovid.com/custom/redirector/index.html?dest=https://go.openathens.net/redirector/unimelb.edu.au?url=http://ovidsp.ovid.com/ovidweb.cgi?T=JS&amp;CSC=Y&amp;NEWS=N&amp;PAGE=fulltext&amp;D=emed10&amp;AN=351201323" TargetMode="External"/><Relationship Id="rId22" Type="http://schemas.openxmlformats.org/officeDocument/2006/relationships/hyperlink" Target="https://unimelb.hosted.exlibrisgroup.com/sfxlcl41/?sid=OVID:embase&amp;id=pmid:32438377&amp;id=doi:&amp;issn=0028-8446&amp;isbn=&amp;volume=133&amp;issue=1515&amp;spage=54&amp;pages=54-69&amp;date=2020&amp;title=New+Zealand+Medical+Journal&amp;atitle=Exploring+medicinal+use+of+cannabis+in+a+time+of+policy+change+in+New+Zealand&amp;aulast=Rychert&amp;pid=%3Cauthor%3ERychert+M.%3BWilkins+C.%3BParker+K.%3BGraydon-Guy+T.%3C%2Fauthor%3E%3CAN%3E2017254327%3C%2FAN%3E%3CDT%3EArticle%3C%2FDT%3E" TargetMode="External"/><Relationship Id="rId118" Type="http://schemas.openxmlformats.org/officeDocument/2006/relationships/hyperlink" Target="https://unimelb.hosted.exlibrisgroup.com/sfxlcl41/?sid=OVID:embase&amp;id=pmid:33677020&amp;id=doi:10.1016%2Fj.ctim.2021.102700&amp;issn=0965-2299&amp;isbn=&amp;volume=58&amp;issue=&amp;spage=102700&amp;pages=&amp;date=2021&amp;title=Complementary+Therapies+in+Medicine&amp;atitle=Knowledge+about+and+attitudes+towards+medical+cannabis+among+Austrian+university+students&amp;aulast=Felnhofer&amp;pid=%3Cauthor%3EFelnhofer+A.%3BKothgassner+O.D.%3BStoll+A.%3BKlier+C.%3C%2Fauthor%3E%3CAN%3E2011313656%3C%2FAN%3E%3CDT%3EArticle%3C%2FDT%3E" TargetMode="External"/><Relationship Id="rId325" Type="http://schemas.openxmlformats.org/officeDocument/2006/relationships/hyperlink" Target="https://access.ovid.com/custom/redirector/index.html?dest=https://go.openathens.net/redirector/unimelb.edu.au?url=http://ovidsp.ovid.com/ovidweb.cgi?T=JS&amp;CSC=Y&amp;NEWS=N&amp;PAGE=fulltext&amp;D=emed21&amp;AN=2008410261" TargetMode="External"/><Relationship Id="rId532" Type="http://schemas.openxmlformats.org/officeDocument/2006/relationships/hyperlink" Target="https://unimelb.hosted.exlibrisgroup.com/sfxlcl41/?sid=OVID:embase&amp;id=pmid:&amp;id=doi:10.1089%2Fcan.2016.0029&amp;issn=2378-8763&amp;isbn=&amp;volume=1&amp;issue=1&amp;spage=239&amp;pages=239-243&amp;date=2016&amp;title=Cannabis+and+Cannabinoid+Research&amp;atitle=Cannabis+Users%27+Recommended+Warnings+for+Packages+of+Legally+Sold+Cannabis%3A+An+Australia-Centered+Study&amp;aulast=Malouff&amp;pid=%3Cauthor%3EMalouff+J.M.%3BJohnson+C.E.%3BRooke+S.E.%3C%2Fauthor%3E%3CAN%3E620742514%3C%2FAN%3E%3CDT%3EArticle%3C%2FDT%3E" TargetMode="External"/><Relationship Id="rId977" Type="http://schemas.openxmlformats.org/officeDocument/2006/relationships/hyperlink" Target="https://access.ovid.com/custom/redirector/index.html?dest=https://go.openathens.net/redirector/unimelb.edu.au?url=http://ovidsp.ovid.com/ovidweb.cgi?T=JS&amp;CSC=Y&amp;NEWS=N&amp;PAGE=fulltext&amp;D=emed18&amp;AN=606001706" TargetMode="External"/><Relationship Id="rId1162" Type="http://schemas.openxmlformats.org/officeDocument/2006/relationships/hyperlink" Target="https://unimelb.hosted.exlibrisgroup.com/sfxlcl41/?sid=OVID:embase&amp;id=pmid:32438377&amp;id=doi:&amp;issn=1175-8716&amp;isbn=&amp;volume=133&amp;issue=1515&amp;spage=54&amp;pages=54-69&amp;date=2020&amp;title=The+New+Zealand+medical+journal&amp;atitle=Exploring+medicinal+use+of+cannabis+in+a+time+of+policy+change+in+New+Zealand&amp;aulast=Rychert&amp;pid=%3Cauthor%3ERychert+M.%3BWilkins+C.%3BParker+K.%3BGraydon-Guy+T.%3C%2Fauthor%3E%3CAN%3E631850324%3C%2FAN%3E%3CDT%3EArticle%3C%2FDT%3E" TargetMode="External"/><Relationship Id="rId171" Type="http://schemas.openxmlformats.org/officeDocument/2006/relationships/hyperlink" Target="https://access.ovid.com/custom/redirector/index.html?dest=https://go.openathens.net/redirector/unimelb.edu.au?url=http://ovidsp.ovid.com/ovidweb.cgi?T=JS&amp;CSC=Y&amp;NEWS=N&amp;PAGE=fulltext&amp;D=emed22&amp;AN=635590274" TargetMode="External"/><Relationship Id="rId837" Type="http://schemas.openxmlformats.org/officeDocument/2006/relationships/hyperlink" Target="https://access.ovid.com/custom/redirector/index.html?dest=https://go.openathens.net/redirector/unimelb.edu.au?url=http://ovidsp.ovid.com/ovidweb.cgi?T=JS&amp;CSC=Y&amp;NEWS=N&amp;PAGE=fulltext&amp;D=emed21&amp;AN=2004694070" TargetMode="External"/><Relationship Id="rId1022" Type="http://schemas.openxmlformats.org/officeDocument/2006/relationships/hyperlink" Target="https://unimelb.hosted.exlibrisgroup.com/sfxlcl41/?sid=OVID:embase&amp;id=pmid:26776212&amp;id=doi:&amp;issn=2335-6936&amp;isbn=&amp;volume=21&amp;issue=&amp;spage=492&amp;pages=492-503&amp;date=2016&amp;title=Pacific+Symposium+on+Biocomputing.+Pacific+Symposium+on+Biocomputing&amp;atitle=MONITORING+POTENTIAL+DRUG+INTERACTIONS+AND+REACTIONS+VIA+NETWORK+ANALYSIS+OF+INSTAGRAM+USER+TIMELINES&amp;aulast=Correia&amp;pid=%3Cauthor%3ECorreia+R.B.%3BLi+L.%3BRocha+L.M.%3C%2Fauthor%3E%3CAN%3E614719287%3C%2FAN%3E%3CDT%3EArticle%3C%2FDT%3E" TargetMode="External"/><Relationship Id="rId269" Type="http://schemas.openxmlformats.org/officeDocument/2006/relationships/hyperlink" Target="https://access.ovid.com/custom/redirector/index.html?dest=https://go.openathens.net/redirector/unimelb.edu.au?url=http://ovidsp.ovid.com/ovidweb.cgi?T=JS&amp;CSC=Y&amp;NEWS=N&amp;PAGE=fulltext&amp;D=emed21&amp;AN=2004580074" TargetMode="External"/><Relationship Id="rId476" Type="http://schemas.openxmlformats.org/officeDocument/2006/relationships/hyperlink" Target="https://unimelb.hosted.exlibrisgroup.com/sfxlcl41/?sid=OVID:embase&amp;id=pmid:&amp;id=doi:10.1177%2F1178221817725515&amp;issn=1178-2218&amp;isbn=&amp;volume=11&amp;issue=&amp;spage=&amp;pages=&amp;date=2017&amp;title=Substance+Abuse%3A+Research+and+Treatment&amp;atitle=Medical+Decision-Making+Processes+and+Online+Behaviors+Among+Cannabis+Dispensary+Staff&amp;aulast=Peiper&amp;pid=%3Cauthor%3EPeiper+N.C.%3BGourdet+C.%3BMeinhofer+A.%3BReiman+A.%3BReggente+N.%3C%2Fauthor%3E%3CAN%3E621415718%3C%2FAN%3E%3CDT%3EArticle%3C%2FDT%3E" TargetMode="External"/><Relationship Id="rId683" Type="http://schemas.openxmlformats.org/officeDocument/2006/relationships/hyperlink" Target="https://access.ovid.com/custom/redirector/index.html?dest=https://go.openathens.net/redirector/unimelb.edu.au?url=http://ovidsp.ovid.com/ovidweb.cgi?T=JS&amp;CSC=Y&amp;NEWS=N&amp;PAGE=fulltext&amp;D=emed22&amp;AN=2013369390" TargetMode="External"/><Relationship Id="rId890" Type="http://schemas.openxmlformats.org/officeDocument/2006/relationships/hyperlink" Target="https://unimelb.hosted.exlibrisgroup.com/sfxlcl41/?sid=OVID:embase&amp;id=pmid:31411642&amp;id=doi:10.1001%2Fjama.2019.9981&amp;issn=0098-7484&amp;isbn=&amp;volume=322&amp;issue=9&amp;spage=802&amp;pages=802-804&amp;date=2019&amp;title=JAMA+-+Journal+of+the+American+Medical+Association&amp;atitle=With+Neuroimaging%2C+Large+NIH+Study+Could+Shine+a+Light+on+the+Adolescent+Brain&amp;aulast=Abbasi&amp;pid=%3Cauthor%3EAbbasi+J.%3C%2Fauthor%3E%3CAN%3E628959761%3C%2FAN%3E%3CDT%3ENote%3C%2FDT%3E" TargetMode="External"/><Relationship Id="rId904" Type="http://schemas.openxmlformats.org/officeDocument/2006/relationships/hyperlink" Target="https://unimelb.hosted.exlibrisgroup.com/sfxlcl41/?sid=OVID:embase&amp;id=pmid:&amp;id=doi:10.1200%2FJCO.2019.37.15_suppl.e18060&amp;issn=1527-7755&amp;isbn=&amp;volume=37&amp;issue=Supplement+15&amp;spage=e18060&amp;pages=&amp;date=2019&amp;title=Journal+of+Clinical+Oncology&amp;atitle=Real-world+data+%28RWD%29+and+patients+reported+outcomes+%28PRO%29+in+breast+cancer+%28BC%29%3A+Physical%2C+emotional+side+effects+%28S%2FE%29%2C+financial+toxicity+%28FT%29%2C+and+complementary+usage+%28CM%29+relations&amp;aulast=Vorobiof&amp;pid=%3Cauthor%3EVorobiof+D.A.%3BMalki+E.%3BDeutsch+I.%3BHasid+L.%3C%2Fauthor%3E%3CAN%3E629301385%3C%2FAN%3E%3CDT%3EConference+Abstract%3C%2FDT%3E" TargetMode="External"/><Relationship Id="rId33" Type="http://schemas.openxmlformats.org/officeDocument/2006/relationships/hyperlink" Target="https://access.ovid.com/custom/redirector/index.html?dest=https://go.openathens.net/redirector/unimelb.edu.au?url=http://ovidsp.ovid.com/ovidweb.cgi?T=JS&amp;CSC=Y&amp;NEWS=N&amp;PAGE=fulltext&amp;D=emexa&amp;AN=637337759" TargetMode="External"/><Relationship Id="rId129" Type="http://schemas.openxmlformats.org/officeDocument/2006/relationships/hyperlink" Target="https://access.ovid.com/custom/redirector/index.html?dest=https://go.openathens.net/redirector/unimelb.edu.au?url=http://ovidsp.ovid.com/ovidweb.cgi?T=JS&amp;CSC=Y&amp;NEWS=N&amp;PAGE=fulltext&amp;D=emed22&amp;AN=2006994646" TargetMode="External"/><Relationship Id="rId336" Type="http://schemas.openxmlformats.org/officeDocument/2006/relationships/hyperlink" Target="https://unimelb.hosted.exlibrisgroup.com/sfxlcl41/?sid=OVID:embase&amp;id=pmid:33016888&amp;id=doi:10.2196%2F18540&amp;issn=2369-2960&amp;isbn=&amp;volume=6&amp;issue=4&amp;spage=e18540&amp;pages=e18540&amp;date=2020&amp;title=JMIR+public+health+and+surveillance&amp;atitle=Geographic+Differences+in+Cannabis+Conversations+on+Twitter%3A+Infodemiology+Study&amp;aulast=van+Draanen&amp;pid=%3Cauthor%3Evan+Draanen+J.%3BTao+H.%3BGupta+S.%3BLiu+S.%3C%2Fauthor%3E%3CAN%3E635735928%3C%2FAN%3E%3CDT%3EArticle%3C%2FDT%3E" TargetMode="External"/><Relationship Id="rId543" Type="http://schemas.openxmlformats.org/officeDocument/2006/relationships/hyperlink" Target="https://access.ovid.com/custom/redirector/index.html?dest=https://go.openathens.net/redirector/unimelb.edu.au?url=http://ovidsp.ovid.com/ovidweb.cgi?T=JS&amp;CSC=Y&amp;NEWS=N&amp;PAGE=fulltext&amp;D=emed17&amp;AN=608107938" TargetMode="External"/><Relationship Id="rId988" Type="http://schemas.openxmlformats.org/officeDocument/2006/relationships/hyperlink" Target="https://unimelb.hosted.exlibrisgroup.com/sfxlcl41/?sid=OVID:embase&amp;id=pmid:&amp;id=doi:10.1016%2Fj.drugalcdep.2016.08.240&amp;issn=0376-8716&amp;isbn=&amp;volume=171&amp;issue=&amp;spage=e85&amp;pages=e85&amp;date=2017&amp;title=Drug+and+Alcohol+Dependence&amp;atitle=Attitudes+and+practices+of+cannabis+dispensary+staff&amp;aulast=Haug&amp;pid=%3Cauthor%3EHaug+N.A.%3BKieschnick+D.%3BSottile+J.E.%3BVandrey+R.%3BBabson+K.%3BBonn-Miller+M.O.%3C%2Fauthor%3E%3CAN%3E618520276%3C%2FAN%3E%3CDT%3EConference+Abstract%3C%2FDT%3E" TargetMode="External"/><Relationship Id="rId1173" Type="http://schemas.openxmlformats.org/officeDocument/2006/relationships/hyperlink" Target="https://access.ovid.com/custom/redirector/index.html?dest=https://go.openathens.net/redirector/unimelb.edu.au?url=http://ovidsp.ovid.com/ovidweb.cgi?T=JS&amp;CSC=Y&amp;NEWS=N&amp;PAGE=fulltext&amp;D=emed21&amp;AN=632014139" TargetMode="External"/><Relationship Id="rId182" Type="http://schemas.openxmlformats.org/officeDocument/2006/relationships/hyperlink" Target="https://unimelb.hosted.exlibrisgroup.com/sfxlcl41/?sid=OVID:embase&amp;id=pmid:&amp;id=doi:10.1177%2F21649561211003689&amp;issn=2164-9561&amp;isbn=&amp;volume=10&amp;issue=&amp;spage=40&amp;pages=40-41&amp;date=2021&amp;title=Global+Advances+in+Health+and+Medicine&amp;atitle=Dietary+supplement+use+and+sources+of+information+for+use+in+a+population+of+breast+cancer+patients&amp;aulast=Rossi&amp;pid=%3Cauthor%3ERossi+A.%3BHauer+M.%3BFunk+J.%3C%2Fauthor%3E%3CAN%3E635001603%3C%2FAN%3E%3CDT%3EConference+Abstract%3C%2FDT%3E" TargetMode="External"/><Relationship Id="rId403" Type="http://schemas.openxmlformats.org/officeDocument/2006/relationships/hyperlink" Target="https://access.ovid.com/custom/redirector/index.html?dest=https://go.openathens.net/redirector/unimelb.edu.au?url=http://ovidsp.ovid.com/ovidweb.cgi?T=JS&amp;CSC=Y&amp;NEWS=N&amp;PAGE=fulltext&amp;D=emed20&amp;AN=2001444666" TargetMode="External"/><Relationship Id="rId750" Type="http://schemas.openxmlformats.org/officeDocument/2006/relationships/hyperlink" Target="https://unimelb.hosted.exlibrisgroup.com/sfxlcl41/?sid=OVID:embase&amp;id=pmid:&amp;id=doi:10.1111%2Fajad.13173&amp;issn=1521-0391&amp;isbn=&amp;volume=30&amp;issue=3&amp;spage=255&amp;pages=255-256&amp;date=2021&amp;title=American+Journal+on+Addictions&amp;atitle=Experiences+of+psilohuasca+use+as+reported+in+online+internet+forums&amp;aulast=Yoo&amp;pid=%3Cauthor%3EYoo+H.J.%3BOpler+D.J.%3C%2Fauthor%3E%3CAN%3E635344114%3C%2FAN%3E%3CDT%3EConference+Abstract%3C%2FDT%3E" TargetMode="External"/><Relationship Id="rId848" Type="http://schemas.openxmlformats.org/officeDocument/2006/relationships/hyperlink" Target="https://unimelb.hosted.exlibrisgroup.com/sfxlcl41/?sid=OVID:embase&amp;id=pmid:&amp;id=doi:10.1002%2Fart.41538&amp;issn=2326-5205&amp;isbn=&amp;volume=72&amp;issue=SUPPL+10&amp;spage=69&amp;pages=69-70&amp;date=2020&amp;title=Arthritis+and+Rheumatology&amp;atitle=Pain+in+the+Time+of+Corona%3A+Impact+of+COVID+19+Outbreak+on+Fibromyalgia+Patients&amp;aulast=Aloush&amp;pid=%3Cauthor%3EAloush+V.%3BGurfinkel+A.%3BShachar+N.%3BAblin+J.%3BElkana+O.%3C%2Fauthor%3E%3CAN%3E634235210%3C%2FAN%3E%3CDT%3EConference+Abstract%3C%2FDT%3E" TargetMode="External"/><Relationship Id="rId1033" Type="http://schemas.openxmlformats.org/officeDocument/2006/relationships/hyperlink" Target="https://access.ovid.com/custom/redirector/index.html?dest=https://go.openathens.net/redirector/unimelb.edu.au?url=http://ovidsp.ovid.com/ovidweb.cgi?T=JS&amp;CSC=Y&amp;NEWS=N&amp;PAGE=fulltext&amp;D=emed17&amp;AN=72334236" TargetMode="External"/><Relationship Id="rId487" Type="http://schemas.openxmlformats.org/officeDocument/2006/relationships/hyperlink" Target="https://access.ovid.com/custom/redirector/index.html?dest=https://go.openathens.net/redirector/unimelb.edu.au?url=http://ovidsp.ovid.com/ovidweb.cgi?T=JS&amp;CSC=Y&amp;NEWS=N&amp;PAGE=fulltext&amp;D=emed18&amp;AN=625552231" TargetMode="External"/><Relationship Id="rId610" Type="http://schemas.openxmlformats.org/officeDocument/2006/relationships/hyperlink" Target="https://unimelb.hosted.exlibrisgroup.com/sfxlcl41/?sid=OVID:embase&amp;id=pmid:&amp;id=doi:10.12923%2FJ.2084-980X%2F26.2%2Fa.25&amp;issn=2084-980X&amp;isbn=&amp;volume=26&amp;issue=2&amp;spage=235&amp;pages=235-239&amp;date=2013&amp;title=Current+Issues+in+Pharmacy+and+Medical+Sciences&amp;atitle=Evaluation+of+students%27+knowledge+of+cannabis+influence+on+human+health&amp;aulast=Sobczynski&amp;pid=%3Cauthor%3ESobczynski+J.%3BDrozd+M.%3BWosko+S.%3BWielgus+S.%3BOstapkiewicz+A.%3BKochaniec+M.%3BSzymanska+J.%3C%2Fauthor%3E%3CAN%3E370155092%3C%2FAN%3E%3CDT%3EArticle%3C%2FDT%3E" TargetMode="External"/><Relationship Id="rId694" Type="http://schemas.openxmlformats.org/officeDocument/2006/relationships/hyperlink" Target="https://unimelb.hosted.exlibrisgroup.com/sfxlcl41/?sid=OVID:embase&amp;id=pmid:&amp;id=doi:10.1192%2Fbjp.2021.51&amp;issn=0007-1250&amp;isbn=&amp;volume=218&amp;issue=6&amp;spage=355&amp;pages=355-356&amp;date=2021&amp;title=British+Journal+of+Psychiatry&amp;atitle=Kaleidoscope&amp;aulast=Tracy&amp;pid=%3Cauthor%3ETracy+D.K.%3BJoyce+D.W.%3BAlbertson+D.N.%3BShergill+S.S.%3C%2Fauthor%3E%3CAN%3E635159205%3C%2FAN%3E%3CDT%3ENote%3C%2FDT%3E" TargetMode="External"/><Relationship Id="rId708" Type="http://schemas.openxmlformats.org/officeDocument/2006/relationships/hyperlink" Target="https://unimelb.hosted.exlibrisgroup.com/sfxlcl41/?sid=OVID:embase&amp;id=pmid:33749519&amp;id=doi:10.1080%2F10550887.2021.1886567&amp;issn=1055-0887&amp;isbn=&amp;volume=39&amp;issue=3&amp;spage=363&amp;pages=363-372&amp;date=2021&amp;title=Journal+of+Addictive+Diseases&amp;atitle=The+rise+of+online+sports+betting%2C+its+fallout%2C+and+the+onset+of+a+new+profile+in+gambling+disorder%3A+young+people&amp;aulast=Barrera-Algarin&amp;pid=%3Cauthor%3EBarrera-Algarin+E.%3BVazquez-Fernandez+M.J.%3C%2Fauthor%3E%3CAN%3E2010863092%3C%2FAN%3E%3CDT%3EArticle%3C%2FDT%3E" TargetMode="External"/><Relationship Id="rId915" Type="http://schemas.openxmlformats.org/officeDocument/2006/relationships/hyperlink" Target="https://access.ovid.com/custom/redirector/index.html?dest=https://go.openathens.net/redirector/unimelb.edu.au?url=http://ovidsp.ovid.com/ovidweb.cgi?T=JS&amp;CSC=Y&amp;NEWS=N&amp;PAGE=fulltext&amp;D=emed20&amp;AN=2001444666" TargetMode="External"/><Relationship Id="rId1240" Type="http://schemas.openxmlformats.org/officeDocument/2006/relationships/hyperlink" Target="https://unimelb.hosted.exlibrisgroup.com/sfxlcl41/?sid=OVID:embase&amp;id=pmid:&amp;id=doi:10.1097%2FNCC.0000000000000555&amp;issn=1538-9804&amp;isbn=&amp;volume=40&amp;issue=6+Supplement+1&amp;spage=E59&amp;pages=E59-E60&amp;date=2017&amp;title=Cancer+Nursing&amp;atitle=Discovering+latent+themes+from+tweets+about+cancer+pain+using+topic+modeling&amp;aulast=Guo&amp;pid=%3Cauthor%3EGuo+J.-W.%3BLai+D.L.%3BJung+S.-H.%3C%2Fauthor%3E%3CAN%3E624693903%3C%2FAN%3E%3CDT%3EConference+Abstract%3C%2FDT%3E" TargetMode="External"/><Relationship Id="rId347" Type="http://schemas.openxmlformats.org/officeDocument/2006/relationships/hyperlink" Target="https://access.ovid.com/custom/redirector/index.html?dest=https://go.openathens.net/redirector/unimelb.edu.au?url=http://ovidsp.ovid.com/ovidweb.cgi?T=JS&amp;CSC=Y&amp;NEWS=N&amp;PAGE=fulltext&amp;D=emed20&amp;AN=2003731293" TargetMode="External"/><Relationship Id="rId999" Type="http://schemas.openxmlformats.org/officeDocument/2006/relationships/hyperlink" Target="https://access.ovid.com/custom/redirector/index.html?dest=https://go.openathens.net/redirector/unimelb.edu.au?url=http://ovidsp.ovid.com/ovidweb.cgi?T=JS&amp;CSC=Y&amp;NEWS=N&amp;PAGE=fulltext&amp;D=emed18&amp;AN=621138835" TargetMode="External"/><Relationship Id="rId1100" Type="http://schemas.openxmlformats.org/officeDocument/2006/relationships/hyperlink" Target="https://unimelb.hosted.exlibrisgroup.com/sfxlcl41/?sid=OVID:embase&amp;id=pmid:33651776&amp;id=doi:&amp;issn=0028-8446&amp;isbn=&amp;volume=134&amp;issue=1530&amp;spage=38&amp;pages=38-47&amp;date=2021&amp;titl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2017254577%3C%2FAN%3E%3CDT%3EArticle%3C%2FDT%3E" TargetMode="External"/><Relationship Id="rId1184" Type="http://schemas.openxmlformats.org/officeDocument/2006/relationships/hyperlink" Target="https://unimelb.hosted.exlibrisgroup.com/sfxlcl41/?sid=OVID:embase&amp;id=pmid:31363952&amp;id=doi:10.1007%2Fs10620-019-05756-7&amp;issn=0163-2116&amp;isbn=&amp;volume=65&amp;issue=1&amp;spage=322&amp;pages=322-328&amp;date=2020&amp;title=Digestive+Diseases+and+Sciences&amp;atitle=Cannabidiol+%28CBD%29+Consumption+and+Perceived+Impact+on+Extrahepatic+Symptoms+in+Patients+with+Autoimmune+Hepatitis&amp;aulast=Mathur&amp;pid=%3Cauthor%3EMathur+K.%3BVuppalanchi+V.%3BGelow+K.%3BVuppalanchi+R.%3BLammert+C.%3C%2Fauthor%3E%3CAN%3E2002354405%3C%2FAN%3E%3CDT%3EArticle%3C%2FDT%3E" TargetMode="External"/><Relationship Id="rId44" Type="http://schemas.openxmlformats.org/officeDocument/2006/relationships/hyperlink" Target="https://unimelb.hosted.exlibrisgroup.com/sfxlcl41/?sid=OVID:embase&amp;id=pmid:34245646&amp;id=doi:10.1111%2Fene.15018&amp;issn=1351-5101&amp;isbn=&amp;volume=28&amp;issue=11&amp;spage=3591&amp;pages=3591-3602&amp;date=2021&amp;title=European+Journal+of+Neurology&amp;atitle=International+online+survey+of+1048+individuals+with+functional+neurological+disorder&amp;aulast=Butler&amp;pid=%3Cauthor%3EButler+M.%3BShipston-Sharman+O.%3BSeynaeve+M.%3BBao+J.%3BPick+S.%3BBradley-Westguard+A.%3BIlola+E.%3BMildon+B.%3BGolder+D.%3BRucker+J.%3BStone+J.%3BNicholson+T.%3C%2Fauthor%3E%3CAN%3E2013359234%3C%2FAN%3E%3CDT%3EArticle%3C%2FDT%3E" TargetMode="External"/><Relationship Id="rId554" Type="http://schemas.openxmlformats.org/officeDocument/2006/relationships/hyperlink" Target="https://unimelb.hosted.exlibrisgroup.com/sfxlcl41/?sid=OVID:embase&amp;id=pmid:&amp;id=doi:10.1001%2Fjamapediatrics.2015.3489&amp;issn=2168-6203&amp;isbn=&amp;volume=170&amp;issue=3&amp;spage=193&amp;pages=193-194&amp;date=2016&amp;title=JAMA+Pediatrics&amp;atitle=Building+a+learning+marijuana+surveillance+system&amp;aulast=Levy&amp;pid=%3Cauthor%3ELevy+S.%3BWeitzman+E.R.%3C%2Fauthor%3E%3CAN%3E609629250%3C%2FAN%3E%3CDT%3ENote%3C%2FDT%3E" TargetMode="External"/><Relationship Id="rId761" Type="http://schemas.openxmlformats.org/officeDocument/2006/relationships/hyperlink" Target="https://access.ovid.com/custom/redirector/index.html?dest=https://go.openathens.net/redirector/unimelb.edu.au?url=http://ovidsp.ovid.com/ovidweb.cgi?T=JS&amp;CSC=Y&amp;NEWS=N&amp;PAGE=fulltext&amp;D=emed21&amp;AN=2005426670" TargetMode="External"/><Relationship Id="rId859" Type="http://schemas.openxmlformats.org/officeDocument/2006/relationships/hyperlink" Target="https://access.ovid.com/custom/redirector/index.html?dest=https://go.openathens.net/redirector/unimelb.edu.au?url=http://ovidsp.ovid.com/ovidweb.cgi?T=JS&amp;CSC=Y&amp;NEWS=N&amp;PAGE=fulltext&amp;D=emed20&amp;AN=629420304" TargetMode="External"/><Relationship Id="rId193" Type="http://schemas.openxmlformats.org/officeDocument/2006/relationships/hyperlink" Target="https://access.ovid.com/custom/redirector/index.html?dest=https://go.openathens.net/redirector/unimelb.edu.au?url=http://ovidsp.ovid.com/ovidweb.cgi?T=JS&amp;CSC=Y&amp;NEWS=N&amp;PAGE=fulltext&amp;D=emed21&amp;AN=2008018867" TargetMode="External"/><Relationship Id="rId207" Type="http://schemas.openxmlformats.org/officeDocument/2006/relationships/hyperlink" Target="https://access.ovid.com/custom/redirector/index.html?dest=https://go.openathens.net/redirector/unimelb.edu.au?url=http://ovidsp.ovid.com/ovidweb.cgi?T=JS&amp;CSC=Y&amp;NEWS=N&amp;PAGE=fulltext&amp;D=emed21&amp;AN=633578914" TargetMode="External"/><Relationship Id="rId414" Type="http://schemas.openxmlformats.org/officeDocument/2006/relationships/hyperlink" Target="https://unimelb.hosted.exlibrisgroup.com/sfxlcl41/?sid=OVID:embase&amp;id=pmid:30185393&amp;id=doi:10.1016%2Fj.clinthera.2018.08.003&amp;issn=0149-2918&amp;isbn=&amp;volume=40&amp;issue=9&amp;spage=1429&amp;pages=1429-1434&amp;date=2018&amp;title=Clinical+Therapeutics&amp;atitle=Troublesome+News%2C+Fake+News%2C+Biased+or+Incomplete+News&amp;aulast=Shader&amp;pid=%3Cauthor%3EShader+R.I.%3C%2Fauthor%3E%3CAN%3E2001073116%3C%2FAN%3E%3CDT%3EEditorial%3C%2FDT%3E" TargetMode="External"/><Relationship Id="rId498" Type="http://schemas.openxmlformats.org/officeDocument/2006/relationships/hyperlink" Target="https://unimelb.hosted.exlibrisgroup.com/sfxlcl41/?sid=OVID:embase&amp;id=pmid:26321356&amp;id=doi:10.1007%2Fs00702-015-1448-7&amp;issn=0300-9564&amp;isbn=&amp;volume=124&amp;issue=Supplement+1&amp;spage=69&amp;pages=69-78&amp;date=2017&amp;title=Journal+of+Neural+Transmission&amp;atitle=Insomnia+complaints+and+substance+use+in+German+adolescents%3A+did+we+underestimate+the+role+of+coffee+consumption%3F+Results+of+the+KiGGS+study&amp;aulast=Skarupke&amp;pid=%3Cauthor%3ESkarupke+C.%3BSchlack+R.%3BLange+K.%3BGoerke+M.%3BDueck+A.%3BThome+J.%3BSzagun+B.%3BCohrs+S.%3C%2Fauthor%3E%3CAN%3E606001706%3C%2FAN%3E%3CDT%3EArticle%3C%2FDT%3E" TargetMode="External"/><Relationship Id="rId621" Type="http://schemas.openxmlformats.org/officeDocument/2006/relationships/hyperlink" Target="https://access.ovid.com/custom/redirector/index.html?dest=https://go.openathens.net/redirector/unimelb.edu.au?url=http://ovidsp.ovid.com/ovidweb.cgi?T=JS&amp;CSC=Y&amp;NEWS=N&amp;PAGE=fulltext&amp;D=emexa&amp;AN=636706912" TargetMode="External"/><Relationship Id="rId1044" Type="http://schemas.openxmlformats.org/officeDocument/2006/relationships/hyperlink" Target="https://unimelb.hosted.exlibrisgroup.com/sfxlcl41/?sid=OVID:embase&amp;id=pmid:27648525&amp;id=doi:&amp;issn=1547-0164&amp;isbn=&amp;volume=37&amp;issue=4&amp;spage=564&amp;pages=564-570&amp;date=2016&amp;title=Substance+abuse&amp;atitle=Risk+and+protective+factors+associated+with+adolescent+girls%27+substance+use%3A+Data+from+a+nationwide+Facebook+sample&amp;aulast=Schwinn&amp;pid=%3Cauthor%3ESchwinn+T.M.%3BSchinke+S.P.%3BHopkins+J.%3BThom+B.%3C%2Fauthor%3E%3CAN%3E620290787%3C%2FAN%3E%3CDT%3EArticle%3C%2FDT%3E" TargetMode="External"/><Relationship Id="rId1251" Type="http://schemas.openxmlformats.org/officeDocument/2006/relationships/hyperlink" Target="https://access.ovid.com/custom/redirector/index.html?dest=https://go.openathens.net/redirector/unimelb.edu.au?url=http://ovidsp.ovid.com/ovidweb.cgi?T=JS&amp;CSC=Y&amp;NEWS=N&amp;PAGE=fulltext&amp;D=emed17&amp;AN=609855997" TargetMode="External"/><Relationship Id="rId260" Type="http://schemas.openxmlformats.org/officeDocument/2006/relationships/hyperlink" Target="https://unimelb.hosted.exlibrisgroup.com/sfxlcl41/?sid=OVID:embase&amp;id=pmid:32503862&amp;id=doi:10.1136%2Frapm-2020-101547&amp;issn=1098-7339&amp;isbn=&amp;volume=45&amp;issue=8&amp;spage=597&amp;pages=597-602&amp;date=2020&amp;title=Regional+Anesthesia+and+Pain+Medicine&amp;atitle=Sharing+the+pain%3A+An+observational+analysis+of+Twitter+and+pain+in+Ireland&amp;aulast=Mullins&amp;pid=%3Cauthor%3EMullins+C.F.%3BFfrench-O%27Carroll+R.%3BLane+J.%3BO%27Connor+T.%3C%2Fauthor%3E%3CAN%3E632014139%3C%2FAN%3E%3CDT%3EArticle%3C%2FDT%3E" TargetMode="External"/><Relationship Id="rId719" Type="http://schemas.openxmlformats.org/officeDocument/2006/relationships/hyperlink" Target="https://access.ovid.com/custom/redirector/index.html?dest=https://go.openathens.net/redirector/unimelb.edu.au?url=http://ovidsp.ovid.com/ovidweb.cgi?T=JS&amp;CSC=Y&amp;NEWS=N&amp;PAGE=fulltext&amp;D=emed22&amp;AN=2011668223" TargetMode="External"/><Relationship Id="rId926" Type="http://schemas.openxmlformats.org/officeDocument/2006/relationships/hyperlink" Target="https://unimelb.hosted.exlibrisgroup.com/sfxlcl41/?sid=OVID:embase&amp;id=pmid:30185393&amp;id=doi:10.1016%2Fj.clinthera.2018.08.003&amp;issn=0149-2918&amp;isbn=&amp;volume=40&amp;issue=9&amp;spage=1429&amp;pages=1429-1434&amp;date=2018&amp;title=Clinical+Therapeutics&amp;atitle=Troublesome+News%2C+Fake+News%2C+Biased+or+Incomplete+News&amp;aulast=Shader&amp;pid=%3Cauthor%3EShader+R.I.%3C%2Fauthor%3E%3CAN%3E2001073116%3C%2FAN%3E%3CDT%3EEditorial%3C%2FDT%3E" TargetMode="External"/><Relationship Id="rId1111" Type="http://schemas.openxmlformats.org/officeDocument/2006/relationships/hyperlink" Target="https://access.ovid.com/custom/redirector/index.html?dest=https://go.openathens.net/redirector/unimelb.edu.au?url=http://ovidsp.ovid.com/ovidweb.cgi?T=JS&amp;CSC=Y&amp;NEWS=N&amp;PAGE=fulltext&amp;D=emexa&amp;AN=2016828021" TargetMode="External"/><Relationship Id="rId55" Type="http://schemas.openxmlformats.org/officeDocument/2006/relationships/hyperlink" Target="https://access.ovid.com/custom/redirector/index.html?dest=https://go.openathens.net/redirector/unimelb.edu.au?url=http://ovidsp.ovid.com/ovidweb.cgi?T=JS&amp;CSC=Y&amp;NEWS=N&amp;PAGE=fulltext&amp;D=emexa&amp;AN=2016158407" TargetMode="External"/><Relationship Id="rId120" Type="http://schemas.openxmlformats.org/officeDocument/2006/relationships/hyperlink" Target="https://unimelb.hosted.exlibrisgroup.com/sfxlcl41/?sid=OVID:embase&amp;id=pmid:&amp;id=doi:10.1186%2Fs42238-021-00069-x&amp;issn=2522-5782&amp;isbn=&amp;volume=3&amp;issue=1&amp;spage=13&amp;pages=&amp;date=2021&amp;title=Journal+of+Cannabis+Research&amp;atitle=What+are+the+informational+pathways+that+shape+people%27s+use+of+cannabidiol+for+medical+purposes%3F&amp;aulast=Zenone&amp;pid=%3Cauthor%3EZenone+M.A.%3BSnyder+J.%3BCrooks+V.A.%3C%2Fauthor%3E%3CAN%3E2011444565%3C%2FAN%3E%3CDT%3EArticle%3C%2FDT%3E" TargetMode="External"/><Relationship Id="rId358" Type="http://schemas.openxmlformats.org/officeDocument/2006/relationships/hyperlink" Target="https://unimelb.hosted.exlibrisgroup.com/sfxlcl41/?sid=OVID:embase&amp;id=pmid:31419834&amp;id=doi:10.1055%2Fs-0039-1677918&amp;issn=2364-0502&amp;isbn=&amp;volume=28&amp;issue=1&amp;spage=208&amp;pages=208-217&amp;date=2019&amp;title=Yearbook+of+medical+informatics&amp;atitle=Recent+Advances+in+Using+Natural+Language+Processing+to+Address+Public+Health+Research+Questions+Using+Social+Media+and+ConsumerGenerated+Data&amp;aulast=Conway&amp;pid=%3Cauthor%3EConway+M.%3BHu+M.%3BChapman+W.W.%3C%2Fauthor%3E%3CAN%3E629104341%3C%2FAN%3E%3CDT%3EArticle%3C%2FDT%3E" TargetMode="External"/><Relationship Id="rId565" Type="http://schemas.openxmlformats.org/officeDocument/2006/relationships/hyperlink" Target="https://access.ovid.com/custom/redirector/index.html?dest=https://go.openathens.net/redirector/unimelb.edu.au?url=http://ovidsp.ovid.com/ovidweb.cgi?T=JS&amp;CSC=Y&amp;NEWS=N&amp;PAGE=fulltext&amp;D=emed16&amp;AN=605871088" TargetMode="External"/><Relationship Id="rId772" Type="http://schemas.openxmlformats.org/officeDocument/2006/relationships/hyperlink" Target="https://unimelb.hosted.exlibrisgroup.com/sfxlcl41/?sid=OVID:embase&amp;id=pmid:&amp;id=doi:10.2196%2F17520&amp;issn=2368-7959&amp;isbn=&amp;volume=7&amp;issue=5&amp;spage=e17520&amp;pages=&amp;date=2020&amp;title=JMIR+Mental+Health&amp;atitle=Developing+a+suicide+prevention+social+media+campaign+with+young+people+%28The+%23Chatsafe+Project%29%3A+Co-design+approach&amp;aulast=Thorn&amp;pid=%3Cauthor%3EThorn+P.%3BNicole+Tm+Hill%3BLamblin+M.%3BTeh+Z.%3BBattersby-Coulter+R.%3BRice+S.%3BBendall+S.%3BGibson+K.L.%3BFinlay+S.M.%3BBlandon+R.%3BLibby+De+Souza%3BWest+A.%3BCooksey+A.%3BSciglitano+J.%3BGoodrich+S.%3BRobinson+J.%3C%2Fauthor%3E%3CAN%3E2010135078%3C%2FAN%3E%3CDT%3EArticle%3C%2FDT%3E" TargetMode="External"/><Relationship Id="rId1195" Type="http://schemas.openxmlformats.org/officeDocument/2006/relationships/hyperlink" Target="https://access.ovid.com/custom/redirector/index.html?dest=https://go.openathens.net/redirector/unimelb.edu.au?url=http://ovidsp.ovid.com/ovidweb.cgi?T=JS&amp;CSC=Y&amp;NEWS=N&amp;PAGE=fulltext&amp;D=emed21&amp;AN=632639094" TargetMode="External"/><Relationship Id="rId1209" Type="http://schemas.openxmlformats.org/officeDocument/2006/relationships/hyperlink" Target="https://access.ovid.com/custom/redirector/index.html?dest=https://go.openathens.net/redirector/unimelb.edu.au?url=http://ovidsp.ovid.com/ovidweb.cgi?T=JS&amp;CSC=Y&amp;NEWS=N&amp;PAGE=fulltext&amp;D=emed20&amp;AN=631656994" TargetMode="External"/><Relationship Id="rId218" Type="http://schemas.openxmlformats.org/officeDocument/2006/relationships/hyperlink" Target="https://unimelb.hosted.exlibrisgroup.com/sfxlcl41/?sid=OVID:embase&amp;id=pmid:32093530&amp;id=doi:10.1080%2F10826084.2020.1729201&amp;issn=1532-2491&amp;isbn=&amp;volume=55&amp;issue=7&amp;spage=1138&amp;pages=1138-1145&amp;date=2020&amp;title=Substance+use+%26+misuse&amp;atitle=CBD+%28Cannabidiol%29+Product+Attitudes%2C+Knowledge%2C+and+Use+Among+Young+Adults&amp;aulast=Wheeler&amp;pid=%3Cauthor%3EWheeler+M.%3BMerten+J.W.%3BGordon+B.T.%3BHamadi+H.%3C%2Fauthor%3E%3CAN%3E631065795%3C%2FAN%3E%3CDT%3EArticle%3C%2FDT%3E" TargetMode="External"/><Relationship Id="rId425" Type="http://schemas.openxmlformats.org/officeDocument/2006/relationships/hyperlink" Target="https://access.ovid.com/custom/redirector/index.html?dest=https://go.openathens.net/redirector/unimelb.edu.au?url=http://ovidsp.ovid.com/ovidweb.cgi?T=JS&amp;CSC=Y&amp;NEWS=N&amp;PAGE=fulltext&amp;D=emed19&amp;AN=2000659925" TargetMode="External"/><Relationship Id="rId632" Type="http://schemas.openxmlformats.org/officeDocument/2006/relationships/hyperlink" Target="https://unimelb.hosted.exlibrisgroup.com/sfxlcl41/?sid=OVID:embase&amp;id=pmid:35305787&amp;id=doi:10.1016%2Fj.jadohealth.2022.01.122&amp;issn=1054-139X&amp;isbn=&amp;volume=70&amp;issue=4&amp;spage=517&amp;pages=517-520&amp;date=2022&amp;title=Journal+of+Adolescent+Health&amp;atitle=The+Distinguished+Dozen%3A+2021+Journal+of+Adolescent+Health+Articles+Making+Distinguished+Contributions+to+Adolescent+and+Young+Adult+Health&amp;aulast=Ford&amp;pid=%3Cauthor%3EFord+C.A.%3BBoyer+C.B.%3BHalpern+C.T.%3BKatzman+D.K.%3BRoss+D.A.%3C%2Fauthor%3E%3CAN%3E2017203569%3C%2FAN%3E%3CDT%3EEditorial%3C%2FDT%3E" TargetMode="External"/><Relationship Id="rId1055" Type="http://schemas.openxmlformats.org/officeDocument/2006/relationships/hyperlink" Target="https://access.ovid.com/custom/redirector/index.html?dest=https://go.openathens.net/redirector/unimelb.edu.au?url=http://ovidsp.ovid.com/ovidweb.cgi?T=JS&amp;CSC=Y&amp;NEWS=N&amp;PAGE=fulltext&amp;D=emed16&amp;AN=606508678" TargetMode="External"/><Relationship Id="rId1262" Type="http://schemas.openxmlformats.org/officeDocument/2006/relationships/hyperlink" Target="https://unimelb.hosted.exlibrisgroup.com/sfxlcl41/?sid=OVID:embase&amp;id=pmid:25091632&amp;id=doi:10.1016%2Fj.drugpo.2014.06.009&amp;issn=0955-3959&amp;isbn=&amp;volume=25&amp;issue=4&amp;spage=749&amp;pages=749-754&amp;date=2014&amp;title=International+Journal+of+Drug+Policy&amp;atitle=Ethnographies+of+youth+drug+use+in+Asia&amp;aulast=Hardon&amp;pid=%3Cauthor%3EHardon+A.%3BHymans+T.D.%3C%2Fauthor%3E%3CAN%3E53272681%3C%2FAN%3E%3CDT%3EEditorial%3C%2FDT%3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07"/>
  <sheetViews>
    <sheetView workbookViewId="0">
      <selection activeCell="I124" sqref="I124"/>
    </sheetView>
  </sheetViews>
  <sheetFormatPr defaultRowHeight="12.75"/>
  <cols>
    <col min="1" max="7" width="9.140625" style="12"/>
    <col min="8" max="8" width="21" style="12" customWidth="1"/>
    <col min="9" max="9" width="167.7109375" style="12" bestFit="1" customWidth="1"/>
    <col min="10" max="16384" width="9.140625" style="12"/>
  </cols>
  <sheetData>
    <row r="1" spans="1:77" ht="15">
      <c r="A1">
        <v>1</v>
      </c>
      <c r="B1" s="19" t="s">
        <v>5762</v>
      </c>
      <c r="C1" t="s">
        <v>468</v>
      </c>
      <c r="D1" t="s">
        <v>1354</v>
      </c>
      <c r="E1" t="s">
        <v>470</v>
      </c>
      <c r="F1" t="s">
        <v>470</v>
      </c>
      <c r="G1" t="s">
        <v>470</v>
      </c>
      <c r="H1" t="s">
        <v>1355</v>
      </c>
      <c r="I1" t="s">
        <v>470</v>
      </c>
      <c r="J1" t="s">
        <v>470</v>
      </c>
      <c r="K1" t="s">
        <v>1356</v>
      </c>
      <c r="L1" t="s">
        <v>1357</v>
      </c>
      <c r="M1" t="s">
        <v>470</v>
      </c>
      <c r="N1" t="s">
        <v>470</v>
      </c>
      <c r="O1" t="s">
        <v>470</v>
      </c>
      <c r="P1" t="s">
        <v>470</v>
      </c>
      <c r="Q1" t="s">
        <v>470</v>
      </c>
      <c r="R1" t="s">
        <v>470</v>
      </c>
      <c r="S1" t="s">
        <v>470</v>
      </c>
      <c r="T1" t="s">
        <v>470</v>
      </c>
      <c r="U1" t="s">
        <v>470</v>
      </c>
      <c r="V1" t="s">
        <v>470</v>
      </c>
      <c r="W1" t="s">
        <v>470</v>
      </c>
      <c r="X1" t="s">
        <v>470</v>
      </c>
      <c r="Y1" t="s">
        <v>470</v>
      </c>
      <c r="Z1" t="s">
        <v>470</v>
      </c>
      <c r="AA1" t="s">
        <v>470</v>
      </c>
      <c r="AB1" t="s">
        <v>470</v>
      </c>
      <c r="AC1" t="s">
        <v>470</v>
      </c>
      <c r="AD1" t="s">
        <v>470</v>
      </c>
      <c r="AE1" t="s">
        <v>470</v>
      </c>
      <c r="AF1" t="s">
        <v>470</v>
      </c>
      <c r="AG1" t="s">
        <v>470</v>
      </c>
      <c r="AH1" t="s">
        <v>470</v>
      </c>
      <c r="AI1" t="s">
        <v>470</v>
      </c>
      <c r="AJ1" t="s">
        <v>470</v>
      </c>
      <c r="AK1" t="s">
        <v>470</v>
      </c>
      <c r="AL1" t="s">
        <v>470</v>
      </c>
      <c r="AM1" t="s">
        <v>470</v>
      </c>
      <c r="AN1" t="s">
        <v>470</v>
      </c>
      <c r="AO1" t="s">
        <v>470</v>
      </c>
      <c r="AP1" t="s">
        <v>470</v>
      </c>
      <c r="AQ1" t="s">
        <v>1358</v>
      </c>
      <c r="AR1" t="s">
        <v>1359</v>
      </c>
      <c r="AS1" t="s">
        <v>470</v>
      </c>
      <c r="AT1" t="s">
        <v>470</v>
      </c>
      <c r="AU1" t="s">
        <v>470</v>
      </c>
      <c r="AV1" t="s">
        <v>580</v>
      </c>
      <c r="AW1">
        <v>2022</v>
      </c>
      <c r="AX1">
        <v>21</v>
      </c>
      <c r="AY1" t="s">
        <v>470</v>
      </c>
      <c r="AZ1" t="s">
        <v>470</v>
      </c>
      <c r="BA1" t="s">
        <v>470</v>
      </c>
      <c r="BB1" t="s">
        <v>470</v>
      </c>
      <c r="BC1" t="s">
        <v>470</v>
      </c>
      <c r="BD1" t="s">
        <v>470</v>
      </c>
      <c r="BE1" t="s">
        <v>470</v>
      </c>
      <c r="BF1">
        <v>1.5347354221081772E+16</v>
      </c>
      <c r="BG1" t="s">
        <v>1360</v>
      </c>
      <c r="BH1" t="str">
        <f>HYPERLINK("http://dx.doi.org/10.1177/15347354221081772","http://dx.doi.org/10.1177/15347354221081772")</f>
        <v>http://dx.doi.org/10.1177/15347354221081772</v>
      </c>
      <c r="BI1" t="s">
        <v>470</v>
      </c>
      <c r="BJ1" t="s">
        <v>470</v>
      </c>
      <c r="BK1" t="s">
        <v>470</v>
      </c>
      <c r="BL1" t="s">
        <v>470</v>
      </c>
      <c r="BM1" t="s">
        <v>470</v>
      </c>
      <c r="BN1" t="s">
        <v>470</v>
      </c>
      <c r="BO1" t="s">
        <v>470</v>
      </c>
      <c r="BP1">
        <v>35225051</v>
      </c>
      <c r="BQ1" t="s">
        <v>470</v>
      </c>
      <c r="BR1" t="s">
        <v>470</v>
      </c>
      <c r="BS1" t="s">
        <v>470</v>
      </c>
      <c r="BT1" t="s">
        <v>470</v>
      </c>
      <c r="BU1" t="s">
        <v>1361</v>
      </c>
      <c r="BV1" t="str">
        <f>HYPERLINK("https%3A%2F%2Fwww.webofscience.com%2Fwos%2Fwoscc%2Ffull-record%2FWOS:000765881300001","View Full Record in Web of Science")</f>
        <v>View Full Record in Web of Science</v>
      </c>
      <c r="BW1"/>
      <c r="BX1"/>
      <c r="BY1"/>
    </row>
    <row r="2" spans="1:77" ht="15">
      <c r="A2">
        <v>2</v>
      </c>
      <c r="B2" s="19" t="s">
        <v>5762</v>
      </c>
      <c r="C2" t="s">
        <v>468</v>
      </c>
      <c r="D2" t="s">
        <v>1363</v>
      </c>
      <c r="E2" t="s">
        <v>470</v>
      </c>
      <c r="F2" t="s">
        <v>470</v>
      </c>
      <c r="G2" t="s">
        <v>470</v>
      </c>
      <c r="H2" t="s">
        <v>1364</v>
      </c>
      <c r="I2" t="s">
        <v>470</v>
      </c>
      <c r="J2" t="s">
        <v>470</v>
      </c>
      <c r="K2" t="s">
        <v>1365</v>
      </c>
      <c r="L2" t="s">
        <v>514</v>
      </c>
      <c r="M2" t="s">
        <v>470</v>
      </c>
      <c r="N2" t="s">
        <v>470</v>
      </c>
      <c r="O2" t="s">
        <v>470</v>
      </c>
      <c r="P2" t="s">
        <v>470</v>
      </c>
      <c r="Q2" t="s">
        <v>470</v>
      </c>
      <c r="R2" t="s">
        <v>470</v>
      </c>
      <c r="S2" t="s">
        <v>470</v>
      </c>
      <c r="T2" t="s">
        <v>470</v>
      </c>
      <c r="U2" t="s">
        <v>470</v>
      </c>
      <c r="V2" t="s">
        <v>470</v>
      </c>
      <c r="W2" t="s">
        <v>470</v>
      </c>
      <c r="X2" t="s">
        <v>470</v>
      </c>
      <c r="Y2" t="s">
        <v>470</v>
      </c>
      <c r="Z2" t="s">
        <v>470</v>
      </c>
      <c r="AA2" t="s">
        <v>470</v>
      </c>
      <c r="AB2" t="s">
        <v>470</v>
      </c>
      <c r="AC2" t="s">
        <v>470</v>
      </c>
      <c r="AD2" t="s">
        <v>470</v>
      </c>
      <c r="AE2" t="s">
        <v>470</v>
      </c>
      <c r="AF2" t="s">
        <v>470</v>
      </c>
      <c r="AG2" t="s">
        <v>470</v>
      </c>
      <c r="AH2" t="s">
        <v>470</v>
      </c>
      <c r="AI2" t="s">
        <v>470</v>
      </c>
      <c r="AJ2" t="s">
        <v>470</v>
      </c>
      <c r="AK2" t="s">
        <v>470</v>
      </c>
      <c r="AL2" t="s">
        <v>470</v>
      </c>
      <c r="AM2" t="s">
        <v>470</v>
      </c>
      <c r="AN2" t="s">
        <v>470</v>
      </c>
      <c r="AO2" t="s">
        <v>470</v>
      </c>
      <c r="AP2" t="s">
        <v>470</v>
      </c>
      <c r="AQ2" t="s">
        <v>516</v>
      </c>
      <c r="AR2" t="s">
        <v>517</v>
      </c>
      <c r="AS2" t="s">
        <v>470</v>
      </c>
      <c r="AT2" t="s">
        <v>470</v>
      </c>
      <c r="AU2" t="s">
        <v>470</v>
      </c>
      <c r="AV2" t="s">
        <v>580</v>
      </c>
      <c r="AW2">
        <v>2022</v>
      </c>
      <c r="AX2">
        <v>7</v>
      </c>
      <c r="AY2">
        <v>1</v>
      </c>
      <c r="AZ2" t="s">
        <v>470</v>
      </c>
      <c r="BA2" t="s">
        <v>470</v>
      </c>
      <c r="BB2" t="s">
        <v>470</v>
      </c>
      <c r="BC2" t="s">
        <v>470</v>
      </c>
      <c r="BD2">
        <v>24</v>
      </c>
      <c r="BE2">
        <v>33</v>
      </c>
      <c r="BF2" t="s">
        <v>470</v>
      </c>
      <c r="BG2" t="s">
        <v>1366</v>
      </c>
      <c r="BH2" t="str">
        <f>HYPERLINK("http://dx.doi.org/10.1089/can.2021.0045","http://dx.doi.org/10.1089/can.2021.0045")</f>
        <v>http://dx.doi.org/10.1089/can.2021.0045</v>
      </c>
      <c r="BI2" t="s">
        <v>470</v>
      </c>
      <c r="BJ2" t="s">
        <v>1330</v>
      </c>
      <c r="BK2" t="s">
        <v>470</v>
      </c>
      <c r="BL2" t="s">
        <v>470</v>
      </c>
      <c r="BM2" t="s">
        <v>470</v>
      </c>
      <c r="BN2" t="s">
        <v>470</v>
      </c>
      <c r="BO2" t="s">
        <v>470</v>
      </c>
      <c r="BP2">
        <v>34370591</v>
      </c>
      <c r="BQ2" t="s">
        <v>470</v>
      </c>
      <c r="BR2" t="s">
        <v>470</v>
      </c>
      <c r="BS2" t="s">
        <v>470</v>
      </c>
      <c r="BT2" t="s">
        <v>470</v>
      </c>
      <c r="BU2" t="s">
        <v>1367</v>
      </c>
      <c r="BV2" t="str">
        <f>HYPERLINK("https%3A%2F%2Fwww.webofscience.com%2Fwos%2Fwoscc%2Ffull-record%2FWOS:000684853700001","View Full Record in Web of Science")</f>
        <v>View Full Record in Web of Science</v>
      </c>
      <c r="BW2"/>
      <c r="BX2"/>
      <c r="BY2"/>
    </row>
    <row r="3" spans="1:77" ht="15">
      <c r="A3">
        <v>3</v>
      </c>
      <c r="B3" s="19" t="s">
        <v>5762</v>
      </c>
      <c r="C3" t="s">
        <v>468</v>
      </c>
      <c r="D3" t="s">
        <v>778</v>
      </c>
      <c r="E3" t="s">
        <v>470</v>
      </c>
      <c r="F3" t="s">
        <v>470</v>
      </c>
      <c r="G3" t="s">
        <v>470</v>
      </c>
      <c r="H3" t="s">
        <v>779</v>
      </c>
      <c r="I3" t="s">
        <v>470</v>
      </c>
      <c r="J3" t="s">
        <v>470</v>
      </c>
      <c r="K3" t="s">
        <v>780</v>
      </c>
      <c r="L3" t="s">
        <v>514</v>
      </c>
      <c r="M3" t="s">
        <v>470</v>
      </c>
      <c r="N3" t="s">
        <v>470</v>
      </c>
      <c r="O3" t="s">
        <v>470</v>
      </c>
      <c r="P3" t="s">
        <v>470</v>
      </c>
      <c r="Q3" t="s">
        <v>470</v>
      </c>
      <c r="R3" t="s">
        <v>470</v>
      </c>
      <c r="S3" t="s">
        <v>470</v>
      </c>
      <c r="T3" t="s">
        <v>470</v>
      </c>
      <c r="U3" t="s">
        <v>470</v>
      </c>
      <c r="V3" t="s">
        <v>470</v>
      </c>
      <c r="W3" t="s">
        <v>470</v>
      </c>
      <c r="X3" t="s">
        <v>470</v>
      </c>
      <c r="Y3" t="s">
        <v>470</v>
      </c>
      <c r="Z3" t="s">
        <v>470</v>
      </c>
      <c r="AA3" t="s">
        <v>470</v>
      </c>
      <c r="AB3" t="s">
        <v>470</v>
      </c>
      <c r="AC3" t="s">
        <v>470</v>
      </c>
      <c r="AD3" t="s">
        <v>1368</v>
      </c>
      <c r="AE3" t="s">
        <v>470</v>
      </c>
      <c r="AF3" t="s">
        <v>470</v>
      </c>
      <c r="AG3" t="s">
        <v>470</v>
      </c>
      <c r="AH3" t="s">
        <v>470</v>
      </c>
      <c r="AI3" t="s">
        <v>470</v>
      </c>
      <c r="AJ3" t="s">
        <v>470</v>
      </c>
      <c r="AK3" t="s">
        <v>470</v>
      </c>
      <c r="AL3" t="s">
        <v>470</v>
      </c>
      <c r="AM3" t="s">
        <v>470</v>
      </c>
      <c r="AN3" t="s">
        <v>470</v>
      </c>
      <c r="AO3" t="s">
        <v>470</v>
      </c>
      <c r="AP3" t="s">
        <v>470</v>
      </c>
      <c r="AQ3" t="s">
        <v>516</v>
      </c>
      <c r="AR3" t="s">
        <v>517</v>
      </c>
      <c r="AS3" t="s">
        <v>470</v>
      </c>
      <c r="AT3" t="s">
        <v>470</v>
      </c>
      <c r="AU3" t="s">
        <v>470</v>
      </c>
      <c r="AV3" t="s">
        <v>580</v>
      </c>
      <c r="AW3">
        <v>2022</v>
      </c>
      <c r="AX3">
        <v>7</v>
      </c>
      <c r="AY3">
        <v>1</v>
      </c>
      <c r="AZ3" t="s">
        <v>470</v>
      </c>
      <c r="BA3" t="s">
        <v>470</v>
      </c>
      <c r="BB3" t="s">
        <v>470</v>
      </c>
      <c r="BC3" t="s">
        <v>470</v>
      </c>
      <c r="BD3">
        <v>100</v>
      </c>
      <c r="BE3">
        <v>106</v>
      </c>
      <c r="BF3" t="s">
        <v>470</v>
      </c>
      <c r="BG3" t="s">
        <v>781</v>
      </c>
      <c r="BH3" t="str">
        <f>HYPERLINK("http://dx.doi.org/10.1089/can.2020.0096","http://dx.doi.org/10.1089/can.2020.0096")</f>
        <v>http://dx.doi.org/10.1089/can.2020.0096</v>
      </c>
      <c r="BI3" t="s">
        <v>470</v>
      </c>
      <c r="BJ3" t="s">
        <v>782</v>
      </c>
      <c r="BK3" t="s">
        <v>470</v>
      </c>
      <c r="BL3" t="s">
        <v>470</v>
      </c>
      <c r="BM3" t="s">
        <v>470</v>
      </c>
      <c r="BN3" t="s">
        <v>470</v>
      </c>
      <c r="BO3" t="s">
        <v>470</v>
      </c>
      <c r="BP3">
        <v>33998875</v>
      </c>
      <c r="BQ3" t="s">
        <v>470</v>
      </c>
      <c r="BR3" t="s">
        <v>470</v>
      </c>
      <c r="BS3" t="s">
        <v>470</v>
      </c>
      <c r="BT3" t="s">
        <v>470</v>
      </c>
      <c r="BU3" t="s">
        <v>783</v>
      </c>
      <c r="BV3" t="str">
        <f>HYPERLINK("https%3A%2F%2Fwww.webofscience.com%2Fwos%2Fwoscc%2Ffull-record%2FWOS:000600124100001","View Full Record in Web of Science")</f>
        <v>View Full Record in Web of Science</v>
      </c>
      <c r="BW3"/>
      <c r="BX3"/>
      <c r="BY3"/>
    </row>
    <row r="4" spans="1:77" ht="15">
      <c r="A4">
        <v>4</v>
      </c>
      <c r="B4" s="19" t="s">
        <v>5762</v>
      </c>
      <c r="C4" t="s">
        <v>468</v>
      </c>
      <c r="D4" t="s">
        <v>1369</v>
      </c>
      <c r="E4" t="s">
        <v>470</v>
      </c>
      <c r="F4" t="s">
        <v>470</v>
      </c>
      <c r="G4" t="s">
        <v>470</v>
      </c>
      <c r="H4" t="s">
        <v>1370</v>
      </c>
      <c r="I4" t="s">
        <v>470</v>
      </c>
      <c r="J4" t="s">
        <v>470</v>
      </c>
      <c r="K4" t="s">
        <v>1371</v>
      </c>
      <c r="L4" t="s">
        <v>1372</v>
      </c>
      <c r="M4" t="s">
        <v>470</v>
      </c>
      <c r="N4" t="s">
        <v>470</v>
      </c>
      <c r="O4" t="s">
        <v>470</v>
      </c>
      <c r="P4" t="s">
        <v>470</v>
      </c>
      <c r="Q4" t="s">
        <v>470</v>
      </c>
      <c r="R4" t="s">
        <v>470</v>
      </c>
      <c r="S4" t="s">
        <v>470</v>
      </c>
      <c r="T4" t="s">
        <v>470</v>
      </c>
      <c r="U4" t="s">
        <v>470</v>
      </c>
      <c r="V4" t="s">
        <v>470</v>
      </c>
      <c r="W4" t="s">
        <v>470</v>
      </c>
      <c r="X4" t="s">
        <v>470</v>
      </c>
      <c r="Y4" t="s">
        <v>470</v>
      </c>
      <c r="Z4" t="s">
        <v>470</v>
      </c>
      <c r="AA4" t="s">
        <v>470</v>
      </c>
      <c r="AB4" t="s">
        <v>470</v>
      </c>
      <c r="AC4" t="s">
        <v>1373</v>
      </c>
      <c r="AD4" t="s">
        <v>1374</v>
      </c>
      <c r="AE4" t="s">
        <v>470</v>
      </c>
      <c r="AF4" t="s">
        <v>470</v>
      </c>
      <c r="AG4" t="s">
        <v>470</v>
      </c>
      <c r="AH4" t="s">
        <v>470</v>
      </c>
      <c r="AI4" t="s">
        <v>470</v>
      </c>
      <c r="AJ4" t="s">
        <v>470</v>
      </c>
      <c r="AK4" t="s">
        <v>470</v>
      </c>
      <c r="AL4" t="s">
        <v>470</v>
      </c>
      <c r="AM4" t="s">
        <v>470</v>
      </c>
      <c r="AN4" t="s">
        <v>470</v>
      </c>
      <c r="AO4" t="s">
        <v>470</v>
      </c>
      <c r="AP4" t="s">
        <v>470</v>
      </c>
      <c r="AQ4" t="s">
        <v>1375</v>
      </c>
      <c r="AR4" t="s">
        <v>1376</v>
      </c>
      <c r="AS4" t="s">
        <v>470</v>
      </c>
      <c r="AT4" t="s">
        <v>470</v>
      </c>
      <c r="AU4" t="s">
        <v>470</v>
      </c>
      <c r="AV4" t="s">
        <v>580</v>
      </c>
      <c r="AW4">
        <v>2022</v>
      </c>
      <c r="AX4">
        <v>16</v>
      </c>
      <c r="AY4">
        <v>2</v>
      </c>
      <c r="AZ4" t="s">
        <v>470</v>
      </c>
      <c r="BA4" t="s">
        <v>470</v>
      </c>
      <c r="BB4" t="s">
        <v>470</v>
      </c>
      <c r="BC4" t="s">
        <v>470</v>
      </c>
      <c r="BD4">
        <v>48</v>
      </c>
      <c r="BE4">
        <v>54</v>
      </c>
      <c r="BF4" t="s">
        <v>470</v>
      </c>
      <c r="BG4" t="s">
        <v>1377</v>
      </c>
      <c r="BH4" t="str">
        <f>HYPERLINK("http://dx.doi.org/10.5489/cuaj.7197","http://dx.doi.org/10.5489/cuaj.7197")</f>
        <v>http://dx.doi.org/10.5489/cuaj.7197</v>
      </c>
      <c r="BI4" t="s">
        <v>470</v>
      </c>
      <c r="BJ4" t="s">
        <v>470</v>
      </c>
      <c r="BK4" t="s">
        <v>470</v>
      </c>
      <c r="BL4" t="s">
        <v>470</v>
      </c>
      <c r="BM4" t="s">
        <v>470</v>
      </c>
      <c r="BN4" t="s">
        <v>470</v>
      </c>
      <c r="BO4" t="s">
        <v>470</v>
      </c>
      <c r="BP4">
        <v>34582332</v>
      </c>
      <c r="BQ4" t="s">
        <v>470</v>
      </c>
      <c r="BR4" t="s">
        <v>470</v>
      </c>
      <c r="BS4" t="s">
        <v>470</v>
      </c>
      <c r="BT4" t="s">
        <v>470</v>
      </c>
      <c r="BU4" t="s">
        <v>1378</v>
      </c>
      <c r="BV4" t="str">
        <f>HYPERLINK("https%3A%2F%2Fwww.webofscience.com%2Fwos%2Fwoscc%2Ffull-record%2FWOS:000758732300012","View Full Record in Web of Science")</f>
        <v>View Full Record in Web of Science</v>
      </c>
      <c r="BW4"/>
      <c r="BX4"/>
      <c r="BY4"/>
    </row>
    <row r="5" spans="1:77" ht="15">
      <c r="A5">
        <v>5</v>
      </c>
      <c r="B5" s="19" t="s">
        <v>5762</v>
      </c>
      <c r="C5" t="s">
        <v>468</v>
      </c>
      <c r="D5" t="s">
        <v>852</v>
      </c>
      <c r="E5" t="s">
        <v>470</v>
      </c>
      <c r="F5" t="s">
        <v>470</v>
      </c>
      <c r="G5" t="s">
        <v>470</v>
      </c>
      <c r="H5" t="s">
        <v>853</v>
      </c>
      <c r="I5" t="s">
        <v>470</v>
      </c>
      <c r="J5" t="s">
        <v>470</v>
      </c>
      <c r="K5" t="s">
        <v>99</v>
      </c>
      <c r="L5" t="s">
        <v>854</v>
      </c>
      <c r="M5" t="s">
        <v>470</v>
      </c>
      <c r="N5" t="s">
        <v>470</v>
      </c>
      <c r="O5" t="s">
        <v>470</v>
      </c>
      <c r="P5" t="s">
        <v>470</v>
      </c>
      <c r="Q5" t="s">
        <v>470</v>
      </c>
      <c r="R5" t="s">
        <v>470</v>
      </c>
      <c r="S5" t="s">
        <v>470</v>
      </c>
      <c r="T5" t="s">
        <v>470</v>
      </c>
      <c r="U5" t="s">
        <v>470</v>
      </c>
      <c r="V5" t="s">
        <v>470</v>
      </c>
      <c r="W5" t="s">
        <v>470</v>
      </c>
      <c r="X5" t="s">
        <v>470</v>
      </c>
      <c r="Y5" t="s">
        <v>470</v>
      </c>
      <c r="Z5" t="s">
        <v>470</v>
      </c>
      <c r="AA5" t="s">
        <v>470</v>
      </c>
      <c r="AB5" t="s">
        <v>470</v>
      </c>
      <c r="AC5" t="s">
        <v>855</v>
      </c>
      <c r="AD5" t="s">
        <v>856</v>
      </c>
      <c r="AE5" t="s">
        <v>470</v>
      </c>
      <c r="AF5" t="s">
        <v>470</v>
      </c>
      <c r="AG5" t="s">
        <v>470</v>
      </c>
      <c r="AH5" t="s">
        <v>470</v>
      </c>
      <c r="AI5" t="s">
        <v>470</v>
      </c>
      <c r="AJ5" t="s">
        <v>470</v>
      </c>
      <c r="AK5" t="s">
        <v>470</v>
      </c>
      <c r="AL5" t="s">
        <v>470</v>
      </c>
      <c r="AM5" t="s">
        <v>470</v>
      </c>
      <c r="AN5" t="s">
        <v>470</v>
      </c>
      <c r="AO5" t="s">
        <v>470</v>
      </c>
      <c r="AP5" t="s">
        <v>470</v>
      </c>
      <c r="AQ5" t="s">
        <v>857</v>
      </c>
      <c r="AR5" t="s">
        <v>858</v>
      </c>
      <c r="AS5" t="s">
        <v>470</v>
      </c>
      <c r="AT5" t="s">
        <v>470</v>
      </c>
      <c r="AU5" t="s">
        <v>470</v>
      </c>
      <c r="AV5" t="s">
        <v>580</v>
      </c>
      <c r="AW5">
        <v>2022</v>
      </c>
      <c r="AX5">
        <v>37</v>
      </c>
      <c r="AY5">
        <v>1</v>
      </c>
      <c r="AZ5" t="s">
        <v>470</v>
      </c>
      <c r="BA5" t="s">
        <v>470</v>
      </c>
      <c r="BB5" t="s">
        <v>470</v>
      </c>
      <c r="BC5" t="s">
        <v>470</v>
      </c>
      <c r="BD5">
        <v>91</v>
      </c>
      <c r="BE5">
        <v>101</v>
      </c>
      <c r="BF5" t="s">
        <v>470</v>
      </c>
      <c r="BG5" t="s">
        <v>859</v>
      </c>
      <c r="BH5" t="str">
        <f>HYPERLINK("http://dx.doi.org/10.1007/s13187-020-01791-5","http://dx.doi.org/10.1007/s13187-020-01791-5")</f>
        <v>http://dx.doi.org/10.1007/s13187-020-01791-5</v>
      </c>
      <c r="BI5" t="s">
        <v>470</v>
      </c>
      <c r="BJ5" t="s">
        <v>860</v>
      </c>
      <c r="BK5" t="s">
        <v>470</v>
      </c>
      <c r="BL5" t="s">
        <v>470</v>
      </c>
      <c r="BM5" t="s">
        <v>470</v>
      </c>
      <c r="BN5" t="s">
        <v>470</v>
      </c>
      <c r="BO5" t="s">
        <v>470</v>
      </c>
      <c r="BP5">
        <v>32533537</v>
      </c>
      <c r="BQ5" t="s">
        <v>470</v>
      </c>
      <c r="BR5" t="s">
        <v>470</v>
      </c>
      <c r="BS5" t="s">
        <v>470</v>
      </c>
      <c r="BT5" t="s">
        <v>470</v>
      </c>
      <c r="BU5" t="s">
        <v>861</v>
      </c>
      <c r="BV5" t="str">
        <f>HYPERLINK("https%3A%2F%2Fwww.webofscience.com%2Fwos%2Fwoscc%2Ffull-record%2FWOS:000551415400001","View Full Record in Web of Science")</f>
        <v>View Full Record in Web of Science</v>
      </c>
      <c r="BW5"/>
      <c r="BX5"/>
      <c r="BY5"/>
    </row>
    <row r="6" spans="1:77" ht="15">
      <c r="A6">
        <v>6</v>
      </c>
      <c r="B6" s="19" t="s">
        <v>5762</v>
      </c>
      <c r="C6" t="s">
        <v>468</v>
      </c>
      <c r="D6" t="s">
        <v>1381</v>
      </c>
      <c r="E6" t="s">
        <v>470</v>
      </c>
      <c r="F6" t="s">
        <v>470</v>
      </c>
      <c r="G6" t="s">
        <v>470</v>
      </c>
      <c r="H6" t="s">
        <v>1382</v>
      </c>
      <c r="I6" t="s">
        <v>470</v>
      </c>
      <c r="J6" t="s">
        <v>470</v>
      </c>
      <c r="K6" t="s">
        <v>1383</v>
      </c>
      <c r="L6" t="s">
        <v>1384</v>
      </c>
      <c r="M6" t="s">
        <v>470</v>
      </c>
      <c r="N6" t="s">
        <v>470</v>
      </c>
      <c r="O6" t="s">
        <v>470</v>
      </c>
      <c r="P6" t="s">
        <v>470</v>
      </c>
      <c r="Q6" t="s">
        <v>470</v>
      </c>
      <c r="R6" t="s">
        <v>470</v>
      </c>
      <c r="S6" t="s">
        <v>470</v>
      </c>
      <c r="T6" t="s">
        <v>470</v>
      </c>
      <c r="U6" t="s">
        <v>470</v>
      </c>
      <c r="V6" t="s">
        <v>470</v>
      </c>
      <c r="W6" t="s">
        <v>470</v>
      </c>
      <c r="X6" t="s">
        <v>470</v>
      </c>
      <c r="Y6" t="s">
        <v>470</v>
      </c>
      <c r="Z6" t="s">
        <v>470</v>
      </c>
      <c r="AA6" t="s">
        <v>470</v>
      </c>
      <c r="AB6" t="s">
        <v>470</v>
      </c>
      <c r="AC6" t="s">
        <v>470</v>
      </c>
      <c r="AD6" t="s">
        <v>470</v>
      </c>
      <c r="AE6" t="s">
        <v>470</v>
      </c>
      <c r="AF6" t="s">
        <v>470</v>
      </c>
      <c r="AG6" t="s">
        <v>470</v>
      </c>
      <c r="AH6" t="s">
        <v>470</v>
      </c>
      <c r="AI6" t="s">
        <v>470</v>
      </c>
      <c r="AJ6" t="s">
        <v>470</v>
      </c>
      <c r="AK6" t="s">
        <v>470</v>
      </c>
      <c r="AL6" t="s">
        <v>470</v>
      </c>
      <c r="AM6" t="s">
        <v>470</v>
      </c>
      <c r="AN6" t="s">
        <v>470</v>
      </c>
      <c r="AO6" t="s">
        <v>470</v>
      </c>
      <c r="AP6" t="s">
        <v>470</v>
      </c>
      <c r="AQ6" t="s">
        <v>1385</v>
      </c>
      <c r="AR6" t="s">
        <v>1386</v>
      </c>
      <c r="AS6" t="s">
        <v>470</v>
      </c>
      <c r="AT6" t="s">
        <v>470</v>
      </c>
      <c r="AU6" t="s">
        <v>470</v>
      </c>
      <c r="AV6" t="s">
        <v>618</v>
      </c>
      <c r="AW6">
        <v>2022</v>
      </c>
      <c r="AX6">
        <v>115</v>
      </c>
      <c r="AY6">
        <v>1</v>
      </c>
      <c r="AZ6" t="s">
        <v>470</v>
      </c>
      <c r="BA6" t="s">
        <v>470</v>
      </c>
      <c r="BB6" t="s">
        <v>470</v>
      </c>
      <c r="BC6" t="s">
        <v>470</v>
      </c>
      <c r="BD6">
        <v>26</v>
      </c>
      <c r="BE6">
        <v>32</v>
      </c>
      <c r="BF6" t="s">
        <v>470</v>
      </c>
      <c r="BG6" t="s">
        <v>1387</v>
      </c>
      <c r="BH6" t="str">
        <f>HYPERLINK("http://dx.doi.org/10.14423/SMJ.0000000000001345","http://dx.doi.org/10.14423/SMJ.0000000000001345")</f>
        <v>http://dx.doi.org/10.14423/SMJ.0000000000001345</v>
      </c>
      <c r="BI6" t="s">
        <v>470</v>
      </c>
      <c r="BJ6" t="s">
        <v>470</v>
      </c>
      <c r="BK6" t="s">
        <v>470</v>
      </c>
      <c r="BL6" t="s">
        <v>470</v>
      </c>
      <c r="BM6" t="s">
        <v>470</v>
      </c>
      <c r="BN6" t="s">
        <v>470</v>
      </c>
      <c r="BO6" t="s">
        <v>470</v>
      </c>
      <c r="BP6">
        <v>34964058</v>
      </c>
      <c r="BQ6" t="s">
        <v>470</v>
      </c>
      <c r="BR6" t="s">
        <v>470</v>
      </c>
      <c r="BS6" t="s">
        <v>470</v>
      </c>
      <c r="BT6" t="s">
        <v>470</v>
      </c>
      <c r="BU6" t="s">
        <v>1388</v>
      </c>
      <c r="BV6" t="str">
        <f>HYPERLINK("https%3A%2F%2Fwww.webofscience.com%2Fwos%2Fwoscc%2Ffull-record%2FWOS:000731311800007","View Full Record in Web of Science")</f>
        <v>View Full Record in Web of Science</v>
      </c>
      <c r="BW6"/>
      <c r="BX6"/>
      <c r="BY6"/>
    </row>
    <row r="7" spans="1:77" ht="15">
      <c r="A7">
        <v>7</v>
      </c>
      <c r="B7" s="19" t="s">
        <v>5762</v>
      </c>
      <c r="C7" t="s">
        <v>468</v>
      </c>
      <c r="D7" t="s">
        <v>1389</v>
      </c>
      <c r="E7" t="s">
        <v>470</v>
      </c>
      <c r="F7" t="s">
        <v>470</v>
      </c>
      <c r="G7" t="s">
        <v>470</v>
      </c>
      <c r="H7" t="s">
        <v>1390</v>
      </c>
      <c r="I7" t="s">
        <v>470</v>
      </c>
      <c r="J7" t="s">
        <v>470</v>
      </c>
      <c r="K7" t="s">
        <v>1391</v>
      </c>
      <c r="L7" t="s">
        <v>1392</v>
      </c>
      <c r="M7" t="s">
        <v>470</v>
      </c>
      <c r="N7" t="s">
        <v>470</v>
      </c>
      <c r="O7" t="s">
        <v>470</v>
      </c>
      <c r="P7" t="s">
        <v>470</v>
      </c>
      <c r="Q7" t="s">
        <v>470</v>
      </c>
      <c r="R7" t="s">
        <v>470</v>
      </c>
      <c r="S7" t="s">
        <v>470</v>
      </c>
      <c r="T7" t="s">
        <v>470</v>
      </c>
      <c r="U7" t="s">
        <v>470</v>
      </c>
      <c r="V7" t="s">
        <v>470</v>
      </c>
      <c r="W7" t="s">
        <v>470</v>
      </c>
      <c r="X7" t="s">
        <v>470</v>
      </c>
      <c r="Y7" t="s">
        <v>470</v>
      </c>
      <c r="Z7" t="s">
        <v>470</v>
      </c>
      <c r="AA7" t="s">
        <v>470</v>
      </c>
      <c r="AB7" t="s">
        <v>470</v>
      </c>
      <c r="AC7" t="s">
        <v>1393</v>
      </c>
      <c r="AD7" t="s">
        <v>1394</v>
      </c>
      <c r="AE7" t="s">
        <v>470</v>
      </c>
      <c r="AF7" t="s">
        <v>470</v>
      </c>
      <c r="AG7" t="s">
        <v>470</v>
      </c>
      <c r="AH7" t="s">
        <v>470</v>
      </c>
      <c r="AI7" t="s">
        <v>470</v>
      </c>
      <c r="AJ7" t="s">
        <v>470</v>
      </c>
      <c r="AK7" t="s">
        <v>470</v>
      </c>
      <c r="AL7" t="s">
        <v>470</v>
      </c>
      <c r="AM7" t="s">
        <v>470</v>
      </c>
      <c r="AN7" t="s">
        <v>470</v>
      </c>
      <c r="AO7" t="s">
        <v>470</v>
      </c>
      <c r="AP7" t="s">
        <v>470</v>
      </c>
      <c r="AQ7" t="s">
        <v>1395</v>
      </c>
      <c r="AR7" t="s">
        <v>1396</v>
      </c>
      <c r="AS7" t="s">
        <v>470</v>
      </c>
      <c r="AT7" t="s">
        <v>470</v>
      </c>
      <c r="AU7" t="s">
        <v>470</v>
      </c>
      <c r="AV7" t="s">
        <v>484</v>
      </c>
      <c r="AW7">
        <v>2022</v>
      </c>
      <c r="AX7">
        <v>106</v>
      </c>
      <c r="AY7" t="s">
        <v>470</v>
      </c>
      <c r="AZ7" t="s">
        <v>470</v>
      </c>
      <c r="BA7" t="s">
        <v>470</v>
      </c>
      <c r="BB7" t="s">
        <v>470</v>
      </c>
      <c r="BC7" t="s">
        <v>470</v>
      </c>
      <c r="BD7" t="s">
        <v>470</v>
      </c>
      <c r="BE7" t="s">
        <v>470</v>
      </c>
      <c r="BF7">
        <v>103244</v>
      </c>
      <c r="BG7" t="s">
        <v>1397</v>
      </c>
      <c r="BH7" t="str">
        <f>HYPERLINK("http://dx.doi.org/10.1016/j.midw.2021.103244","http://dx.doi.org/10.1016/j.midw.2021.103244")</f>
        <v>http://dx.doi.org/10.1016/j.midw.2021.103244</v>
      </c>
      <c r="BI7" t="s">
        <v>470</v>
      </c>
      <c r="BJ7" t="s">
        <v>470</v>
      </c>
      <c r="BK7" t="s">
        <v>470</v>
      </c>
      <c r="BL7" t="s">
        <v>470</v>
      </c>
      <c r="BM7" t="s">
        <v>470</v>
      </c>
      <c r="BN7" t="s">
        <v>470</v>
      </c>
      <c r="BO7" t="s">
        <v>470</v>
      </c>
      <c r="BP7">
        <v>35063905</v>
      </c>
      <c r="BQ7" t="s">
        <v>470</v>
      </c>
      <c r="BR7" t="s">
        <v>470</v>
      </c>
      <c r="BS7" t="s">
        <v>470</v>
      </c>
      <c r="BT7" t="s">
        <v>470</v>
      </c>
      <c r="BU7" t="s">
        <v>1398</v>
      </c>
      <c r="BV7" t="str">
        <f>HYPERLINK("https%3A%2F%2Fwww.webofscience.com%2Fwos%2Fwoscc%2Ffull-record%2FWOS:000791684500013","View Full Record in Web of Science")</f>
        <v>View Full Record in Web of Science</v>
      </c>
      <c r="BW7"/>
      <c r="BX7"/>
      <c r="BY7"/>
    </row>
    <row r="8" spans="1:77" ht="15">
      <c r="A8">
        <v>8</v>
      </c>
      <c r="B8" s="19" t="s">
        <v>5762</v>
      </c>
      <c r="C8" t="s">
        <v>468</v>
      </c>
      <c r="D8" t="s">
        <v>707</v>
      </c>
      <c r="E8" t="s">
        <v>470</v>
      </c>
      <c r="F8" t="s">
        <v>470</v>
      </c>
      <c r="G8" t="s">
        <v>470</v>
      </c>
      <c r="H8" t="s">
        <v>708</v>
      </c>
      <c r="I8" t="s">
        <v>470</v>
      </c>
      <c r="J8" t="s">
        <v>470</v>
      </c>
      <c r="K8" t="s">
        <v>709</v>
      </c>
      <c r="L8" t="s">
        <v>514</v>
      </c>
      <c r="M8" t="s">
        <v>470</v>
      </c>
      <c r="N8" t="s">
        <v>470</v>
      </c>
      <c r="O8" t="s">
        <v>470</v>
      </c>
      <c r="P8" t="s">
        <v>470</v>
      </c>
      <c r="Q8" t="s">
        <v>470</v>
      </c>
      <c r="R8" t="s">
        <v>470</v>
      </c>
      <c r="S8" t="s">
        <v>470</v>
      </c>
      <c r="T8" t="s">
        <v>470</v>
      </c>
      <c r="U8" t="s">
        <v>470</v>
      </c>
      <c r="V8" t="s">
        <v>470</v>
      </c>
      <c r="W8" t="s">
        <v>470</v>
      </c>
      <c r="X8" t="s">
        <v>470</v>
      </c>
      <c r="Y8" t="s">
        <v>470</v>
      </c>
      <c r="Z8" t="s">
        <v>470</v>
      </c>
      <c r="AA8" t="s">
        <v>470</v>
      </c>
      <c r="AB8" t="s">
        <v>470</v>
      </c>
      <c r="AC8" t="s">
        <v>470</v>
      </c>
      <c r="AD8" t="s">
        <v>710</v>
      </c>
      <c r="AE8" t="s">
        <v>470</v>
      </c>
      <c r="AF8" t="s">
        <v>470</v>
      </c>
      <c r="AG8" t="s">
        <v>470</v>
      </c>
      <c r="AH8" t="s">
        <v>470</v>
      </c>
      <c r="AI8" t="s">
        <v>470</v>
      </c>
      <c r="AJ8" t="s">
        <v>470</v>
      </c>
      <c r="AK8" t="s">
        <v>470</v>
      </c>
      <c r="AL8" t="s">
        <v>470</v>
      </c>
      <c r="AM8" t="s">
        <v>470</v>
      </c>
      <c r="AN8" t="s">
        <v>470</v>
      </c>
      <c r="AO8" t="s">
        <v>470</v>
      </c>
      <c r="AP8" t="s">
        <v>470</v>
      </c>
      <c r="AQ8" t="s">
        <v>516</v>
      </c>
      <c r="AR8" t="s">
        <v>517</v>
      </c>
      <c r="AS8" t="s">
        <v>470</v>
      </c>
      <c r="AT8" t="s">
        <v>470</v>
      </c>
      <c r="AU8" t="s">
        <v>470</v>
      </c>
      <c r="AV8" t="s">
        <v>5833</v>
      </c>
      <c r="AW8">
        <v>2021</v>
      </c>
      <c r="AX8" t="s">
        <v>470</v>
      </c>
      <c r="AY8" t="s">
        <v>470</v>
      </c>
      <c r="AZ8" t="s">
        <v>470</v>
      </c>
      <c r="BA8" t="s">
        <v>470</v>
      </c>
      <c r="BB8" t="s">
        <v>470</v>
      </c>
      <c r="BC8" t="s">
        <v>470</v>
      </c>
      <c r="BD8" t="s">
        <v>470</v>
      </c>
      <c r="BE8" t="s">
        <v>470</v>
      </c>
      <c r="BF8" t="s">
        <v>470</v>
      </c>
      <c r="BG8" t="s">
        <v>711</v>
      </c>
      <c r="BH8" t="str">
        <f>HYPERLINK("http://dx.doi.org/10.1089/can.2020.0166","http://dx.doi.org/10.1089/can.2020.0166")</f>
        <v>http://dx.doi.org/10.1089/can.2020.0166</v>
      </c>
      <c r="BI8" t="s">
        <v>470</v>
      </c>
      <c r="BJ8" t="s">
        <v>712</v>
      </c>
      <c r="BK8" t="s">
        <v>470</v>
      </c>
      <c r="BL8" t="s">
        <v>470</v>
      </c>
      <c r="BM8" t="s">
        <v>470</v>
      </c>
      <c r="BN8" t="s">
        <v>470</v>
      </c>
      <c r="BO8" t="s">
        <v>470</v>
      </c>
      <c r="BP8">
        <v>34142863</v>
      </c>
      <c r="BQ8" t="s">
        <v>470</v>
      </c>
      <c r="BR8" t="s">
        <v>470</v>
      </c>
      <c r="BS8" t="s">
        <v>470</v>
      </c>
      <c r="BT8" t="s">
        <v>470</v>
      </c>
      <c r="BU8" t="s">
        <v>713</v>
      </c>
      <c r="BV8" t="str">
        <f>HYPERLINK("https%3A%2F%2Fwww.webofscience.com%2Fwos%2Fwoscc%2Ffull-record%2FWOS:000663529700001","View Full Record in Web of Science")</f>
        <v>View Full Record in Web of Science</v>
      </c>
      <c r="BW8"/>
      <c r="BX8"/>
      <c r="BY8"/>
    </row>
    <row r="9" spans="1:77" ht="15">
      <c r="A9">
        <v>9</v>
      </c>
      <c r="B9" s="19" t="s">
        <v>5762</v>
      </c>
      <c r="C9" t="s">
        <v>468</v>
      </c>
      <c r="D9" t="s">
        <v>488</v>
      </c>
      <c r="E9" t="s">
        <v>470</v>
      </c>
      <c r="F9" t="s">
        <v>470</v>
      </c>
      <c r="G9" t="s">
        <v>470</v>
      </c>
      <c r="H9" t="s">
        <v>489</v>
      </c>
      <c r="I9" t="s">
        <v>470</v>
      </c>
      <c r="J9" t="s">
        <v>470</v>
      </c>
      <c r="K9" t="s">
        <v>460</v>
      </c>
      <c r="L9" t="s">
        <v>490</v>
      </c>
      <c r="M9" t="s">
        <v>470</v>
      </c>
      <c r="N9" t="s">
        <v>470</v>
      </c>
      <c r="O9" t="s">
        <v>470</v>
      </c>
      <c r="P9" t="s">
        <v>470</v>
      </c>
      <c r="Q9" t="s">
        <v>470</v>
      </c>
      <c r="R9" t="s">
        <v>470</v>
      </c>
      <c r="S9" t="s">
        <v>470</v>
      </c>
      <c r="T9" t="s">
        <v>470</v>
      </c>
      <c r="U9" t="s">
        <v>470</v>
      </c>
      <c r="V9" t="s">
        <v>470</v>
      </c>
      <c r="W9" t="s">
        <v>470</v>
      </c>
      <c r="X9" t="s">
        <v>470</v>
      </c>
      <c r="Y9" t="s">
        <v>470</v>
      </c>
      <c r="Z9" t="s">
        <v>470</v>
      </c>
      <c r="AA9" t="s">
        <v>470</v>
      </c>
      <c r="AB9" t="s">
        <v>470</v>
      </c>
      <c r="AC9" t="s">
        <v>470</v>
      </c>
      <c r="AD9" t="s">
        <v>491</v>
      </c>
      <c r="AE9" t="s">
        <v>470</v>
      </c>
      <c r="AF9" t="s">
        <v>470</v>
      </c>
      <c r="AG9" t="s">
        <v>470</v>
      </c>
      <c r="AH9" t="s">
        <v>470</v>
      </c>
      <c r="AI9" t="s">
        <v>470</v>
      </c>
      <c r="AJ9" t="s">
        <v>470</v>
      </c>
      <c r="AK9" t="s">
        <v>470</v>
      </c>
      <c r="AL9" t="s">
        <v>470</v>
      </c>
      <c r="AM9" t="s">
        <v>470</v>
      </c>
      <c r="AN9" t="s">
        <v>470</v>
      </c>
      <c r="AO9" t="s">
        <v>470</v>
      </c>
      <c r="AP9" t="s">
        <v>470</v>
      </c>
      <c r="AQ9" t="s">
        <v>492</v>
      </c>
      <c r="AR9" t="s">
        <v>493</v>
      </c>
      <c r="AS9" t="s">
        <v>470</v>
      </c>
      <c r="AT9" t="s">
        <v>470</v>
      </c>
      <c r="AU9" t="s">
        <v>470</v>
      </c>
      <c r="AV9" t="s">
        <v>484</v>
      </c>
      <c r="AW9">
        <v>2021</v>
      </c>
      <c r="AX9">
        <v>57</v>
      </c>
      <c r="AY9" t="s">
        <v>470</v>
      </c>
      <c r="AZ9" t="s">
        <v>470</v>
      </c>
      <c r="BA9" t="s">
        <v>470</v>
      </c>
      <c r="BB9" t="s">
        <v>470</v>
      </c>
      <c r="BC9" t="s">
        <v>470</v>
      </c>
      <c r="BD9" t="s">
        <v>470</v>
      </c>
      <c r="BE9" t="s">
        <v>470</v>
      </c>
      <c r="BF9">
        <v>102669</v>
      </c>
      <c r="BG9" t="s">
        <v>494</v>
      </c>
      <c r="BH9" t="str">
        <f>HYPERLINK("http://dx.doi.org/10.1016/j.ctim.2021.102669","http://dx.doi.org/10.1016/j.ctim.2021.102669")</f>
        <v>http://dx.doi.org/10.1016/j.ctim.2021.102669</v>
      </c>
      <c r="BI9" t="s">
        <v>470</v>
      </c>
      <c r="BJ9" t="s">
        <v>470</v>
      </c>
      <c r="BK9" t="s">
        <v>470</v>
      </c>
      <c r="BL9" t="s">
        <v>470</v>
      </c>
      <c r="BM9" t="s">
        <v>470</v>
      </c>
      <c r="BN9" t="s">
        <v>470</v>
      </c>
      <c r="BO9" t="s">
        <v>470</v>
      </c>
      <c r="BP9">
        <v>33460744</v>
      </c>
      <c r="BQ9" t="s">
        <v>470</v>
      </c>
      <c r="BR9" t="s">
        <v>470</v>
      </c>
      <c r="BS9" t="s">
        <v>470</v>
      </c>
      <c r="BT9" t="s">
        <v>470</v>
      </c>
      <c r="BU9" t="s">
        <v>495</v>
      </c>
      <c r="BV9" t="str">
        <f>HYPERLINK("https%3A%2F%2Fwww.webofscience.com%2Fwos%2Fwoscc%2Ffull-record%2FWOS:000640562200009","View Full Record in Web of Science")</f>
        <v>View Full Record in Web of Science</v>
      </c>
      <c r="BW9"/>
      <c r="BX9"/>
      <c r="BY9"/>
    </row>
    <row r="10" spans="1:77" ht="15">
      <c r="A10">
        <v>10</v>
      </c>
      <c r="B10" s="19" t="s">
        <v>5762</v>
      </c>
      <c r="C10" t="s">
        <v>468</v>
      </c>
      <c r="D10" t="s">
        <v>564</v>
      </c>
      <c r="E10" t="s">
        <v>470</v>
      </c>
      <c r="F10" t="s">
        <v>470</v>
      </c>
      <c r="G10" t="s">
        <v>470</v>
      </c>
      <c r="H10" t="s">
        <v>565</v>
      </c>
      <c r="I10" t="s">
        <v>470</v>
      </c>
      <c r="J10" t="s">
        <v>470</v>
      </c>
      <c r="K10" t="s">
        <v>566</v>
      </c>
      <c r="L10" t="s">
        <v>567</v>
      </c>
      <c r="M10" t="s">
        <v>470</v>
      </c>
      <c r="N10" t="s">
        <v>470</v>
      </c>
      <c r="O10" t="s">
        <v>470</v>
      </c>
      <c r="P10" t="s">
        <v>470</v>
      </c>
      <c r="Q10" t="s">
        <v>470</v>
      </c>
      <c r="R10" t="s">
        <v>470</v>
      </c>
      <c r="S10" t="s">
        <v>470</v>
      </c>
      <c r="T10" t="s">
        <v>470</v>
      </c>
      <c r="U10" t="s">
        <v>470</v>
      </c>
      <c r="V10" t="s">
        <v>470</v>
      </c>
      <c r="W10" t="s">
        <v>470</v>
      </c>
      <c r="X10" t="s">
        <v>470</v>
      </c>
      <c r="Y10" t="s">
        <v>470</v>
      </c>
      <c r="Z10" t="s">
        <v>470</v>
      </c>
      <c r="AA10" t="s">
        <v>470</v>
      </c>
      <c r="AB10" t="s">
        <v>470</v>
      </c>
      <c r="AC10" t="s">
        <v>470</v>
      </c>
      <c r="AD10" t="s">
        <v>568</v>
      </c>
      <c r="AE10" t="s">
        <v>470</v>
      </c>
      <c r="AF10" t="s">
        <v>470</v>
      </c>
      <c r="AG10" t="s">
        <v>470</v>
      </c>
      <c r="AH10" t="s">
        <v>470</v>
      </c>
      <c r="AI10" t="s">
        <v>470</v>
      </c>
      <c r="AJ10" t="s">
        <v>470</v>
      </c>
      <c r="AK10" t="s">
        <v>470</v>
      </c>
      <c r="AL10" t="s">
        <v>470</v>
      </c>
      <c r="AM10" t="s">
        <v>470</v>
      </c>
      <c r="AN10" t="s">
        <v>470</v>
      </c>
      <c r="AO10" t="s">
        <v>470</v>
      </c>
      <c r="AP10" t="s">
        <v>470</v>
      </c>
      <c r="AQ10" t="s">
        <v>470</v>
      </c>
      <c r="AR10" t="s">
        <v>569</v>
      </c>
      <c r="AS10" t="s">
        <v>470</v>
      </c>
      <c r="AT10" t="s">
        <v>470</v>
      </c>
      <c r="AU10" t="s">
        <v>470</v>
      </c>
      <c r="AV10" t="s">
        <v>570</v>
      </c>
      <c r="AW10">
        <v>2021</v>
      </c>
      <c r="AX10">
        <v>16</v>
      </c>
      <c r="AY10">
        <v>1</v>
      </c>
      <c r="AZ10" t="s">
        <v>470</v>
      </c>
      <c r="BA10" t="s">
        <v>470</v>
      </c>
      <c r="BB10" t="s">
        <v>470</v>
      </c>
      <c r="BC10" t="s">
        <v>470</v>
      </c>
      <c r="BD10" t="s">
        <v>470</v>
      </c>
      <c r="BE10" t="s">
        <v>470</v>
      </c>
      <c r="BF10">
        <v>35</v>
      </c>
      <c r="BG10" t="s">
        <v>571</v>
      </c>
      <c r="BH10" t="str">
        <f>HYPERLINK("http://dx.doi.org/10.1186/s13011-021-00359-w","http://dx.doi.org/10.1186/s13011-021-00359-w")</f>
        <v>http://dx.doi.org/10.1186/s13011-021-00359-w</v>
      </c>
      <c r="BI10" t="s">
        <v>470</v>
      </c>
      <c r="BJ10" t="s">
        <v>470</v>
      </c>
      <c r="BK10" t="s">
        <v>470</v>
      </c>
      <c r="BL10" t="s">
        <v>470</v>
      </c>
      <c r="BM10" t="s">
        <v>470</v>
      </c>
      <c r="BN10" t="s">
        <v>470</v>
      </c>
      <c r="BO10" t="s">
        <v>470</v>
      </c>
      <c r="BP10">
        <v>33902649</v>
      </c>
      <c r="BQ10" t="s">
        <v>470</v>
      </c>
      <c r="BR10" t="s">
        <v>470</v>
      </c>
      <c r="BS10" t="s">
        <v>470</v>
      </c>
      <c r="BT10" t="s">
        <v>470</v>
      </c>
      <c r="BU10" t="s">
        <v>572</v>
      </c>
      <c r="BV10" t="str">
        <f>HYPERLINK("https%3A%2F%2Fwww.webofscience.com%2Fwos%2Fwoscc%2Ffull-record%2FWOS:000644639500001","View Full Record in Web of Science")</f>
        <v>View Full Record in Web of Science</v>
      </c>
      <c r="BW10"/>
      <c r="BX10"/>
      <c r="BY10"/>
    </row>
    <row r="11" spans="1:77" ht="15">
      <c r="A11">
        <v>11</v>
      </c>
      <c r="B11" s="19" t="s">
        <v>5762</v>
      </c>
      <c r="C11" t="s">
        <v>468</v>
      </c>
      <c r="D11" t="s">
        <v>1313</v>
      </c>
      <c r="E11" t="s">
        <v>470</v>
      </c>
      <c r="F11" t="s">
        <v>470</v>
      </c>
      <c r="G11" t="s">
        <v>470</v>
      </c>
      <c r="H11" t="s">
        <v>1314</v>
      </c>
      <c r="I11" t="s">
        <v>470</v>
      </c>
      <c r="J11" t="s">
        <v>470</v>
      </c>
      <c r="K11" t="s">
        <v>1315</v>
      </c>
      <c r="L11" t="s">
        <v>636</v>
      </c>
      <c r="M11" t="s">
        <v>470</v>
      </c>
      <c r="N11" t="s">
        <v>470</v>
      </c>
      <c r="O11" t="s">
        <v>470</v>
      </c>
      <c r="P11" t="s">
        <v>470</v>
      </c>
      <c r="Q11" t="s">
        <v>470</v>
      </c>
      <c r="R11" t="s">
        <v>470</v>
      </c>
      <c r="S11" t="s">
        <v>470</v>
      </c>
      <c r="T11" t="s">
        <v>470</v>
      </c>
      <c r="U11" t="s">
        <v>470</v>
      </c>
      <c r="V11" t="s">
        <v>470</v>
      </c>
      <c r="W11" t="s">
        <v>470</v>
      </c>
      <c r="X11" t="s">
        <v>470</v>
      </c>
      <c r="Y11" t="s">
        <v>470</v>
      </c>
      <c r="Z11" t="s">
        <v>470</v>
      </c>
      <c r="AA11" t="s">
        <v>470</v>
      </c>
      <c r="AB11" t="s">
        <v>470</v>
      </c>
      <c r="AC11" t="s">
        <v>1316</v>
      </c>
      <c r="AD11" t="s">
        <v>1317</v>
      </c>
      <c r="AE11" t="s">
        <v>470</v>
      </c>
      <c r="AF11" t="s">
        <v>470</v>
      </c>
      <c r="AG11" t="s">
        <v>470</v>
      </c>
      <c r="AH11" t="s">
        <v>470</v>
      </c>
      <c r="AI11" t="s">
        <v>470</v>
      </c>
      <c r="AJ11" t="s">
        <v>470</v>
      </c>
      <c r="AK11" t="s">
        <v>470</v>
      </c>
      <c r="AL11" t="s">
        <v>470</v>
      </c>
      <c r="AM11" t="s">
        <v>470</v>
      </c>
      <c r="AN11" t="s">
        <v>470</v>
      </c>
      <c r="AO11" t="s">
        <v>470</v>
      </c>
      <c r="AP11" t="s">
        <v>470</v>
      </c>
      <c r="AQ11" t="s">
        <v>638</v>
      </c>
      <c r="AR11" t="s">
        <v>470</v>
      </c>
      <c r="AS11" t="s">
        <v>470</v>
      </c>
      <c r="AT11" t="s">
        <v>470</v>
      </c>
      <c r="AU11" t="s">
        <v>470</v>
      </c>
      <c r="AV11" t="s">
        <v>1318</v>
      </c>
      <c r="AW11">
        <v>2021</v>
      </c>
      <c r="AX11">
        <v>23</v>
      </c>
      <c r="AY11">
        <v>12</v>
      </c>
      <c r="AZ11" t="s">
        <v>470</v>
      </c>
      <c r="BA11" t="s">
        <v>470</v>
      </c>
      <c r="BB11" t="s">
        <v>470</v>
      </c>
      <c r="BC11" t="s">
        <v>470</v>
      </c>
      <c r="BD11" t="s">
        <v>470</v>
      </c>
      <c r="BE11" t="s">
        <v>470</v>
      </c>
      <c r="BF11" t="s">
        <v>1319</v>
      </c>
      <c r="BG11" t="s">
        <v>1320</v>
      </c>
      <c r="BH11" t="str">
        <f>HYPERLINK("http://dx.doi.org/10.2196/27307","http://dx.doi.org/10.2196/27307")</f>
        <v>http://dx.doi.org/10.2196/27307</v>
      </c>
      <c r="BI11" t="s">
        <v>470</v>
      </c>
      <c r="BJ11" t="s">
        <v>470</v>
      </c>
      <c r="BK11" t="s">
        <v>470</v>
      </c>
      <c r="BL11" t="s">
        <v>470</v>
      </c>
      <c r="BM11" t="s">
        <v>470</v>
      </c>
      <c r="BN11" t="s">
        <v>470</v>
      </c>
      <c r="BO11" t="s">
        <v>470</v>
      </c>
      <c r="BP11">
        <v>34932014</v>
      </c>
      <c r="BQ11" t="s">
        <v>470</v>
      </c>
      <c r="BR11" t="s">
        <v>470</v>
      </c>
      <c r="BS11" t="s">
        <v>470</v>
      </c>
      <c r="BT11" t="s">
        <v>470</v>
      </c>
      <c r="BU11" t="s">
        <v>1321</v>
      </c>
      <c r="BV11" t="str">
        <f>HYPERLINK("https%3A%2F%2Fwww.webofscience.com%2Fwos%2Fwoscc%2Ffull-record%2FWOS:000740350700005","View Full Record in Web of Science")</f>
        <v>View Full Record in Web of Science</v>
      </c>
      <c r="BW11"/>
      <c r="BX11"/>
      <c r="BY11"/>
    </row>
    <row r="12" spans="1:77" ht="15">
      <c r="A12">
        <v>12</v>
      </c>
      <c r="B12" s="19" t="s">
        <v>5762</v>
      </c>
      <c r="C12" t="s">
        <v>468</v>
      </c>
      <c r="D12" t="s">
        <v>724</v>
      </c>
      <c r="E12" t="s">
        <v>470</v>
      </c>
      <c r="F12" t="s">
        <v>470</v>
      </c>
      <c r="G12" t="s">
        <v>470</v>
      </c>
      <c r="H12" t="s">
        <v>725</v>
      </c>
      <c r="I12" t="s">
        <v>470</v>
      </c>
      <c r="J12" t="s">
        <v>470</v>
      </c>
      <c r="K12" t="s">
        <v>726</v>
      </c>
      <c r="L12" t="s">
        <v>727</v>
      </c>
      <c r="M12" t="s">
        <v>470</v>
      </c>
      <c r="N12" t="s">
        <v>470</v>
      </c>
      <c r="O12" t="s">
        <v>470</v>
      </c>
      <c r="P12" t="s">
        <v>470</v>
      </c>
      <c r="Q12" t="s">
        <v>470</v>
      </c>
      <c r="R12" t="s">
        <v>470</v>
      </c>
      <c r="S12" t="s">
        <v>470</v>
      </c>
      <c r="T12" t="s">
        <v>470</v>
      </c>
      <c r="U12" t="s">
        <v>470</v>
      </c>
      <c r="V12" t="s">
        <v>470</v>
      </c>
      <c r="W12" t="s">
        <v>470</v>
      </c>
      <c r="X12" t="s">
        <v>470</v>
      </c>
      <c r="Y12" t="s">
        <v>470</v>
      </c>
      <c r="Z12" t="s">
        <v>470</v>
      </c>
      <c r="AA12" t="s">
        <v>470</v>
      </c>
      <c r="AB12" t="s">
        <v>470</v>
      </c>
      <c r="AC12" t="s">
        <v>470</v>
      </c>
      <c r="AD12" t="s">
        <v>728</v>
      </c>
      <c r="AE12" t="s">
        <v>470</v>
      </c>
      <c r="AF12" t="s">
        <v>470</v>
      </c>
      <c r="AG12" t="s">
        <v>470</v>
      </c>
      <c r="AH12" t="s">
        <v>470</v>
      </c>
      <c r="AI12" t="s">
        <v>470</v>
      </c>
      <c r="AJ12" t="s">
        <v>470</v>
      </c>
      <c r="AK12" t="s">
        <v>470</v>
      </c>
      <c r="AL12" t="s">
        <v>470</v>
      </c>
      <c r="AM12" t="s">
        <v>470</v>
      </c>
      <c r="AN12" t="s">
        <v>470</v>
      </c>
      <c r="AO12" t="s">
        <v>470</v>
      </c>
      <c r="AP12" t="s">
        <v>470</v>
      </c>
      <c r="AQ12" t="s">
        <v>470</v>
      </c>
      <c r="AR12" t="s">
        <v>729</v>
      </c>
      <c r="AS12" t="s">
        <v>470</v>
      </c>
      <c r="AT12" t="s">
        <v>470</v>
      </c>
      <c r="AU12" t="s">
        <v>470</v>
      </c>
      <c r="AV12" t="s">
        <v>730</v>
      </c>
      <c r="AW12">
        <v>2021</v>
      </c>
      <c r="AX12">
        <v>18</v>
      </c>
      <c r="AY12">
        <v>1</v>
      </c>
      <c r="AZ12" t="s">
        <v>470</v>
      </c>
      <c r="BA12" t="s">
        <v>470</v>
      </c>
      <c r="BB12" t="s">
        <v>470</v>
      </c>
      <c r="BC12" t="s">
        <v>470</v>
      </c>
      <c r="BD12" t="s">
        <v>470</v>
      </c>
      <c r="BE12" t="s">
        <v>470</v>
      </c>
      <c r="BF12">
        <v>72</v>
      </c>
      <c r="BG12" t="s">
        <v>731</v>
      </c>
      <c r="BH12" t="str">
        <f>HYPERLINK("http://dx.doi.org/10.1186/s12954-021-00520-5","http://dx.doi.org/10.1186/s12954-021-00520-5")</f>
        <v>http://dx.doi.org/10.1186/s12954-021-00520-5</v>
      </c>
      <c r="BI12" t="s">
        <v>470</v>
      </c>
      <c r="BJ12" t="s">
        <v>470</v>
      </c>
      <c r="BK12" t="s">
        <v>470</v>
      </c>
      <c r="BL12" t="s">
        <v>470</v>
      </c>
      <c r="BM12" t="s">
        <v>470</v>
      </c>
      <c r="BN12" t="s">
        <v>470</v>
      </c>
      <c r="BO12" t="s">
        <v>470</v>
      </c>
      <c r="BP12">
        <v>34246279</v>
      </c>
      <c r="BQ12" t="s">
        <v>470</v>
      </c>
      <c r="BR12" t="s">
        <v>470</v>
      </c>
      <c r="BS12" t="s">
        <v>470</v>
      </c>
      <c r="BT12" t="s">
        <v>470</v>
      </c>
      <c r="BU12" t="s">
        <v>732</v>
      </c>
      <c r="BV12" t="str">
        <f>HYPERLINK("https%3A%2F%2Fwww.webofscience.com%2Fwos%2Fwoscc%2Ffull-record%2FWOS:000672466800001","View Full Record in Web of Science")</f>
        <v>View Full Record in Web of Science</v>
      </c>
      <c r="BW12"/>
      <c r="BX12"/>
      <c r="BY12"/>
    </row>
    <row r="13" spans="1:77" ht="15">
      <c r="A13">
        <v>13</v>
      </c>
      <c r="B13" s="19" t="s">
        <v>5762</v>
      </c>
      <c r="C13" t="s">
        <v>468</v>
      </c>
      <c r="D13" t="s">
        <v>758</v>
      </c>
      <c r="E13" t="s">
        <v>470</v>
      </c>
      <c r="F13" t="s">
        <v>470</v>
      </c>
      <c r="G13" t="s">
        <v>470</v>
      </c>
      <c r="H13" t="s">
        <v>759</v>
      </c>
      <c r="I13" t="s">
        <v>470</v>
      </c>
      <c r="J13" t="s">
        <v>470</v>
      </c>
      <c r="K13" t="s">
        <v>760</v>
      </c>
      <c r="L13" t="s">
        <v>761</v>
      </c>
      <c r="M13" t="s">
        <v>470</v>
      </c>
      <c r="N13" t="s">
        <v>470</v>
      </c>
      <c r="O13" t="s">
        <v>470</v>
      </c>
      <c r="P13" t="s">
        <v>470</v>
      </c>
      <c r="Q13" t="s">
        <v>470</v>
      </c>
      <c r="R13" t="s">
        <v>470</v>
      </c>
      <c r="S13" t="s">
        <v>470</v>
      </c>
      <c r="T13" t="s">
        <v>470</v>
      </c>
      <c r="U13" t="s">
        <v>470</v>
      </c>
      <c r="V13" t="s">
        <v>470</v>
      </c>
      <c r="W13" t="s">
        <v>470</v>
      </c>
      <c r="X13" t="s">
        <v>470</v>
      </c>
      <c r="Y13" t="s">
        <v>470</v>
      </c>
      <c r="Z13" t="s">
        <v>470</v>
      </c>
      <c r="AA13" t="s">
        <v>470</v>
      </c>
      <c r="AB13" t="s">
        <v>470</v>
      </c>
      <c r="AC13" t="s">
        <v>470</v>
      </c>
      <c r="AD13" t="s">
        <v>1322</v>
      </c>
      <c r="AE13" t="s">
        <v>470</v>
      </c>
      <c r="AF13" t="s">
        <v>470</v>
      </c>
      <c r="AG13" t="s">
        <v>470</v>
      </c>
      <c r="AH13" t="s">
        <v>470</v>
      </c>
      <c r="AI13" t="s">
        <v>470</v>
      </c>
      <c r="AJ13" t="s">
        <v>470</v>
      </c>
      <c r="AK13" t="s">
        <v>470</v>
      </c>
      <c r="AL13" t="s">
        <v>470</v>
      </c>
      <c r="AM13" t="s">
        <v>470</v>
      </c>
      <c r="AN13" t="s">
        <v>470</v>
      </c>
      <c r="AO13" t="s">
        <v>470</v>
      </c>
      <c r="AP13" t="s">
        <v>470</v>
      </c>
      <c r="AQ13" t="s">
        <v>470</v>
      </c>
      <c r="AR13" t="s">
        <v>762</v>
      </c>
      <c r="AS13" t="s">
        <v>470</v>
      </c>
      <c r="AT13" t="s">
        <v>470</v>
      </c>
      <c r="AU13" t="s">
        <v>470</v>
      </c>
      <c r="AV13" t="s">
        <v>763</v>
      </c>
      <c r="AW13">
        <v>2021</v>
      </c>
      <c r="AX13">
        <v>21</v>
      </c>
      <c r="AY13">
        <v>1</v>
      </c>
      <c r="AZ13" t="s">
        <v>470</v>
      </c>
      <c r="BA13" t="s">
        <v>470</v>
      </c>
      <c r="BB13" t="s">
        <v>470</v>
      </c>
      <c r="BC13" t="s">
        <v>470</v>
      </c>
      <c r="BD13" t="s">
        <v>470</v>
      </c>
      <c r="BE13" t="s">
        <v>470</v>
      </c>
      <c r="BF13">
        <v>58</v>
      </c>
      <c r="BG13" t="s">
        <v>764</v>
      </c>
      <c r="BH13" t="str">
        <f>HYPERLINK("http://dx.doi.org/10.1186/s12906-021-03226-0","http://dx.doi.org/10.1186/s12906-021-03226-0")</f>
        <v>http://dx.doi.org/10.1186/s12906-021-03226-0</v>
      </c>
      <c r="BI13" t="s">
        <v>470</v>
      </c>
      <c r="BJ13" t="s">
        <v>470</v>
      </c>
      <c r="BK13" t="s">
        <v>470</v>
      </c>
      <c r="BL13" t="s">
        <v>470</v>
      </c>
      <c r="BM13" t="s">
        <v>470</v>
      </c>
      <c r="BN13" t="s">
        <v>470</v>
      </c>
      <c r="BO13" t="s">
        <v>470</v>
      </c>
      <c r="BP13">
        <v>33568112</v>
      </c>
      <c r="BQ13" t="s">
        <v>470</v>
      </c>
      <c r="BR13" t="s">
        <v>470</v>
      </c>
      <c r="BS13" t="s">
        <v>470</v>
      </c>
      <c r="BT13" t="s">
        <v>470</v>
      </c>
      <c r="BU13" t="s">
        <v>765</v>
      </c>
      <c r="BV13" t="str">
        <f>HYPERLINK("https%3A%2F%2Fwww.webofscience.com%2Fwos%2Fwoscc%2Ffull-record%2FWOS:000620080700001","View Full Record in Web of Science")</f>
        <v>View Full Record in Web of Science</v>
      </c>
      <c r="BW13"/>
      <c r="BX13"/>
      <c r="BY13"/>
    </row>
    <row r="14" spans="1:77" ht="15">
      <c r="A14">
        <v>14</v>
      </c>
      <c r="B14" s="19" t="s">
        <v>5762</v>
      </c>
      <c r="C14" t="s">
        <v>468</v>
      </c>
      <c r="D14" t="s">
        <v>642</v>
      </c>
      <c r="E14" t="s">
        <v>470</v>
      </c>
      <c r="F14" t="s">
        <v>470</v>
      </c>
      <c r="G14" t="s">
        <v>470</v>
      </c>
      <c r="H14" t="s">
        <v>643</v>
      </c>
      <c r="I14" t="s">
        <v>470</v>
      </c>
      <c r="J14" t="s">
        <v>470</v>
      </c>
      <c r="K14" t="s">
        <v>644</v>
      </c>
      <c r="L14" t="s">
        <v>472</v>
      </c>
      <c r="M14" t="s">
        <v>470</v>
      </c>
      <c r="N14" t="s">
        <v>470</v>
      </c>
      <c r="O14" t="s">
        <v>470</v>
      </c>
      <c r="P14" t="s">
        <v>470</v>
      </c>
      <c r="Q14" t="s">
        <v>470</v>
      </c>
      <c r="R14" t="s">
        <v>470</v>
      </c>
      <c r="S14" t="s">
        <v>470</v>
      </c>
      <c r="T14" t="s">
        <v>470</v>
      </c>
      <c r="U14" t="s">
        <v>470</v>
      </c>
      <c r="V14" t="s">
        <v>470</v>
      </c>
      <c r="W14" t="s">
        <v>470</v>
      </c>
      <c r="X14" t="s">
        <v>470</v>
      </c>
      <c r="Y14" t="s">
        <v>470</v>
      </c>
      <c r="Z14" t="s">
        <v>470</v>
      </c>
      <c r="AA14" t="s">
        <v>470</v>
      </c>
      <c r="AB14" t="s">
        <v>470</v>
      </c>
      <c r="AC14" t="s">
        <v>470</v>
      </c>
      <c r="AD14" t="s">
        <v>1323</v>
      </c>
      <c r="AE14" t="s">
        <v>470</v>
      </c>
      <c r="AF14" t="s">
        <v>470</v>
      </c>
      <c r="AG14" t="s">
        <v>470</v>
      </c>
      <c r="AH14" t="s">
        <v>470</v>
      </c>
      <c r="AI14" t="s">
        <v>470</v>
      </c>
      <c r="AJ14" t="s">
        <v>470</v>
      </c>
      <c r="AK14" t="s">
        <v>470</v>
      </c>
      <c r="AL14" t="s">
        <v>470</v>
      </c>
      <c r="AM14" t="s">
        <v>470</v>
      </c>
      <c r="AN14" t="s">
        <v>470</v>
      </c>
      <c r="AO14" t="s">
        <v>470</v>
      </c>
      <c r="AP14" t="s">
        <v>470</v>
      </c>
      <c r="AQ14" t="s">
        <v>473</v>
      </c>
      <c r="AR14" t="s">
        <v>474</v>
      </c>
      <c r="AS14" t="s">
        <v>470</v>
      </c>
      <c r="AT14" t="s">
        <v>470</v>
      </c>
      <c r="AU14" t="s">
        <v>470</v>
      </c>
      <c r="AV14" t="s">
        <v>645</v>
      </c>
      <c r="AW14">
        <v>2021</v>
      </c>
      <c r="AX14">
        <v>56</v>
      </c>
      <c r="AY14">
        <v>7</v>
      </c>
      <c r="AZ14" t="s">
        <v>470</v>
      </c>
      <c r="BA14" t="s">
        <v>470</v>
      </c>
      <c r="BB14" t="s">
        <v>470</v>
      </c>
      <c r="BC14" t="s">
        <v>470</v>
      </c>
      <c r="BD14">
        <v>1074</v>
      </c>
      <c r="BE14">
        <v>1077</v>
      </c>
      <c r="BF14" t="s">
        <v>470</v>
      </c>
      <c r="BG14" t="s">
        <v>646</v>
      </c>
      <c r="BH14" t="str">
        <f>HYPERLINK("http://dx.doi.org/10.1080/10826084.2021.1906277","http://dx.doi.org/10.1080/10826084.2021.1906277")</f>
        <v>http://dx.doi.org/10.1080/10826084.2021.1906277</v>
      </c>
      <c r="BI14" t="s">
        <v>470</v>
      </c>
      <c r="BJ14" t="s">
        <v>647</v>
      </c>
      <c r="BK14" t="s">
        <v>470</v>
      </c>
      <c r="BL14" t="s">
        <v>470</v>
      </c>
      <c r="BM14" t="s">
        <v>470</v>
      </c>
      <c r="BN14" t="s">
        <v>470</v>
      </c>
      <c r="BO14" t="s">
        <v>470</v>
      </c>
      <c r="BP14">
        <v>33821757</v>
      </c>
      <c r="BQ14" t="s">
        <v>470</v>
      </c>
      <c r="BR14" t="s">
        <v>470</v>
      </c>
      <c r="BS14" t="s">
        <v>470</v>
      </c>
      <c r="BT14" t="s">
        <v>470</v>
      </c>
      <c r="BU14" t="s">
        <v>648</v>
      </c>
      <c r="BV14" t="str">
        <f>HYPERLINK("https%3A%2F%2Fwww.webofscience.com%2Fwos%2Fwoscc%2Ffull-record%2FWOS:000637235900001","View Full Record in Web of Science")</f>
        <v>View Full Record in Web of Science</v>
      </c>
      <c r="BW14"/>
      <c r="BX14"/>
      <c r="BY14"/>
    </row>
    <row r="15" spans="1:77" ht="15">
      <c r="A15">
        <v>15</v>
      </c>
      <c r="B15" s="19" t="s">
        <v>5762</v>
      </c>
      <c r="C15" t="s">
        <v>468</v>
      </c>
      <c r="D15" t="s">
        <v>1065</v>
      </c>
      <c r="E15" t="s">
        <v>470</v>
      </c>
      <c r="F15" t="s">
        <v>470</v>
      </c>
      <c r="G15" t="s">
        <v>470</v>
      </c>
      <c r="H15" t="s">
        <v>1066</v>
      </c>
      <c r="I15" t="s">
        <v>470</v>
      </c>
      <c r="J15" t="s">
        <v>470</v>
      </c>
      <c r="K15" t="s">
        <v>1067</v>
      </c>
      <c r="L15" t="s">
        <v>717</v>
      </c>
      <c r="M15" t="s">
        <v>470</v>
      </c>
      <c r="N15" t="s">
        <v>470</v>
      </c>
      <c r="O15" t="s">
        <v>470</v>
      </c>
      <c r="P15" t="s">
        <v>470</v>
      </c>
      <c r="Q15" t="s">
        <v>470</v>
      </c>
      <c r="R15" t="s">
        <v>470</v>
      </c>
      <c r="S15" t="s">
        <v>470</v>
      </c>
      <c r="T15" t="s">
        <v>470</v>
      </c>
      <c r="U15" t="s">
        <v>470</v>
      </c>
      <c r="V15" t="s">
        <v>470</v>
      </c>
      <c r="W15" t="s">
        <v>470</v>
      </c>
      <c r="X15" t="s">
        <v>470</v>
      </c>
      <c r="Y15" t="s">
        <v>470</v>
      </c>
      <c r="Z15" t="s">
        <v>470</v>
      </c>
      <c r="AA15" t="s">
        <v>470</v>
      </c>
      <c r="AB15" t="s">
        <v>470</v>
      </c>
      <c r="AC15" t="s">
        <v>470</v>
      </c>
      <c r="AD15" t="s">
        <v>1324</v>
      </c>
      <c r="AE15" t="s">
        <v>470</v>
      </c>
      <c r="AF15" t="s">
        <v>470</v>
      </c>
      <c r="AG15" t="s">
        <v>470</v>
      </c>
      <c r="AH15" t="s">
        <v>470</v>
      </c>
      <c r="AI15" t="s">
        <v>470</v>
      </c>
      <c r="AJ15" t="s">
        <v>470</v>
      </c>
      <c r="AK15" t="s">
        <v>470</v>
      </c>
      <c r="AL15" t="s">
        <v>470</v>
      </c>
      <c r="AM15" t="s">
        <v>470</v>
      </c>
      <c r="AN15" t="s">
        <v>470</v>
      </c>
      <c r="AO15" t="s">
        <v>470</v>
      </c>
      <c r="AP15" t="s">
        <v>470</v>
      </c>
      <c r="AQ15" t="s">
        <v>719</v>
      </c>
      <c r="AR15" t="s">
        <v>470</v>
      </c>
      <c r="AS15" t="s">
        <v>470</v>
      </c>
      <c r="AT15" t="s">
        <v>470</v>
      </c>
      <c r="AU15" t="s">
        <v>470</v>
      </c>
      <c r="AV15" t="s">
        <v>1068</v>
      </c>
      <c r="AW15">
        <v>2021</v>
      </c>
      <c r="AX15">
        <v>16</v>
      </c>
      <c r="AY15">
        <v>3</v>
      </c>
      <c r="AZ15" t="s">
        <v>470</v>
      </c>
      <c r="BA15" t="s">
        <v>470</v>
      </c>
      <c r="BB15" t="s">
        <v>470</v>
      </c>
      <c r="BC15" t="s">
        <v>470</v>
      </c>
      <c r="BD15" t="s">
        <v>470</v>
      </c>
      <c r="BE15" t="s">
        <v>470</v>
      </c>
      <c r="BF15" t="s">
        <v>1069</v>
      </c>
      <c r="BG15" t="s">
        <v>1070</v>
      </c>
      <c r="BH15" t="str">
        <f>HYPERLINK("http://dx.doi.org/10.1371/journal.pone.0248299","http://dx.doi.org/10.1371/journal.pone.0248299")</f>
        <v>http://dx.doi.org/10.1371/journal.pone.0248299</v>
      </c>
      <c r="BI15" t="s">
        <v>470</v>
      </c>
      <c r="BJ15" t="s">
        <v>470</v>
      </c>
      <c r="BK15" t="s">
        <v>470</v>
      </c>
      <c r="BL15" t="s">
        <v>470</v>
      </c>
      <c r="BM15" t="s">
        <v>470</v>
      </c>
      <c r="BN15" t="s">
        <v>470</v>
      </c>
      <c r="BO15" t="s">
        <v>470</v>
      </c>
      <c r="BP15">
        <v>33764983</v>
      </c>
      <c r="BQ15" t="s">
        <v>470</v>
      </c>
      <c r="BR15" t="s">
        <v>470</v>
      </c>
      <c r="BS15" t="s">
        <v>470</v>
      </c>
      <c r="BT15" t="s">
        <v>470</v>
      </c>
      <c r="BU15" t="s">
        <v>1071</v>
      </c>
      <c r="BV15" t="str">
        <f>HYPERLINK("https%3A%2F%2Fwww.webofscience.com%2Fwos%2Fwoscc%2Ffull-record%2FWOS:000634832800092","View Full Record in Web of Science")</f>
        <v>View Full Record in Web of Science</v>
      </c>
      <c r="BW15"/>
      <c r="BX15"/>
      <c r="BY15"/>
    </row>
    <row r="16" spans="1:77" ht="15">
      <c r="A16">
        <v>16</v>
      </c>
      <c r="B16" s="19" t="s">
        <v>5762</v>
      </c>
      <c r="C16" t="s">
        <v>468</v>
      </c>
      <c r="D16" t="s">
        <v>1325</v>
      </c>
      <c r="E16" t="s">
        <v>470</v>
      </c>
      <c r="F16" t="s">
        <v>470</v>
      </c>
      <c r="G16" t="s">
        <v>470</v>
      </c>
      <c r="H16" t="s">
        <v>1326</v>
      </c>
      <c r="I16" t="s">
        <v>470</v>
      </c>
      <c r="J16" t="s">
        <v>470</v>
      </c>
      <c r="K16" t="s">
        <v>1327</v>
      </c>
      <c r="L16" t="s">
        <v>506</v>
      </c>
      <c r="M16" t="s">
        <v>470</v>
      </c>
      <c r="N16" t="s">
        <v>470</v>
      </c>
      <c r="O16" t="s">
        <v>470</v>
      </c>
      <c r="P16" t="s">
        <v>470</v>
      </c>
      <c r="Q16" t="s">
        <v>470</v>
      </c>
      <c r="R16" t="s">
        <v>470</v>
      </c>
      <c r="S16" t="s">
        <v>470</v>
      </c>
      <c r="T16" t="s">
        <v>470</v>
      </c>
      <c r="U16" t="s">
        <v>470</v>
      </c>
      <c r="V16" t="s">
        <v>470</v>
      </c>
      <c r="W16" t="s">
        <v>470</v>
      </c>
      <c r="X16" t="s">
        <v>470</v>
      </c>
      <c r="Y16" t="s">
        <v>470</v>
      </c>
      <c r="Z16" t="s">
        <v>470</v>
      </c>
      <c r="AA16" t="s">
        <v>470</v>
      </c>
      <c r="AB16" t="s">
        <v>470</v>
      </c>
      <c r="AC16" t="s">
        <v>470</v>
      </c>
      <c r="AD16" t="s">
        <v>1328</v>
      </c>
      <c r="AE16" t="s">
        <v>470</v>
      </c>
      <c r="AF16" t="s">
        <v>470</v>
      </c>
      <c r="AG16" t="s">
        <v>470</v>
      </c>
      <c r="AH16" t="s">
        <v>470</v>
      </c>
      <c r="AI16" t="s">
        <v>470</v>
      </c>
      <c r="AJ16" t="s">
        <v>470</v>
      </c>
      <c r="AK16" t="s">
        <v>470</v>
      </c>
      <c r="AL16" t="s">
        <v>470</v>
      </c>
      <c r="AM16" t="s">
        <v>470</v>
      </c>
      <c r="AN16" t="s">
        <v>470</v>
      </c>
      <c r="AO16" t="s">
        <v>470</v>
      </c>
      <c r="AP16" t="s">
        <v>470</v>
      </c>
      <c r="AQ16" t="s">
        <v>508</v>
      </c>
      <c r="AR16" t="s">
        <v>509</v>
      </c>
      <c r="AS16" t="s">
        <v>470</v>
      </c>
      <c r="AT16" t="s">
        <v>470</v>
      </c>
      <c r="AU16" t="s">
        <v>470</v>
      </c>
      <c r="AV16" t="s">
        <v>475</v>
      </c>
      <c r="AW16">
        <v>2021</v>
      </c>
      <c r="AX16">
        <v>227</v>
      </c>
      <c r="AY16" t="s">
        <v>470</v>
      </c>
      <c r="AZ16" t="s">
        <v>470</v>
      </c>
      <c r="BA16" t="s">
        <v>470</v>
      </c>
      <c r="BB16" t="s">
        <v>470</v>
      </c>
      <c r="BC16" t="s">
        <v>470</v>
      </c>
      <c r="BD16" t="s">
        <v>470</v>
      </c>
      <c r="BE16" t="s">
        <v>470</v>
      </c>
      <c r="BF16">
        <v>108939</v>
      </c>
      <c r="BG16" t="s">
        <v>1329</v>
      </c>
      <c r="BH16" t="str">
        <f>HYPERLINK("http://dx.doi.org/10.1016/j.drugalcdep.2021.108939","http://dx.doi.org/10.1016/j.drugalcdep.2021.108939")</f>
        <v>http://dx.doi.org/10.1016/j.drugalcdep.2021.108939</v>
      </c>
      <c r="BI16" t="s">
        <v>470</v>
      </c>
      <c r="BJ16" t="s">
        <v>1330</v>
      </c>
      <c r="BK16" t="s">
        <v>470</v>
      </c>
      <c r="BL16" t="s">
        <v>470</v>
      </c>
      <c r="BM16" t="s">
        <v>470</v>
      </c>
      <c r="BN16" t="s">
        <v>470</v>
      </c>
      <c r="BO16" t="s">
        <v>470</v>
      </c>
      <c r="BP16">
        <v>34358772</v>
      </c>
      <c r="BQ16" t="s">
        <v>470</v>
      </c>
      <c r="BR16" t="s">
        <v>470</v>
      </c>
      <c r="BS16" t="s">
        <v>470</v>
      </c>
      <c r="BT16" t="s">
        <v>470</v>
      </c>
      <c r="BU16" t="s">
        <v>1331</v>
      </c>
      <c r="BV16" t="str">
        <f>HYPERLINK("https%3A%2F%2Fwww.webofscience.com%2Fwos%2Fwoscc%2Ffull-record%2FWOS:000704373800004","View Full Record in Web of Science")</f>
        <v>View Full Record in Web of Science</v>
      </c>
      <c r="BW16"/>
      <c r="BX16"/>
      <c r="BY16"/>
    </row>
    <row r="17" spans="1:77" ht="15">
      <c r="A17">
        <v>17</v>
      </c>
      <c r="B17" s="19" t="s">
        <v>5762</v>
      </c>
      <c r="C17" t="s">
        <v>468</v>
      </c>
      <c r="D17" t="s">
        <v>974</v>
      </c>
      <c r="E17" t="s">
        <v>470</v>
      </c>
      <c r="F17" t="s">
        <v>470</v>
      </c>
      <c r="G17" t="s">
        <v>470</v>
      </c>
      <c r="H17" t="s">
        <v>975</v>
      </c>
      <c r="I17" t="s">
        <v>470</v>
      </c>
      <c r="J17" t="s">
        <v>470</v>
      </c>
      <c r="K17" t="s">
        <v>976</v>
      </c>
      <c r="L17" t="s">
        <v>636</v>
      </c>
      <c r="M17" t="s">
        <v>470</v>
      </c>
      <c r="N17" t="s">
        <v>470</v>
      </c>
      <c r="O17" t="s">
        <v>470</v>
      </c>
      <c r="P17" t="s">
        <v>470</v>
      </c>
      <c r="Q17" t="s">
        <v>470</v>
      </c>
      <c r="R17" t="s">
        <v>470</v>
      </c>
      <c r="S17" t="s">
        <v>470</v>
      </c>
      <c r="T17" t="s">
        <v>470</v>
      </c>
      <c r="U17" t="s">
        <v>470</v>
      </c>
      <c r="V17" t="s">
        <v>470</v>
      </c>
      <c r="W17" t="s">
        <v>470</v>
      </c>
      <c r="X17" t="s">
        <v>470</v>
      </c>
      <c r="Y17" t="s">
        <v>470</v>
      </c>
      <c r="Z17" t="s">
        <v>470</v>
      </c>
      <c r="AA17" t="s">
        <v>470</v>
      </c>
      <c r="AB17" t="s">
        <v>470</v>
      </c>
      <c r="AC17" t="s">
        <v>977</v>
      </c>
      <c r="AD17" t="s">
        <v>978</v>
      </c>
      <c r="AE17" t="s">
        <v>470</v>
      </c>
      <c r="AF17" t="s">
        <v>470</v>
      </c>
      <c r="AG17" t="s">
        <v>470</v>
      </c>
      <c r="AH17" t="s">
        <v>470</v>
      </c>
      <c r="AI17" t="s">
        <v>470</v>
      </c>
      <c r="AJ17" t="s">
        <v>470</v>
      </c>
      <c r="AK17" t="s">
        <v>470</v>
      </c>
      <c r="AL17" t="s">
        <v>470</v>
      </c>
      <c r="AM17" t="s">
        <v>470</v>
      </c>
      <c r="AN17" t="s">
        <v>470</v>
      </c>
      <c r="AO17" t="s">
        <v>470</v>
      </c>
      <c r="AP17" t="s">
        <v>470</v>
      </c>
      <c r="AQ17" t="s">
        <v>638</v>
      </c>
      <c r="AR17" t="s">
        <v>470</v>
      </c>
      <c r="AS17" t="s">
        <v>470</v>
      </c>
      <c r="AT17" t="s">
        <v>470</v>
      </c>
      <c r="AU17" t="s">
        <v>470</v>
      </c>
      <c r="AV17" t="s">
        <v>979</v>
      </c>
      <c r="AW17">
        <v>2021</v>
      </c>
      <c r="AX17">
        <v>23</v>
      </c>
      <c r="AY17">
        <v>1</v>
      </c>
      <c r="AZ17" t="s">
        <v>470</v>
      </c>
      <c r="BA17" t="s">
        <v>470</v>
      </c>
      <c r="BB17" t="s">
        <v>470</v>
      </c>
      <c r="BC17" t="s">
        <v>470</v>
      </c>
      <c r="BD17" t="s">
        <v>470</v>
      </c>
      <c r="BE17" t="s">
        <v>470</v>
      </c>
      <c r="BF17" t="s">
        <v>980</v>
      </c>
      <c r="BG17" t="s">
        <v>981</v>
      </c>
      <c r="BH17" t="str">
        <f>HYPERLINK("http://dx.doi.org/10.2196/17187","http://dx.doi.org/10.2196/17187")</f>
        <v>http://dx.doi.org/10.2196/17187</v>
      </c>
      <c r="BI17" t="s">
        <v>470</v>
      </c>
      <c r="BJ17" t="s">
        <v>470</v>
      </c>
      <c r="BK17" t="s">
        <v>470</v>
      </c>
      <c r="BL17" t="s">
        <v>470</v>
      </c>
      <c r="BM17" t="s">
        <v>470</v>
      </c>
      <c r="BN17" t="s">
        <v>470</v>
      </c>
      <c r="BO17" t="s">
        <v>470</v>
      </c>
      <c r="BP17">
        <v>33470931</v>
      </c>
      <c r="BQ17" t="s">
        <v>470</v>
      </c>
      <c r="BR17" t="s">
        <v>470</v>
      </c>
      <c r="BS17" t="s">
        <v>470</v>
      </c>
      <c r="BT17" t="s">
        <v>470</v>
      </c>
      <c r="BU17" t="s">
        <v>982</v>
      </c>
      <c r="BV17" t="str">
        <f>HYPERLINK("https%3A%2F%2Fwww.webofscience.com%2Fwos%2Fwoscc%2Ffull-record%2FWOS:000609010900004","View Full Record in Web of Science")</f>
        <v>View Full Record in Web of Science</v>
      </c>
      <c r="BW17"/>
      <c r="BX17"/>
      <c r="BY17"/>
    </row>
    <row r="18" spans="1:77" ht="15">
      <c r="A18">
        <v>18</v>
      </c>
      <c r="B18" s="19" t="s">
        <v>5762</v>
      </c>
      <c r="C18" t="s">
        <v>468</v>
      </c>
      <c r="D18" t="s">
        <v>1114</v>
      </c>
      <c r="E18" t="s">
        <v>470</v>
      </c>
      <c r="F18" t="s">
        <v>470</v>
      </c>
      <c r="G18" t="s">
        <v>470</v>
      </c>
      <c r="H18" t="s">
        <v>1115</v>
      </c>
      <c r="I18" t="s">
        <v>470</v>
      </c>
      <c r="J18" t="s">
        <v>470</v>
      </c>
      <c r="K18" t="s">
        <v>96</v>
      </c>
      <c r="L18" t="s">
        <v>1116</v>
      </c>
      <c r="M18" t="s">
        <v>470</v>
      </c>
      <c r="N18" t="s">
        <v>470</v>
      </c>
      <c r="O18" t="s">
        <v>470</v>
      </c>
      <c r="P18" t="s">
        <v>470</v>
      </c>
      <c r="Q18" t="s">
        <v>470</v>
      </c>
      <c r="R18" t="s">
        <v>470</v>
      </c>
      <c r="S18" t="s">
        <v>470</v>
      </c>
      <c r="T18" t="s">
        <v>470</v>
      </c>
      <c r="U18" t="s">
        <v>470</v>
      </c>
      <c r="V18" t="s">
        <v>470</v>
      </c>
      <c r="W18" t="s">
        <v>470</v>
      </c>
      <c r="X18" t="s">
        <v>470</v>
      </c>
      <c r="Y18" t="s">
        <v>470</v>
      </c>
      <c r="Z18" t="s">
        <v>470</v>
      </c>
      <c r="AA18" t="s">
        <v>470</v>
      </c>
      <c r="AB18" t="s">
        <v>470</v>
      </c>
      <c r="AC18" t="s">
        <v>1332</v>
      </c>
      <c r="AD18" t="s">
        <v>1333</v>
      </c>
      <c r="AE18" t="s">
        <v>470</v>
      </c>
      <c r="AF18" t="s">
        <v>470</v>
      </c>
      <c r="AG18" t="s">
        <v>470</v>
      </c>
      <c r="AH18" t="s">
        <v>470</v>
      </c>
      <c r="AI18" t="s">
        <v>470</v>
      </c>
      <c r="AJ18" t="s">
        <v>470</v>
      </c>
      <c r="AK18" t="s">
        <v>470</v>
      </c>
      <c r="AL18" t="s">
        <v>470</v>
      </c>
      <c r="AM18" t="s">
        <v>470</v>
      </c>
      <c r="AN18" t="s">
        <v>470</v>
      </c>
      <c r="AO18" t="s">
        <v>470</v>
      </c>
      <c r="AP18" t="s">
        <v>470</v>
      </c>
      <c r="AQ18" t="s">
        <v>1117</v>
      </c>
      <c r="AR18" t="s">
        <v>470</v>
      </c>
      <c r="AS18" t="s">
        <v>470</v>
      </c>
      <c r="AT18" t="s">
        <v>470</v>
      </c>
      <c r="AU18" t="s">
        <v>470</v>
      </c>
      <c r="AV18" t="s">
        <v>618</v>
      </c>
      <c r="AW18">
        <v>2021</v>
      </c>
      <c r="AX18">
        <v>10</v>
      </c>
      <c r="AY18">
        <v>1</v>
      </c>
      <c r="AZ18" t="s">
        <v>470</v>
      </c>
      <c r="BA18" t="s">
        <v>470</v>
      </c>
      <c r="BB18" t="s">
        <v>470</v>
      </c>
      <c r="BC18" t="s">
        <v>470</v>
      </c>
      <c r="BD18">
        <v>396</v>
      </c>
      <c r="BE18">
        <v>404</v>
      </c>
      <c r="BF18" t="s">
        <v>470</v>
      </c>
      <c r="BG18" t="s">
        <v>1118</v>
      </c>
      <c r="BH18" t="str">
        <f>HYPERLINK("http://dx.doi.org/10.1002/cam4.3536","http://dx.doi.org/10.1002/cam4.3536")</f>
        <v>http://dx.doi.org/10.1002/cam4.3536</v>
      </c>
      <c r="BI18" t="s">
        <v>470</v>
      </c>
      <c r="BJ18" t="s">
        <v>862</v>
      </c>
      <c r="BK18" t="s">
        <v>470</v>
      </c>
      <c r="BL18" t="s">
        <v>470</v>
      </c>
      <c r="BM18" t="s">
        <v>470</v>
      </c>
      <c r="BN18" t="s">
        <v>470</v>
      </c>
      <c r="BO18" t="s">
        <v>470</v>
      </c>
      <c r="BP18">
        <v>33068314</v>
      </c>
      <c r="BQ18" t="s">
        <v>470</v>
      </c>
      <c r="BR18" t="s">
        <v>470</v>
      </c>
      <c r="BS18" t="s">
        <v>470</v>
      </c>
      <c r="BT18" t="s">
        <v>470</v>
      </c>
      <c r="BU18" t="s">
        <v>1119</v>
      </c>
      <c r="BV18" t="str">
        <f>HYPERLINK("https%3A%2F%2Fwww.webofscience.com%2Fwos%2Fwoscc%2Ffull-record%2FWOS:000578035900001","View Full Record in Web of Science")</f>
        <v>View Full Record in Web of Science</v>
      </c>
      <c r="BW18"/>
      <c r="BX18"/>
      <c r="BY18"/>
    </row>
    <row r="19" spans="1:77" ht="15">
      <c r="A19">
        <v>19</v>
      </c>
      <c r="B19" s="19" t="s">
        <v>5762</v>
      </c>
      <c r="C19" t="s">
        <v>468</v>
      </c>
      <c r="D19" t="s">
        <v>1033</v>
      </c>
      <c r="E19" t="s">
        <v>470</v>
      </c>
      <c r="F19" t="s">
        <v>470</v>
      </c>
      <c r="G19" t="s">
        <v>470</v>
      </c>
      <c r="H19" t="s">
        <v>1034</v>
      </c>
      <c r="I19" t="s">
        <v>470</v>
      </c>
      <c r="J19" t="s">
        <v>470</v>
      </c>
      <c r="K19" t="s">
        <v>1035</v>
      </c>
      <c r="L19" t="s">
        <v>948</v>
      </c>
      <c r="M19" t="s">
        <v>470</v>
      </c>
      <c r="N19" t="s">
        <v>470</v>
      </c>
      <c r="O19" t="s">
        <v>470</v>
      </c>
      <c r="P19" t="s">
        <v>470</v>
      </c>
      <c r="Q19" t="s">
        <v>470</v>
      </c>
      <c r="R19" t="s">
        <v>470</v>
      </c>
      <c r="S19" t="s">
        <v>470</v>
      </c>
      <c r="T19" t="s">
        <v>470</v>
      </c>
      <c r="U19" t="s">
        <v>470</v>
      </c>
      <c r="V19" t="s">
        <v>470</v>
      </c>
      <c r="W19" t="s">
        <v>470</v>
      </c>
      <c r="X19" t="s">
        <v>470</v>
      </c>
      <c r="Y19" t="s">
        <v>470</v>
      </c>
      <c r="Z19" t="s">
        <v>470</v>
      </c>
      <c r="AA19" t="s">
        <v>470</v>
      </c>
      <c r="AB19" t="s">
        <v>470</v>
      </c>
      <c r="AC19" t="s">
        <v>470</v>
      </c>
      <c r="AD19" t="s">
        <v>470</v>
      </c>
      <c r="AE19" t="s">
        <v>470</v>
      </c>
      <c r="AF19" t="s">
        <v>470</v>
      </c>
      <c r="AG19" t="s">
        <v>470</v>
      </c>
      <c r="AH19" t="s">
        <v>470</v>
      </c>
      <c r="AI19" t="s">
        <v>470</v>
      </c>
      <c r="AJ19" t="s">
        <v>470</v>
      </c>
      <c r="AK19" t="s">
        <v>470</v>
      </c>
      <c r="AL19" t="s">
        <v>470</v>
      </c>
      <c r="AM19" t="s">
        <v>470</v>
      </c>
      <c r="AN19" t="s">
        <v>470</v>
      </c>
      <c r="AO19" t="s">
        <v>470</v>
      </c>
      <c r="AP19" t="s">
        <v>470</v>
      </c>
      <c r="AQ19" t="s">
        <v>949</v>
      </c>
      <c r="AR19" t="s">
        <v>470</v>
      </c>
      <c r="AS19" t="s">
        <v>470</v>
      </c>
      <c r="AT19" t="s">
        <v>470</v>
      </c>
      <c r="AU19" t="s">
        <v>470</v>
      </c>
      <c r="AV19" t="s">
        <v>1036</v>
      </c>
      <c r="AW19">
        <v>2021</v>
      </c>
      <c r="AX19">
        <v>11</v>
      </c>
      <c r="AY19" t="s">
        <v>470</v>
      </c>
      <c r="AZ19" t="s">
        <v>470</v>
      </c>
      <c r="BA19" t="s">
        <v>470</v>
      </c>
      <c r="BB19" t="s">
        <v>470</v>
      </c>
      <c r="BC19" t="s">
        <v>470</v>
      </c>
      <c r="BD19" t="s">
        <v>470</v>
      </c>
      <c r="BE19" t="s">
        <v>470</v>
      </c>
      <c r="BF19">
        <v>631792</v>
      </c>
      <c r="BG19" t="s">
        <v>1037</v>
      </c>
      <c r="BH19" t="str">
        <f>HYPERLINK("http://dx.doi.org/10.3389/fpsyt.2020.631792","http://dx.doi.org/10.3389/fpsyt.2020.631792")</f>
        <v>http://dx.doi.org/10.3389/fpsyt.2020.631792</v>
      </c>
      <c r="BI19" t="s">
        <v>470</v>
      </c>
      <c r="BJ19" t="s">
        <v>470</v>
      </c>
      <c r="BK19" t="s">
        <v>470</v>
      </c>
      <c r="BL19" t="s">
        <v>470</v>
      </c>
      <c r="BM19" t="s">
        <v>470</v>
      </c>
      <c r="BN19" t="s">
        <v>470</v>
      </c>
      <c r="BO19" t="s">
        <v>470</v>
      </c>
      <c r="BP19">
        <v>33597899</v>
      </c>
      <c r="BQ19" t="s">
        <v>470</v>
      </c>
      <c r="BR19" t="s">
        <v>470</v>
      </c>
      <c r="BS19" t="s">
        <v>470</v>
      </c>
      <c r="BT19" t="s">
        <v>470</v>
      </c>
      <c r="BU19" t="s">
        <v>1038</v>
      </c>
      <c r="BV19" t="str">
        <f>HYPERLINK("https%3A%2F%2Fwww.webofscience.com%2Fwos%2Fwoscc%2Ffull-record%2FWOS:000618024200001","View Full Record in Web of Science")</f>
        <v>View Full Record in Web of Science</v>
      </c>
      <c r="BW19"/>
      <c r="BX19"/>
      <c r="BY19"/>
    </row>
    <row r="20" spans="1:77" ht="15">
      <c r="A20">
        <v>20</v>
      </c>
      <c r="B20" s="19" t="s">
        <v>5762</v>
      </c>
      <c r="C20" t="s">
        <v>468</v>
      </c>
      <c r="D20" t="s">
        <v>1121</v>
      </c>
      <c r="E20" t="s">
        <v>470</v>
      </c>
      <c r="F20" t="s">
        <v>470</v>
      </c>
      <c r="G20" t="s">
        <v>470</v>
      </c>
      <c r="H20" t="s">
        <v>1122</v>
      </c>
      <c r="I20" t="s">
        <v>470</v>
      </c>
      <c r="J20" t="s">
        <v>470</v>
      </c>
      <c r="K20" t="s">
        <v>142</v>
      </c>
      <c r="L20" t="s">
        <v>1123</v>
      </c>
      <c r="M20" t="s">
        <v>470</v>
      </c>
      <c r="N20" t="s">
        <v>470</v>
      </c>
      <c r="O20" t="s">
        <v>470</v>
      </c>
      <c r="P20" t="s">
        <v>470</v>
      </c>
      <c r="Q20" t="s">
        <v>470</v>
      </c>
      <c r="R20" t="s">
        <v>470</v>
      </c>
      <c r="S20" t="s">
        <v>470</v>
      </c>
      <c r="T20" t="s">
        <v>470</v>
      </c>
      <c r="U20" t="s">
        <v>470</v>
      </c>
      <c r="V20" t="s">
        <v>470</v>
      </c>
      <c r="W20" t="s">
        <v>470</v>
      </c>
      <c r="X20" t="s">
        <v>470</v>
      </c>
      <c r="Y20" t="s">
        <v>470</v>
      </c>
      <c r="Z20" t="s">
        <v>470</v>
      </c>
      <c r="AA20" t="s">
        <v>470</v>
      </c>
      <c r="AB20" t="s">
        <v>470</v>
      </c>
      <c r="AC20" t="s">
        <v>470</v>
      </c>
      <c r="AD20" t="s">
        <v>470</v>
      </c>
      <c r="AE20" t="s">
        <v>470</v>
      </c>
      <c r="AF20" t="s">
        <v>470</v>
      </c>
      <c r="AG20" t="s">
        <v>470</v>
      </c>
      <c r="AH20" t="s">
        <v>470</v>
      </c>
      <c r="AI20" t="s">
        <v>470</v>
      </c>
      <c r="AJ20" t="s">
        <v>470</v>
      </c>
      <c r="AK20" t="s">
        <v>470</v>
      </c>
      <c r="AL20" t="s">
        <v>470</v>
      </c>
      <c r="AM20" t="s">
        <v>470</v>
      </c>
      <c r="AN20" t="s">
        <v>470</v>
      </c>
      <c r="AO20" t="s">
        <v>470</v>
      </c>
      <c r="AP20" t="s">
        <v>470</v>
      </c>
      <c r="AQ20" t="s">
        <v>1124</v>
      </c>
      <c r="AR20" t="s">
        <v>1125</v>
      </c>
      <c r="AS20" t="s">
        <v>470</v>
      </c>
      <c r="AT20" t="s">
        <v>470</v>
      </c>
      <c r="AU20" t="s">
        <v>470</v>
      </c>
      <c r="AV20" t="s">
        <v>618</v>
      </c>
      <c r="AW20">
        <v>2021</v>
      </c>
      <c r="AX20">
        <v>72</v>
      </c>
      <c r="AY20">
        <v>1</v>
      </c>
      <c r="AZ20" t="s">
        <v>470</v>
      </c>
      <c r="BA20" t="s">
        <v>470</v>
      </c>
      <c r="BB20" t="s">
        <v>470</v>
      </c>
      <c r="BC20" t="s">
        <v>470</v>
      </c>
      <c r="BD20" t="s">
        <v>1126</v>
      </c>
      <c r="BE20" t="s">
        <v>1089</v>
      </c>
      <c r="BF20" t="s">
        <v>470</v>
      </c>
      <c r="BG20" t="s">
        <v>1127</v>
      </c>
      <c r="BH20" t="str">
        <f>HYPERLINK("http://dx.doi.org/10.1097/MPG.0000000000002922","http://dx.doi.org/10.1097/MPG.0000000000002922")</f>
        <v>http://dx.doi.org/10.1097/MPG.0000000000002922</v>
      </c>
      <c r="BI20" t="s">
        <v>470</v>
      </c>
      <c r="BJ20" t="s">
        <v>470</v>
      </c>
      <c r="BK20" t="s">
        <v>470</v>
      </c>
      <c r="BL20" t="s">
        <v>470</v>
      </c>
      <c r="BM20" t="s">
        <v>470</v>
      </c>
      <c r="BN20" t="s">
        <v>470</v>
      </c>
      <c r="BO20" t="s">
        <v>470</v>
      </c>
      <c r="BP20">
        <v>32826803</v>
      </c>
      <c r="BQ20" t="s">
        <v>470</v>
      </c>
      <c r="BR20" t="s">
        <v>470</v>
      </c>
      <c r="BS20" t="s">
        <v>470</v>
      </c>
      <c r="BT20" t="s">
        <v>470</v>
      </c>
      <c r="BU20" t="s">
        <v>1128</v>
      </c>
      <c r="BV20" t="str">
        <f>HYPERLINK("https%3A%2F%2Fwww.webofscience.com%2Fwos%2Fwoscc%2Ffull-record%2FWOS:000612852300007","View Full Record in Web of Science")</f>
        <v>View Full Record in Web of Science</v>
      </c>
      <c r="BW20"/>
      <c r="BX20"/>
      <c r="BY20"/>
    </row>
    <row r="21" spans="1:77" ht="15">
      <c r="A21">
        <v>21</v>
      </c>
      <c r="B21" s="19" t="s">
        <v>5762</v>
      </c>
      <c r="C21" t="s">
        <v>468</v>
      </c>
      <c r="D21" t="s">
        <v>1195</v>
      </c>
      <c r="E21" t="s">
        <v>470</v>
      </c>
      <c r="F21" t="s">
        <v>470</v>
      </c>
      <c r="G21" t="s">
        <v>470</v>
      </c>
      <c r="H21" t="s">
        <v>1196</v>
      </c>
      <c r="I21" t="s">
        <v>470</v>
      </c>
      <c r="J21" t="s">
        <v>470</v>
      </c>
      <c r="K21" t="s">
        <v>16</v>
      </c>
      <c r="L21" t="s">
        <v>1054</v>
      </c>
      <c r="M21" t="s">
        <v>470</v>
      </c>
      <c r="N21" t="s">
        <v>470</v>
      </c>
      <c r="O21" t="s">
        <v>470</v>
      </c>
      <c r="P21" t="s">
        <v>470</v>
      </c>
      <c r="Q21" t="s">
        <v>470</v>
      </c>
      <c r="R21" t="s">
        <v>470</v>
      </c>
      <c r="S21" t="s">
        <v>470</v>
      </c>
      <c r="T21" t="s">
        <v>470</v>
      </c>
      <c r="U21" t="s">
        <v>470</v>
      </c>
      <c r="V21" t="s">
        <v>470</v>
      </c>
      <c r="W21" t="s">
        <v>470</v>
      </c>
      <c r="X21" t="s">
        <v>470</v>
      </c>
      <c r="Y21" t="s">
        <v>470</v>
      </c>
      <c r="Z21" t="s">
        <v>470</v>
      </c>
      <c r="AA21" t="s">
        <v>470</v>
      </c>
      <c r="AB21" t="s">
        <v>470</v>
      </c>
      <c r="AC21" t="s">
        <v>1334</v>
      </c>
      <c r="AD21" t="s">
        <v>1335</v>
      </c>
      <c r="AE21" t="s">
        <v>470</v>
      </c>
      <c r="AF21" t="s">
        <v>470</v>
      </c>
      <c r="AG21" t="s">
        <v>470</v>
      </c>
      <c r="AH21" t="s">
        <v>470</v>
      </c>
      <c r="AI21" t="s">
        <v>470</v>
      </c>
      <c r="AJ21" t="s">
        <v>470</v>
      </c>
      <c r="AK21" t="s">
        <v>470</v>
      </c>
      <c r="AL21" t="s">
        <v>470</v>
      </c>
      <c r="AM21" t="s">
        <v>470</v>
      </c>
      <c r="AN21" t="s">
        <v>470</v>
      </c>
      <c r="AO21" t="s">
        <v>470</v>
      </c>
      <c r="AP21" t="s">
        <v>470</v>
      </c>
      <c r="AQ21" t="s">
        <v>1056</v>
      </c>
      <c r="AR21" t="s">
        <v>1057</v>
      </c>
      <c r="AS21" t="s">
        <v>470</v>
      </c>
      <c r="AT21" t="s">
        <v>470</v>
      </c>
      <c r="AU21" t="s">
        <v>470</v>
      </c>
      <c r="AV21" t="s">
        <v>537</v>
      </c>
      <c r="AW21">
        <v>2021</v>
      </c>
      <c r="AX21">
        <v>35</v>
      </c>
      <c r="AY21">
        <v>5</v>
      </c>
      <c r="AZ21" t="s">
        <v>470</v>
      </c>
      <c r="BA21" t="s">
        <v>470</v>
      </c>
      <c r="BB21" t="s">
        <v>470</v>
      </c>
      <c r="BC21" t="s">
        <v>470</v>
      </c>
      <c r="BD21">
        <v>2514</v>
      </c>
      <c r="BE21">
        <v>2522</v>
      </c>
      <c r="BF21" t="s">
        <v>470</v>
      </c>
      <c r="BG21" t="s">
        <v>1197</v>
      </c>
      <c r="BH21" t="str">
        <f>HYPERLINK("http://dx.doi.org/10.1002/ptr.6978","http://dx.doi.org/10.1002/ptr.6978")</f>
        <v>http://dx.doi.org/10.1002/ptr.6978</v>
      </c>
      <c r="BI21" t="s">
        <v>470</v>
      </c>
      <c r="BJ21" t="s">
        <v>782</v>
      </c>
      <c r="BK21" t="s">
        <v>470</v>
      </c>
      <c r="BL21" t="s">
        <v>470</v>
      </c>
      <c r="BM21" t="s">
        <v>470</v>
      </c>
      <c r="BN21" t="s">
        <v>470</v>
      </c>
      <c r="BO21" t="s">
        <v>470</v>
      </c>
      <c r="BP21">
        <v>33296131</v>
      </c>
      <c r="BQ21" t="s">
        <v>470</v>
      </c>
      <c r="BR21" t="s">
        <v>470</v>
      </c>
      <c r="BS21" t="s">
        <v>470</v>
      </c>
      <c r="BT21" t="s">
        <v>470</v>
      </c>
      <c r="BU21" t="s">
        <v>1198</v>
      </c>
      <c r="BV21" t="str">
        <f>HYPERLINK("https%3A%2F%2Fwww.webofscience.com%2Fwos%2Fwoscc%2Ffull-record%2FWOS:000596645100001","View Full Record in Web of Science")</f>
        <v>View Full Record in Web of Science</v>
      </c>
      <c r="BW21"/>
      <c r="BX21"/>
      <c r="BY21"/>
    </row>
    <row r="22" spans="1:77" ht="15">
      <c r="A22">
        <v>22</v>
      </c>
      <c r="B22" s="19" t="s">
        <v>5762</v>
      </c>
      <c r="C22" t="s">
        <v>468</v>
      </c>
      <c r="D22" t="s">
        <v>1109</v>
      </c>
      <c r="E22" t="s">
        <v>470</v>
      </c>
      <c r="F22" t="s">
        <v>470</v>
      </c>
      <c r="G22" t="s">
        <v>470</v>
      </c>
      <c r="H22" t="s">
        <v>1110</v>
      </c>
      <c r="I22" t="s">
        <v>470</v>
      </c>
      <c r="J22" t="s">
        <v>470</v>
      </c>
      <c r="K22" t="s">
        <v>1111</v>
      </c>
      <c r="L22" t="s">
        <v>948</v>
      </c>
      <c r="M22" t="s">
        <v>470</v>
      </c>
      <c r="N22" t="s">
        <v>470</v>
      </c>
      <c r="O22" t="s">
        <v>470</v>
      </c>
      <c r="P22" t="s">
        <v>470</v>
      </c>
      <c r="Q22" t="s">
        <v>470</v>
      </c>
      <c r="R22" t="s">
        <v>470</v>
      </c>
      <c r="S22" t="s">
        <v>470</v>
      </c>
      <c r="T22" t="s">
        <v>470</v>
      </c>
      <c r="U22" t="s">
        <v>470</v>
      </c>
      <c r="V22" t="s">
        <v>470</v>
      </c>
      <c r="W22" t="s">
        <v>470</v>
      </c>
      <c r="X22" t="s">
        <v>470</v>
      </c>
      <c r="Y22" t="s">
        <v>470</v>
      </c>
      <c r="Z22" t="s">
        <v>470</v>
      </c>
      <c r="AA22" t="s">
        <v>470</v>
      </c>
      <c r="AB22" t="s">
        <v>470</v>
      </c>
      <c r="AC22" t="s">
        <v>470</v>
      </c>
      <c r="AD22" t="s">
        <v>470</v>
      </c>
      <c r="AE22" t="s">
        <v>470</v>
      </c>
      <c r="AF22" t="s">
        <v>470</v>
      </c>
      <c r="AG22" t="s">
        <v>470</v>
      </c>
      <c r="AH22" t="s">
        <v>470</v>
      </c>
      <c r="AI22" t="s">
        <v>470</v>
      </c>
      <c r="AJ22" t="s">
        <v>470</v>
      </c>
      <c r="AK22" t="s">
        <v>470</v>
      </c>
      <c r="AL22" t="s">
        <v>470</v>
      </c>
      <c r="AM22" t="s">
        <v>470</v>
      </c>
      <c r="AN22" t="s">
        <v>470</v>
      </c>
      <c r="AO22" t="s">
        <v>470</v>
      </c>
      <c r="AP22" t="s">
        <v>470</v>
      </c>
      <c r="AQ22" t="s">
        <v>949</v>
      </c>
      <c r="AR22" t="s">
        <v>470</v>
      </c>
      <c r="AS22" t="s">
        <v>470</v>
      </c>
      <c r="AT22" t="s">
        <v>470</v>
      </c>
      <c r="AU22" t="s">
        <v>470</v>
      </c>
      <c r="AV22" t="s">
        <v>720</v>
      </c>
      <c r="AW22">
        <v>2021</v>
      </c>
      <c r="AX22">
        <v>12</v>
      </c>
      <c r="AY22" t="s">
        <v>470</v>
      </c>
      <c r="AZ22" t="s">
        <v>470</v>
      </c>
      <c r="BA22" t="s">
        <v>470</v>
      </c>
      <c r="BB22" t="s">
        <v>470</v>
      </c>
      <c r="BC22" t="s">
        <v>470</v>
      </c>
      <c r="BD22" t="s">
        <v>470</v>
      </c>
      <c r="BE22" t="s">
        <v>470</v>
      </c>
      <c r="BF22">
        <v>633551</v>
      </c>
      <c r="BG22" t="s">
        <v>1112</v>
      </c>
      <c r="BH22" t="str">
        <f>HYPERLINK("http://dx.doi.org/10.3389/fpsyt.2021.633551","http://dx.doi.org/10.3389/fpsyt.2021.633551")</f>
        <v>http://dx.doi.org/10.3389/fpsyt.2021.633551</v>
      </c>
      <c r="BI22" t="s">
        <v>470</v>
      </c>
      <c r="BJ22" t="s">
        <v>470</v>
      </c>
      <c r="BK22" t="s">
        <v>470</v>
      </c>
      <c r="BL22" t="s">
        <v>470</v>
      </c>
      <c r="BM22" t="s">
        <v>470</v>
      </c>
      <c r="BN22" t="s">
        <v>470</v>
      </c>
      <c r="BO22" t="s">
        <v>470</v>
      </c>
      <c r="BP22">
        <v>34122170</v>
      </c>
      <c r="BQ22" t="s">
        <v>470</v>
      </c>
      <c r="BR22" t="s">
        <v>470</v>
      </c>
      <c r="BS22" t="s">
        <v>470</v>
      </c>
      <c r="BT22" t="s">
        <v>470</v>
      </c>
      <c r="BU22" t="s">
        <v>1113</v>
      </c>
      <c r="BV22" t="str">
        <f>HYPERLINK("https%3A%2F%2Fwww.webofscience.com%2Fwos%2Fwoscc%2Ffull-record%2FWOS:000658881500001","View Full Record in Web of Science")</f>
        <v>View Full Record in Web of Science</v>
      </c>
      <c r="BW22"/>
      <c r="BX22"/>
      <c r="BY22"/>
    </row>
    <row r="23" spans="1:77" ht="15">
      <c r="A23">
        <v>23</v>
      </c>
      <c r="B23" s="19" t="s">
        <v>5762</v>
      </c>
      <c r="C23" t="s">
        <v>468</v>
      </c>
      <c r="D23" t="s">
        <v>1158</v>
      </c>
      <c r="E23" t="s">
        <v>470</v>
      </c>
      <c r="F23" t="s">
        <v>470</v>
      </c>
      <c r="G23" t="s">
        <v>470</v>
      </c>
      <c r="H23" t="s">
        <v>1159</v>
      </c>
      <c r="I23" t="s">
        <v>470</v>
      </c>
      <c r="J23" t="s">
        <v>470</v>
      </c>
      <c r="K23" t="s">
        <v>1160</v>
      </c>
      <c r="L23" t="s">
        <v>1161</v>
      </c>
      <c r="M23" t="s">
        <v>470</v>
      </c>
      <c r="N23" t="s">
        <v>470</v>
      </c>
      <c r="O23" t="s">
        <v>470</v>
      </c>
      <c r="P23" t="s">
        <v>470</v>
      </c>
      <c r="Q23" t="s">
        <v>470</v>
      </c>
      <c r="R23" t="s">
        <v>470</v>
      </c>
      <c r="S23" t="s">
        <v>470</v>
      </c>
      <c r="T23" t="s">
        <v>470</v>
      </c>
      <c r="U23" t="s">
        <v>470</v>
      </c>
      <c r="V23" t="s">
        <v>470</v>
      </c>
      <c r="W23" t="s">
        <v>470</v>
      </c>
      <c r="X23" t="s">
        <v>470</v>
      </c>
      <c r="Y23" t="s">
        <v>470</v>
      </c>
      <c r="Z23" t="s">
        <v>470</v>
      </c>
      <c r="AA23" t="s">
        <v>470</v>
      </c>
      <c r="AB23" t="s">
        <v>470</v>
      </c>
      <c r="AC23" t="s">
        <v>1336</v>
      </c>
      <c r="AD23" t="s">
        <v>1162</v>
      </c>
      <c r="AE23" t="s">
        <v>470</v>
      </c>
      <c r="AF23" t="s">
        <v>470</v>
      </c>
      <c r="AG23" t="s">
        <v>470</v>
      </c>
      <c r="AH23" t="s">
        <v>470</v>
      </c>
      <c r="AI23" t="s">
        <v>470</v>
      </c>
      <c r="AJ23" t="s">
        <v>470</v>
      </c>
      <c r="AK23" t="s">
        <v>470</v>
      </c>
      <c r="AL23" t="s">
        <v>470</v>
      </c>
      <c r="AM23" t="s">
        <v>470</v>
      </c>
      <c r="AN23" t="s">
        <v>470</v>
      </c>
      <c r="AO23" t="s">
        <v>470</v>
      </c>
      <c r="AP23" t="s">
        <v>470</v>
      </c>
      <c r="AQ23" t="s">
        <v>1163</v>
      </c>
      <c r="AR23" t="s">
        <v>1164</v>
      </c>
      <c r="AS23" t="s">
        <v>470</v>
      </c>
      <c r="AT23" t="s">
        <v>470</v>
      </c>
      <c r="AU23" t="s">
        <v>470</v>
      </c>
      <c r="AV23" t="s">
        <v>537</v>
      </c>
      <c r="AW23">
        <v>2021</v>
      </c>
      <c r="AX23">
        <v>194</v>
      </c>
      <c r="AY23" t="s">
        <v>470</v>
      </c>
      <c r="AZ23" t="s">
        <v>470</v>
      </c>
      <c r="BA23" t="s">
        <v>470</v>
      </c>
      <c r="BB23" t="s">
        <v>470</v>
      </c>
      <c r="BC23" t="s">
        <v>470</v>
      </c>
      <c r="BD23">
        <v>75</v>
      </c>
      <c r="BE23">
        <v>78</v>
      </c>
      <c r="BF23" t="s">
        <v>470</v>
      </c>
      <c r="BG23" t="s">
        <v>1165</v>
      </c>
      <c r="BH23" t="str">
        <f>HYPERLINK("http://dx.doi.org/10.1016/j.puhe.2021.02.036","http://dx.doi.org/10.1016/j.puhe.2021.02.036")</f>
        <v>http://dx.doi.org/10.1016/j.puhe.2021.02.036</v>
      </c>
      <c r="BI23" t="s">
        <v>470</v>
      </c>
      <c r="BJ23" t="s">
        <v>1337</v>
      </c>
      <c r="BK23" t="s">
        <v>470</v>
      </c>
      <c r="BL23" t="s">
        <v>470</v>
      </c>
      <c r="BM23" t="s">
        <v>470</v>
      </c>
      <c r="BN23" t="s">
        <v>470</v>
      </c>
      <c r="BO23" t="s">
        <v>470</v>
      </c>
      <c r="BP23">
        <v>33865150</v>
      </c>
      <c r="BQ23" t="s">
        <v>470</v>
      </c>
      <c r="BR23" t="s">
        <v>470</v>
      </c>
      <c r="BS23" t="s">
        <v>470</v>
      </c>
      <c r="BT23" t="s">
        <v>470</v>
      </c>
      <c r="BU23" t="s">
        <v>1166</v>
      </c>
      <c r="BV23" t="str">
        <f>HYPERLINK("https%3A%2F%2Fwww.webofscience.com%2Fwos%2Fwoscc%2Ffull-record%2FWOS:000661809200015","View Full Record in Web of Science")</f>
        <v>View Full Record in Web of Science</v>
      </c>
      <c r="BW23"/>
      <c r="BX23"/>
      <c r="BY23"/>
    </row>
    <row r="24" spans="1:77" ht="15">
      <c r="A24">
        <v>24</v>
      </c>
      <c r="B24" s="19" t="s">
        <v>5762</v>
      </c>
      <c r="C24" t="s">
        <v>468</v>
      </c>
      <c r="D24" t="s">
        <v>1338</v>
      </c>
      <c r="E24" t="s">
        <v>470</v>
      </c>
      <c r="F24" t="s">
        <v>470</v>
      </c>
      <c r="G24" t="s">
        <v>470</v>
      </c>
      <c r="H24" t="s">
        <v>1339</v>
      </c>
      <c r="I24" t="s">
        <v>470</v>
      </c>
      <c r="J24" t="s">
        <v>470</v>
      </c>
      <c r="K24" t="s">
        <v>1340</v>
      </c>
      <c r="L24" t="s">
        <v>506</v>
      </c>
      <c r="M24" t="s">
        <v>470</v>
      </c>
      <c r="N24" t="s">
        <v>470</v>
      </c>
      <c r="O24" t="s">
        <v>470</v>
      </c>
      <c r="P24" t="s">
        <v>470</v>
      </c>
      <c r="Q24" t="s">
        <v>470</v>
      </c>
      <c r="R24" t="s">
        <v>470</v>
      </c>
      <c r="S24" t="s">
        <v>470</v>
      </c>
      <c r="T24" t="s">
        <v>470</v>
      </c>
      <c r="U24" t="s">
        <v>470</v>
      </c>
      <c r="V24" t="s">
        <v>470</v>
      </c>
      <c r="W24" t="s">
        <v>470</v>
      </c>
      <c r="X24" t="s">
        <v>470</v>
      </c>
      <c r="Y24" t="s">
        <v>470</v>
      </c>
      <c r="Z24" t="s">
        <v>470</v>
      </c>
      <c r="AA24" t="s">
        <v>470</v>
      </c>
      <c r="AB24" t="s">
        <v>470</v>
      </c>
      <c r="AC24" t="s">
        <v>470</v>
      </c>
      <c r="AD24" t="s">
        <v>470</v>
      </c>
      <c r="AE24" t="s">
        <v>470</v>
      </c>
      <c r="AF24" t="s">
        <v>470</v>
      </c>
      <c r="AG24" t="s">
        <v>470</v>
      </c>
      <c r="AH24" t="s">
        <v>470</v>
      </c>
      <c r="AI24" t="s">
        <v>470</v>
      </c>
      <c r="AJ24" t="s">
        <v>470</v>
      </c>
      <c r="AK24" t="s">
        <v>470</v>
      </c>
      <c r="AL24" t="s">
        <v>470</v>
      </c>
      <c r="AM24" t="s">
        <v>470</v>
      </c>
      <c r="AN24" t="s">
        <v>470</v>
      </c>
      <c r="AO24" t="s">
        <v>470</v>
      </c>
      <c r="AP24" t="s">
        <v>470</v>
      </c>
      <c r="AQ24" t="s">
        <v>508</v>
      </c>
      <c r="AR24" t="s">
        <v>509</v>
      </c>
      <c r="AS24" t="s">
        <v>470</v>
      </c>
      <c r="AT24" t="s">
        <v>470</v>
      </c>
      <c r="AU24" t="s">
        <v>470</v>
      </c>
      <c r="AV24" t="s">
        <v>523</v>
      </c>
      <c r="AW24">
        <v>2021</v>
      </c>
      <c r="AX24">
        <v>229</v>
      </c>
      <c r="AY24" t="s">
        <v>470</v>
      </c>
      <c r="AZ24" t="s">
        <v>1341</v>
      </c>
      <c r="BA24" t="s">
        <v>470</v>
      </c>
      <c r="BB24" t="s">
        <v>470</v>
      </c>
      <c r="BC24" t="s">
        <v>470</v>
      </c>
      <c r="BD24" t="s">
        <v>470</v>
      </c>
      <c r="BE24" t="s">
        <v>470</v>
      </c>
      <c r="BF24">
        <v>109147</v>
      </c>
      <c r="BG24" t="s">
        <v>1342</v>
      </c>
      <c r="BH24" t="str">
        <f>HYPERLINK("http://dx.doi.org/10.1016/j.drugalcdep.2021.109147","http://dx.doi.org/10.1016/j.drugalcdep.2021.109147")</f>
        <v>http://dx.doi.org/10.1016/j.drugalcdep.2021.109147</v>
      </c>
      <c r="BI24" t="s">
        <v>470</v>
      </c>
      <c r="BJ24" t="s">
        <v>1343</v>
      </c>
      <c r="BK24" t="s">
        <v>470</v>
      </c>
      <c r="BL24" t="s">
        <v>470</v>
      </c>
      <c r="BM24" t="s">
        <v>470</v>
      </c>
      <c r="BN24" t="s">
        <v>470</v>
      </c>
      <c r="BO24" t="s">
        <v>470</v>
      </c>
      <c r="BP24">
        <v>34749199</v>
      </c>
      <c r="BQ24" t="s">
        <v>470</v>
      </c>
      <c r="BR24" t="s">
        <v>470</v>
      </c>
      <c r="BS24" t="s">
        <v>470</v>
      </c>
      <c r="BT24" t="s">
        <v>470</v>
      </c>
      <c r="BU24" t="s">
        <v>1344</v>
      </c>
      <c r="BV24" t="str">
        <f>HYPERLINK("https%3A%2F%2Fwww.webofscience.com%2Fwos%2Fwoscc%2Ffull-record%2FWOS:000718374400007","View Full Record in Web of Science")</f>
        <v>View Full Record in Web of Science</v>
      </c>
      <c r="BW24"/>
      <c r="BX24"/>
      <c r="BY24"/>
    </row>
    <row r="25" spans="1:77" ht="15">
      <c r="A25">
        <v>25</v>
      </c>
      <c r="B25" s="19" t="s">
        <v>5762</v>
      </c>
      <c r="C25" t="s">
        <v>468</v>
      </c>
      <c r="D25" t="s">
        <v>1153</v>
      </c>
      <c r="E25" t="s">
        <v>470</v>
      </c>
      <c r="F25" t="s">
        <v>470</v>
      </c>
      <c r="G25" t="s">
        <v>470</v>
      </c>
      <c r="H25" t="s">
        <v>1154</v>
      </c>
      <c r="I25" t="s">
        <v>470</v>
      </c>
      <c r="J25" t="s">
        <v>470</v>
      </c>
      <c r="K25" t="s">
        <v>1155</v>
      </c>
      <c r="L25" t="s">
        <v>585</v>
      </c>
      <c r="M25" t="s">
        <v>470</v>
      </c>
      <c r="N25" t="s">
        <v>470</v>
      </c>
      <c r="O25" t="s">
        <v>470</v>
      </c>
      <c r="P25" t="s">
        <v>470</v>
      </c>
      <c r="Q25" t="s">
        <v>470</v>
      </c>
      <c r="R25" t="s">
        <v>470</v>
      </c>
      <c r="S25" t="s">
        <v>470</v>
      </c>
      <c r="T25" t="s">
        <v>470</v>
      </c>
      <c r="U25" t="s">
        <v>470</v>
      </c>
      <c r="V25" t="s">
        <v>470</v>
      </c>
      <c r="W25" t="s">
        <v>470</v>
      </c>
      <c r="X25" t="s">
        <v>470</v>
      </c>
      <c r="Y25" t="s">
        <v>470</v>
      </c>
      <c r="Z25" t="s">
        <v>470</v>
      </c>
      <c r="AA25" t="s">
        <v>470</v>
      </c>
      <c r="AB25" t="s">
        <v>470</v>
      </c>
      <c r="AC25" t="s">
        <v>1345</v>
      </c>
      <c r="AD25" t="s">
        <v>1346</v>
      </c>
      <c r="AE25" t="s">
        <v>470</v>
      </c>
      <c r="AF25" t="s">
        <v>470</v>
      </c>
      <c r="AG25" t="s">
        <v>470</v>
      </c>
      <c r="AH25" t="s">
        <v>470</v>
      </c>
      <c r="AI25" t="s">
        <v>470</v>
      </c>
      <c r="AJ25" t="s">
        <v>470</v>
      </c>
      <c r="AK25" t="s">
        <v>470</v>
      </c>
      <c r="AL25" t="s">
        <v>470</v>
      </c>
      <c r="AM25" t="s">
        <v>470</v>
      </c>
      <c r="AN25" t="s">
        <v>470</v>
      </c>
      <c r="AO25" t="s">
        <v>470</v>
      </c>
      <c r="AP25" t="s">
        <v>470</v>
      </c>
      <c r="AQ25" t="s">
        <v>586</v>
      </c>
      <c r="AR25" t="s">
        <v>587</v>
      </c>
      <c r="AS25" t="s">
        <v>470</v>
      </c>
      <c r="AT25" t="s">
        <v>470</v>
      </c>
      <c r="AU25" t="s">
        <v>470</v>
      </c>
      <c r="AV25" t="s">
        <v>537</v>
      </c>
      <c r="AW25">
        <v>2021</v>
      </c>
      <c r="AX25">
        <v>118</v>
      </c>
      <c r="AY25" t="s">
        <v>470</v>
      </c>
      <c r="AZ25" t="s">
        <v>470</v>
      </c>
      <c r="BA25" t="s">
        <v>470</v>
      </c>
      <c r="BB25" t="s">
        <v>470</v>
      </c>
      <c r="BC25" t="s">
        <v>470</v>
      </c>
      <c r="BD25">
        <v>72</v>
      </c>
      <c r="BE25">
        <v>90</v>
      </c>
      <c r="BF25" t="s">
        <v>470</v>
      </c>
      <c r="BG25" t="s">
        <v>1156</v>
      </c>
      <c r="BH25" t="str">
        <f>HYPERLINK("http://dx.doi.org/10.1016/j.pediatrneurol.2020.10.014","http://dx.doi.org/10.1016/j.pediatrneurol.2020.10.014")</f>
        <v>http://dx.doi.org/10.1016/j.pediatrneurol.2020.10.014</v>
      </c>
      <c r="BI25" t="s">
        <v>470</v>
      </c>
      <c r="BJ25" t="s">
        <v>1337</v>
      </c>
      <c r="BK25" t="s">
        <v>470</v>
      </c>
      <c r="BL25" t="s">
        <v>470</v>
      </c>
      <c r="BM25" t="s">
        <v>470</v>
      </c>
      <c r="BN25" t="s">
        <v>470</v>
      </c>
      <c r="BO25" t="s">
        <v>470</v>
      </c>
      <c r="BP25">
        <v>33563492</v>
      </c>
      <c r="BQ25" t="s">
        <v>470</v>
      </c>
      <c r="BR25" t="s">
        <v>470</v>
      </c>
      <c r="BS25" t="s">
        <v>470</v>
      </c>
      <c r="BT25" t="s">
        <v>470</v>
      </c>
      <c r="BU25" t="s">
        <v>1157</v>
      </c>
      <c r="BV25" t="str">
        <f>HYPERLINK("https%3A%2F%2Fwww.webofscience.com%2Fwos%2Fwoscc%2Ffull-record%2FWOS:000642153600013","View Full Record in Web of Science")</f>
        <v>View Full Record in Web of Science</v>
      </c>
      <c r="BW25"/>
      <c r="BX25"/>
      <c r="BY25"/>
    </row>
    <row r="26" spans="1:77" ht="15">
      <c r="A26">
        <v>26</v>
      </c>
      <c r="B26" s="19" t="s">
        <v>5762</v>
      </c>
      <c r="C26" t="s">
        <v>468</v>
      </c>
      <c r="D26" t="s">
        <v>1172</v>
      </c>
      <c r="E26" t="s">
        <v>470</v>
      </c>
      <c r="F26" t="s">
        <v>470</v>
      </c>
      <c r="G26" t="s">
        <v>470</v>
      </c>
      <c r="H26" t="s">
        <v>1173</v>
      </c>
      <c r="I26" t="s">
        <v>470</v>
      </c>
      <c r="J26" t="s">
        <v>470</v>
      </c>
      <c r="K26" t="s">
        <v>1174</v>
      </c>
      <c r="L26" t="s">
        <v>1175</v>
      </c>
      <c r="M26" t="s">
        <v>470</v>
      </c>
      <c r="N26" t="s">
        <v>470</v>
      </c>
      <c r="O26" t="s">
        <v>470</v>
      </c>
      <c r="P26" t="s">
        <v>470</v>
      </c>
      <c r="Q26" t="s">
        <v>470</v>
      </c>
      <c r="R26" t="s">
        <v>470</v>
      </c>
      <c r="S26" t="s">
        <v>470</v>
      </c>
      <c r="T26" t="s">
        <v>470</v>
      </c>
      <c r="U26" t="s">
        <v>470</v>
      </c>
      <c r="V26" t="s">
        <v>470</v>
      </c>
      <c r="W26" t="s">
        <v>470</v>
      </c>
      <c r="X26" t="s">
        <v>470</v>
      </c>
      <c r="Y26" t="s">
        <v>470</v>
      </c>
      <c r="Z26" t="s">
        <v>470</v>
      </c>
      <c r="AA26" t="s">
        <v>470</v>
      </c>
      <c r="AB26" t="s">
        <v>470</v>
      </c>
      <c r="AC26" t="s">
        <v>470</v>
      </c>
      <c r="AD26" t="s">
        <v>1176</v>
      </c>
      <c r="AE26" t="s">
        <v>470</v>
      </c>
      <c r="AF26" t="s">
        <v>470</v>
      </c>
      <c r="AG26" t="s">
        <v>470</v>
      </c>
      <c r="AH26" t="s">
        <v>470</v>
      </c>
      <c r="AI26" t="s">
        <v>470</v>
      </c>
      <c r="AJ26" t="s">
        <v>470</v>
      </c>
      <c r="AK26" t="s">
        <v>470</v>
      </c>
      <c r="AL26" t="s">
        <v>470</v>
      </c>
      <c r="AM26" t="s">
        <v>470</v>
      </c>
      <c r="AN26" t="s">
        <v>470</v>
      </c>
      <c r="AO26" t="s">
        <v>470</v>
      </c>
      <c r="AP26" t="s">
        <v>470</v>
      </c>
      <c r="AQ26" t="s">
        <v>1177</v>
      </c>
      <c r="AR26" t="s">
        <v>1178</v>
      </c>
      <c r="AS26" t="s">
        <v>470</v>
      </c>
      <c r="AT26" t="s">
        <v>470</v>
      </c>
      <c r="AU26" t="s">
        <v>470</v>
      </c>
      <c r="AV26" t="s">
        <v>555</v>
      </c>
      <c r="AW26">
        <v>2021</v>
      </c>
      <c r="AX26">
        <v>36</v>
      </c>
      <c r="AY26">
        <v>9</v>
      </c>
      <c r="AZ26" t="s">
        <v>470</v>
      </c>
      <c r="BA26" t="s">
        <v>470</v>
      </c>
      <c r="BB26" t="s">
        <v>470</v>
      </c>
      <c r="BC26" t="s">
        <v>470</v>
      </c>
      <c r="BD26">
        <v>697</v>
      </c>
      <c r="BE26">
        <v>710</v>
      </c>
      <c r="BF26">
        <v>883073821996916</v>
      </c>
      <c r="BG26" t="s">
        <v>1179</v>
      </c>
      <c r="BH26" t="str">
        <f>HYPERLINK("http://dx.doi.org/10.1177/0883073821996916","http://dx.doi.org/10.1177/0883073821996916")</f>
        <v>http://dx.doi.org/10.1177/0883073821996916</v>
      </c>
      <c r="BI26" t="s">
        <v>470</v>
      </c>
      <c r="BJ26" t="s">
        <v>647</v>
      </c>
      <c r="BK26" t="s">
        <v>470</v>
      </c>
      <c r="BL26" t="s">
        <v>470</v>
      </c>
      <c r="BM26" t="s">
        <v>470</v>
      </c>
      <c r="BN26" t="s">
        <v>470</v>
      </c>
      <c r="BO26" t="s">
        <v>470</v>
      </c>
      <c r="BP26">
        <v>33719661</v>
      </c>
      <c r="BQ26" t="s">
        <v>470</v>
      </c>
      <c r="BR26" t="s">
        <v>470</v>
      </c>
      <c r="BS26" t="s">
        <v>470</v>
      </c>
      <c r="BT26" t="s">
        <v>470</v>
      </c>
      <c r="BU26" t="s">
        <v>1180</v>
      </c>
      <c r="BV26" t="str">
        <f>HYPERLINK("https%3A%2F%2Fwww.webofscience.com%2Fwos%2Fwoscc%2Ffull-record%2FWOS:000637119800001","View Full Record in Web of Science")</f>
        <v>View Full Record in Web of Science</v>
      </c>
      <c r="BW26"/>
      <c r="BX26"/>
      <c r="BY26"/>
    </row>
    <row r="27" spans="1:77" ht="15">
      <c r="A27">
        <v>27</v>
      </c>
      <c r="B27" s="19" t="s">
        <v>5762</v>
      </c>
      <c r="C27" t="s">
        <v>468</v>
      </c>
      <c r="D27" t="s">
        <v>1230</v>
      </c>
      <c r="E27" t="s">
        <v>470</v>
      </c>
      <c r="F27" t="s">
        <v>470</v>
      </c>
      <c r="G27" t="s">
        <v>470</v>
      </c>
      <c r="H27" t="s">
        <v>1231</v>
      </c>
      <c r="I27" t="s">
        <v>470</v>
      </c>
      <c r="J27" t="s">
        <v>470</v>
      </c>
      <c r="K27" t="s">
        <v>1232</v>
      </c>
      <c r="L27" t="s">
        <v>1233</v>
      </c>
      <c r="M27" t="s">
        <v>470</v>
      </c>
      <c r="N27" t="s">
        <v>470</v>
      </c>
      <c r="O27" t="s">
        <v>470</v>
      </c>
      <c r="P27" t="s">
        <v>470</v>
      </c>
      <c r="Q27" t="s">
        <v>470</v>
      </c>
      <c r="R27" t="s">
        <v>470</v>
      </c>
      <c r="S27" t="s">
        <v>470</v>
      </c>
      <c r="T27" t="s">
        <v>470</v>
      </c>
      <c r="U27" t="s">
        <v>470</v>
      </c>
      <c r="V27" t="s">
        <v>470</v>
      </c>
      <c r="W27" t="s">
        <v>470</v>
      </c>
      <c r="X27" t="s">
        <v>470</v>
      </c>
      <c r="Y27" t="s">
        <v>470</v>
      </c>
      <c r="Z27" t="s">
        <v>470</v>
      </c>
      <c r="AA27" t="s">
        <v>470</v>
      </c>
      <c r="AB27" t="s">
        <v>470</v>
      </c>
      <c r="AC27" t="s">
        <v>470</v>
      </c>
      <c r="AD27" t="s">
        <v>1347</v>
      </c>
      <c r="AE27" t="s">
        <v>470</v>
      </c>
      <c r="AF27" t="s">
        <v>470</v>
      </c>
      <c r="AG27" t="s">
        <v>470</v>
      </c>
      <c r="AH27" t="s">
        <v>470</v>
      </c>
      <c r="AI27" t="s">
        <v>470</v>
      </c>
      <c r="AJ27" t="s">
        <v>470</v>
      </c>
      <c r="AK27" t="s">
        <v>470</v>
      </c>
      <c r="AL27" t="s">
        <v>470</v>
      </c>
      <c r="AM27" t="s">
        <v>470</v>
      </c>
      <c r="AN27" t="s">
        <v>470</v>
      </c>
      <c r="AO27" t="s">
        <v>470</v>
      </c>
      <c r="AP27" t="s">
        <v>470</v>
      </c>
      <c r="AQ27" t="s">
        <v>470</v>
      </c>
      <c r="AR27" t="s">
        <v>1234</v>
      </c>
      <c r="AS27" t="s">
        <v>470</v>
      </c>
      <c r="AT27" t="s">
        <v>470</v>
      </c>
      <c r="AU27" t="s">
        <v>470</v>
      </c>
      <c r="AV27" t="s">
        <v>927</v>
      </c>
      <c r="AW27">
        <v>2021</v>
      </c>
      <c r="AX27">
        <v>10</v>
      </c>
      <c r="AY27">
        <v>6</v>
      </c>
      <c r="AZ27" t="s">
        <v>470</v>
      </c>
      <c r="BA27" t="s">
        <v>470</v>
      </c>
      <c r="BB27" t="s">
        <v>470</v>
      </c>
      <c r="BC27" t="s">
        <v>470</v>
      </c>
      <c r="BD27" t="s">
        <v>470</v>
      </c>
      <c r="BE27" t="s">
        <v>470</v>
      </c>
      <c r="BF27">
        <v>392</v>
      </c>
      <c r="BG27" t="s">
        <v>1235</v>
      </c>
      <c r="BH27" t="str">
        <f>HYPERLINK("http://dx.doi.org/10.3390/ijgi10060392","http://dx.doi.org/10.3390/ijgi10060392")</f>
        <v>http://dx.doi.org/10.3390/ijgi10060392</v>
      </c>
      <c r="BI27" t="s">
        <v>470</v>
      </c>
      <c r="BJ27" t="s">
        <v>470</v>
      </c>
      <c r="BK27" t="s">
        <v>470</v>
      </c>
      <c r="BL27" t="s">
        <v>470</v>
      </c>
      <c r="BM27" t="s">
        <v>470</v>
      </c>
      <c r="BN27" t="s">
        <v>470</v>
      </c>
      <c r="BO27" t="s">
        <v>470</v>
      </c>
      <c r="BP27" t="s">
        <v>470</v>
      </c>
      <c r="BQ27" t="s">
        <v>470</v>
      </c>
      <c r="BR27" t="s">
        <v>470</v>
      </c>
      <c r="BS27" t="s">
        <v>470</v>
      </c>
      <c r="BT27" t="s">
        <v>470</v>
      </c>
      <c r="BU27" t="s">
        <v>1236</v>
      </c>
      <c r="BV27" t="str">
        <f>HYPERLINK("https%3A%2F%2Fwww.webofscience.com%2Fwos%2Fwoscc%2Ffull-record%2FWOS:000665889200001","View Full Record in Web of Science")</f>
        <v>View Full Record in Web of Science</v>
      </c>
      <c r="BW27"/>
      <c r="BX27"/>
      <c r="BY27"/>
    </row>
    <row r="28" spans="1:77" ht="15">
      <c r="A28">
        <v>28</v>
      </c>
      <c r="B28" s="19" t="s">
        <v>5762</v>
      </c>
      <c r="C28" t="s">
        <v>468</v>
      </c>
      <c r="D28" t="s">
        <v>1199</v>
      </c>
      <c r="E28" t="s">
        <v>470</v>
      </c>
      <c r="F28" t="s">
        <v>470</v>
      </c>
      <c r="G28" t="s">
        <v>470</v>
      </c>
      <c r="H28" t="s">
        <v>1200</v>
      </c>
      <c r="I28" t="s">
        <v>470</v>
      </c>
      <c r="J28" t="s">
        <v>470</v>
      </c>
      <c r="K28" t="s">
        <v>1201</v>
      </c>
      <c r="L28" t="s">
        <v>925</v>
      </c>
      <c r="M28" t="s">
        <v>470</v>
      </c>
      <c r="N28" t="s">
        <v>470</v>
      </c>
      <c r="O28" t="s">
        <v>470</v>
      </c>
      <c r="P28" t="s">
        <v>470</v>
      </c>
      <c r="Q28" t="s">
        <v>470</v>
      </c>
      <c r="R28" t="s">
        <v>470</v>
      </c>
      <c r="S28" t="s">
        <v>470</v>
      </c>
      <c r="T28" t="s">
        <v>470</v>
      </c>
      <c r="U28" t="s">
        <v>470</v>
      </c>
      <c r="V28" t="s">
        <v>470</v>
      </c>
      <c r="W28" t="s">
        <v>470</v>
      </c>
      <c r="X28" t="s">
        <v>470</v>
      </c>
      <c r="Y28" t="s">
        <v>470</v>
      </c>
      <c r="Z28" t="s">
        <v>470</v>
      </c>
      <c r="AA28" t="s">
        <v>470</v>
      </c>
      <c r="AB28" t="s">
        <v>470</v>
      </c>
      <c r="AC28" t="s">
        <v>1348</v>
      </c>
      <c r="AD28" t="s">
        <v>1349</v>
      </c>
      <c r="AE28" t="s">
        <v>470</v>
      </c>
      <c r="AF28" t="s">
        <v>470</v>
      </c>
      <c r="AG28" t="s">
        <v>470</v>
      </c>
      <c r="AH28" t="s">
        <v>470</v>
      </c>
      <c r="AI28" t="s">
        <v>470</v>
      </c>
      <c r="AJ28" t="s">
        <v>470</v>
      </c>
      <c r="AK28" t="s">
        <v>470</v>
      </c>
      <c r="AL28" t="s">
        <v>470</v>
      </c>
      <c r="AM28" t="s">
        <v>470</v>
      </c>
      <c r="AN28" t="s">
        <v>470</v>
      </c>
      <c r="AO28" t="s">
        <v>470</v>
      </c>
      <c r="AP28" t="s">
        <v>470</v>
      </c>
      <c r="AQ28" t="s">
        <v>470</v>
      </c>
      <c r="AR28" t="s">
        <v>926</v>
      </c>
      <c r="AS28" t="s">
        <v>470</v>
      </c>
      <c r="AT28" t="s">
        <v>470</v>
      </c>
      <c r="AU28" t="s">
        <v>470</v>
      </c>
      <c r="AV28" t="s">
        <v>927</v>
      </c>
      <c r="AW28">
        <v>2021</v>
      </c>
      <c r="AX28">
        <v>18</v>
      </c>
      <c r="AY28">
        <v>11</v>
      </c>
      <c r="AZ28" t="s">
        <v>470</v>
      </c>
      <c r="BA28" t="s">
        <v>470</v>
      </c>
      <c r="BB28" t="s">
        <v>470</v>
      </c>
      <c r="BC28" t="s">
        <v>470</v>
      </c>
      <c r="BD28" t="s">
        <v>470</v>
      </c>
      <c r="BE28" t="s">
        <v>470</v>
      </c>
      <c r="BF28">
        <v>6000</v>
      </c>
      <c r="BG28" t="s">
        <v>1202</v>
      </c>
      <c r="BH28" t="str">
        <f>HYPERLINK("http://dx.doi.org/10.3390/ijerph18116000","http://dx.doi.org/10.3390/ijerph18116000")</f>
        <v>http://dx.doi.org/10.3390/ijerph18116000</v>
      </c>
      <c r="BI28" t="s">
        <v>470</v>
      </c>
      <c r="BJ28" t="s">
        <v>470</v>
      </c>
      <c r="BK28" t="s">
        <v>470</v>
      </c>
      <c r="BL28" t="s">
        <v>470</v>
      </c>
      <c r="BM28" t="s">
        <v>470</v>
      </c>
      <c r="BN28" t="s">
        <v>470</v>
      </c>
      <c r="BO28" t="s">
        <v>470</v>
      </c>
      <c r="BP28">
        <v>34204970</v>
      </c>
      <c r="BQ28" t="s">
        <v>470</v>
      </c>
      <c r="BR28" t="s">
        <v>470</v>
      </c>
      <c r="BS28" t="s">
        <v>470</v>
      </c>
      <c r="BT28" t="s">
        <v>470</v>
      </c>
      <c r="BU28" t="s">
        <v>1203</v>
      </c>
      <c r="BV28" t="str">
        <f>HYPERLINK("https%3A%2F%2Fwww.webofscience.com%2Fwos%2Fwoscc%2Ffull-record%2FWOS:000659930300001","View Full Record in Web of Science")</f>
        <v>View Full Record in Web of Science</v>
      </c>
      <c r="BW28"/>
      <c r="BX28"/>
      <c r="BY28"/>
    </row>
    <row r="29" spans="1:77" ht="15">
      <c r="A29">
        <v>29</v>
      </c>
      <c r="B29" s="19" t="s">
        <v>5762</v>
      </c>
      <c r="C29" t="s">
        <v>468</v>
      </c>
      <c r="D29" t="s">
        <v>1219</v>
      </c>
      <c r="E29" t="s">
        <v>470</v>
      </c>
      <c r="F29" t="s">
        <v>470</v>
      </c>
      <c r="G29" t="s">
        <v>470</v>
      </c>
      <c r="H29" t="s">
        <v>1220</v>
      </c>
      <c r="I29" t="s">
        <v>470</v>
      </c>
      <c r="J29" t="s">
        <v>470</v>
      </c>
      <c r="K29" t="s">
        <v>1221</v>
      </c>
      <c r="L29" t="s">
        <v>585</v>
      </c>
      <c r="M29" t="s">
        <v>470</v>
      </c>
      <c r="N29" t="s">
        <v>470</v>
      </c>
      <c r="O29" t="s">
        <v>470</v>
      </c>
      <c r="P29" t="s">
        <v>470</v>
      </c>
      <c r="Q29" t="s">
        <v>470</v>
      </c>
      <c r="R29" t="s">
        <v>470</v>
      </c>
      <c r="S29" t="s">
        <v>470</v>
      </c>
      <c r="T29" t="s">
        <v>470</v>
      </c>
      <c r="U29" t="s">
        <v>470</v>
      </c>
      <c r="V29" t="s">
        <v>470</v>
      </c>
      <c r="W29" t="s">
        <v>470</v>
      </c>
      <c r="X29" t="s">
        <v>470</v>
      </c>
      <c r="Y29" t="s">
        <v>470</v>
      </c>
      <c r="Z29" t="s">
        <v>470</v>
      </c>
      <c r="AA29" t="s">
        <v>470</v>
      </c>
      <c r="AB29" t="s">
        <v>470</v>
      </c>
      <c r="AC29" t="s">
        <v>1350</v>
      </c>
      <c r="AD29" t="s">
        <v>1351</v>
      </c>
      <c r="AE29" t="s">
        <v>470</v>
      </c>
      <c r="AF29" t="s">
        <v>470</v>
      </c>
      <c r="AG29" t="s">
        <v>470</v>
      </c>
      <c r="AH29" t="s">
        <v>470</v>
      </c>
      <c r="AI29" t="s">
        <v>470</v>
      </c>
      <c r="AJ29" t="s">
        <v>470</v>
      </c>
      <c r="AK29" t="s">
        <v>470</v>
      </c>
      <c r="AL29" t="s">
        <v>470</v>
      </c>
      <c r="AM29" t="s">
        <v>470</v>
      </c>
      <c r="AN29" t="s">
        <v>470</v>
      </c>
      <c r="AO29" t="s">
        <v>470</v>
      </c>
      <c r="AP29" t="s">
        <v>470</v>
      </c>
      <c r="AQ29" t="s">
        <v>586</v>
      </c>
      <c r="AR29" t="s">
        <v>587</v>
      </c>
      <c r="AS29" t="s">
        <v>470</v>
      </c>
      <c r="AT29" t="s">
        <v>470</v>
      </c>
      <c r="AU29" t="s">
        <v>470</v>
      </c>
      <c r="AV29" t="s">
        <v>537</v>
      </c>
      <c r="AW29">
        <v>2021</v>
      </c>
      <c r="AX29">
        <v>118</v>
      </c>
      <c r="AY29" t="s">
        <v>470</v>
      </c>
      <c r="AZ29" t="s">
        <v>470</v>
      </c>
      <c r="BA29" t="s">
        <v>470</v>
      </c>
      <c r="BB29" t="s">
        <v>470</v>
      </c>
      <c r="BC29" t="s">
        <v>470</v>
      </c>
      <c r="BD29">
        <v>57</v>
      </c>
      <c r="BE29">
        <v>71</v>
      </c>
      <c r="BF29" t="s">
        <v>470</v>
      </c>
      <c r="BG29" t="s">
        <v>1222</v>
      </c>
      <c r="BH29" t="str">
        <f>HYPERLINK("http://dx.doi.org/10.1016/j.pediatrneurol.2020.10.015","http://dx.doi.org/10.1016/j.pediatrneurol.2020.10.015")</f>
        <v>http://dx.doi.org/10.1016/j.pediatrneurol.2020.10.015</v>
      </c>
      <c r="BI29" t="s">
        <v>470</v>
      </c>
      <c r="BJ29" t="s">
        <v>1337</v>
      </c>
      <c r="BK29" t="s">
        <v>470</v>
      </c>
      <c r="BL29" t="s">
        <v>470</v>
      </c>
      <c r="BM29" t="s">
        <v>470</v>
      </c>
      <c r="BN29" t="s">
        <v>470</v>
      </c>
      <c r="BO29" t="s">
        <v>470</v>
      </c>
      <c r="BP29">
        <v>33541756</v>
      </c>
      <c r="BQ29" t="s">
        <v>470</v>
      </c>
      <c r="BR29" t="s">
        <v>470</v>
      </c>
      <c r="BS29" t="s">
        <v>470</v>
      </c>
      <c r="BT29" t="s">
        <v>470</v>
      </c>
      <c r="BU29" t="s">
        <v>1223</v>
      </c>
      <c r="BV29" t="str">
        <f>HYPERLINK("https%3A%2F%2Fwww.webofscience.com%2Fwos%2Fwoscc%2Ffull-record%2FWOS:000642153600012","View Full Record in Web of Science")</f>
        <v>View Full Record in Web of Science</v>
      </c>
      <c r="BW29"/>
      <c r="BX29"/>
      <c r="BY29"/>
    </row>
    <row r="30" spans="1:77" ht="15">
      <c r="A30">
        <v>30</v>
      </c>
      <c r="B30" s="19" t="s">
        <v>5762</v>
      </c>
      <c r="C30" t="s">
        <v>468</v>
      </c>
      <c r="D30" t="s">
        <v>1211</v>
      </c>
      <c r="E30" t="s">
        <v>470</v>
      </c>
      <c r="F30" t="s">
        <v>470</v>
      </c>
      <c r="G30" t="s">
        <v>470</v>
      </c>
      <c r="H30" t="s">
        <v>1212</v>
      </c>
      <c r="I30" t="s">
        <v>470</v>
      </c>
      <c r="J30" t="s">
        <v>470</v>
      </c>
      <c r="K30" t="s">
        <v>1213</v>
      </c>
      <c r="L30" t="s">
        <v>1214</v>
      </c>
      <c r="M30" t="s">
        <v>470</v>
      </c>
      <c r="N30" t="s">
        <v>470</v>
      </c>
      <c r="O30" t="s">
        <v>470</v>
      </c>
      <c r="P30" t="s">
        <v>470</v>
      </c>
      <c r="Q30" t="s">
        <v>470</v>
      </c>
      <c r="R30" t="s">
        <v>470</v>
      </c>
      <c r="S30" t="s">
        <v>470</v>
      </c>
      <c r="T30" t="s">
        <v>470</v>
      </c>
      <c r="U30" t="s">
        <v>470</v>
      </c>
      <c r="V30" t="s">
        <v>470</v>
      </c>
      <c r="W30" t="s">
        <v>470</v>
      </c>
      <c r="X30" t="s">
        <v>470</v>
      </c>
      <c r="Y30" t="s">
        <v>470</v>
      </c>
      <c r="Z30" t="s">
        <v>470</v>
      </c>
      <c r="AA30" t="s">
        <v>470</v>
      </c>
      <c r="AB30" t="s">
        <v>470</v>
      </c>
      <c r="AC30" t="s">
        <v>470</v>
      </c>
      <c r="AD30" t="s">
        <v>1352</v>
      </c>
      <c r="AE30" t="s">
        <v>470</v>
      </c>
      <c r="AF30" t="s">
        <v>470</v>
      </c>
      <c r="AG30" t="s">
        <v>470</v>
      </c>
      <c r="AH30" t="s">
        <v>470</v>
      </c>
      <c r="AI30" t="s">
        <v>470</v>
      </c>
      <c r="AJ30" t="s">
        <v>470</v>
      </c>
      <c r="AK30" t="s">
        <v>470</v>
      </c>
      <c r="AL30" t="s">
        <v>470</v>
      </c>
      <c r="AM30" t="s">
        <v>470</v>
      </c>
      <c r="AN30" t="s">
        <v>470</v>
      </c>
      <c r="AO30" t="s">
        <v>470</v>
      </c>
      <c r="AP30" t="s">
        <v>470</v>
      </c>
      <c r="AQ30" t="s">
        <v>1215</v>
      </c>
      <c r="AR30" t="s">
        <v>1216</v>
      </c>
      <c r="AS30" t="s">
        <v>470</v>
      </c>
      <c r="AT30" t="s">
        <v>470</v>
      </c>
      <c r="AU30" t="s">
        <v>470</v>
      </c>
      <c r="AV30" t="s">
        <v>1353</v>
      </c>
      <c r="AW30">
        <v>2021</v>
      </c>
      <c r="AX30">
        <v>47</v>
      </c>
      <c r="AY30">
        <v>4</v>
      </c>
      <c r="AZ30" t="s">
        <v>470</v>
      </c>
      <c r="BA30" t="s">
        <v>470</v>
      </c>
      <c r="BB30" t="s">
        <v>470</v>
      </c>
      <c r="BC30" t="s">
        <v>470</v>
      </c>
      <c r="BD30">
        <v>444</v>
      </c>
      <c r="BE30">
        <v>454</v>
      </c>
      <c r="BF30" t="s">
        <v>470</v>
      </c>
      <c r="BG30" t="s">
        <v>1217</v>
      </c>
      <c r="BH30" t="str">
        <f>HYPERLINK("http://dx.doi.org/10.1080/00952990.2021.1910830","http://dx.doi.org/10.1080/00952990.2021.1910830")</f>
        <v>http://dx.doi.org/10.1080/00952990.2021.1910830</v>
      </c>
      <c r="BI30" t="s">
        <v>470</v>
      </c>
      <c r="BJ30" t="s">
        <v>712</v>
      </c>
      <c r="BK30" t="s">
        <v>470</v>
      </c>
      <c r="BL30" t="s">
        <v>470</v>
      </c>
      <c r="BM30" t="s">
        <v>470</v>
      </c>
      <c r="BN30" t="s">
        <v>470</v>
      </c>
      <c r="BO30" t="s">
        <v>470</v>
      </c>
      <c r="BP30">
        <v>34096403</v>
      </c>
      <c r="BQ30" t="s">
        <v>470</v>
      </c>
      <c r="BR30" t="s">
        <v>470</v>
      </c>
      <c r="BS30" t="s">
        <v>470</v>
      </c>
      <c r="BT30" t="s">
        <v>470</v>
      </c>
      <c r="BU30" t="s">
        <v>1218</v>
      </c>
      <c r="BV30" t="str">
        <f>HYPERLINK("https%3A%2F%2Fwww.webofscience.com%2Fwos%2Fwoscc%2Ffull-record%2FWOS:000658210500001","View Full Record in Web of Science")</f>
        <v>View Full Record in Web of Science</v>
      </c>
      <c r="BW30"/>
      <c r="BX30"/>
      <c r="BY30"/>
    </row>
    <row r="31" spans="1:77" ht="15">
      <c r="A31">
        <v>31</v>
      </c>
      <c r="B31" s="19" t="s">
        <v>5762</v>
      </c>
      <c r="C31" t="s">
        <v>468</v>
      </c>
      <c r="D31" t="s">
        <v>665</v>
      </c>
      <c r="E31" t="s">
        <v>470</v>
      </c>
      <c r="F31" t="s">
        <v>470</v>
      </c>
      <c r="G31" t="s">
        <v>470</v>
      </c>
      <c r="H31" t="s">
        <v>666</v>
      </c>
      <c r="I31" t="s">
        <v>470</v>
      </c>
      <c r="J31" t="s">
        <v>470</v>
      </c>
      <c r="K31" t="s">
        <v>32</v>
      </c>
      <c r="L31" t="s">
        <v>667</v>
      </c>
      <c r="M31" t="s">
        <v>470</v>
      </c>
      <c r="N31" t="s">
        <v>470</v>
      </c>
      <c r="O31" t="s">
        <v>470</v>
      </c>
      <c r="P31" t="s">
        <v>470</v>
      </c>
      <c r="Q31" t="s">
        <v>470</v>
      </c>
      <c r="R31" t="s">
        <v>470</v>
      </c>
      <c r="S31" t="s">
        <v>470</v>
      </c>
      <c r="T31" t="s">
        <v>470</v>
      </c>
      <c r="U31" t="s">
        <v>470</v>
      </c>
      <c r="V31" t="s">
        <v>470</v>
      </c>
      <c r="W31" t="s">
        <v>470</v>
      </c>
      <c r="X31" t="s">
        <v>470</v>
      </c>
      <c r="Y31" t="s">
        <v>470</v>
      </c>
      <c r="Z31" t="s">
        <v>470</v>
      </c>
      <c r="AA31" t="s">
        <v>470</v>
      </c>
      <c r="AB31" t="s">
        <v>470</v>
      </c>
      <c r="AC31" t="s">
        <v>470</v>
      </c>
      <c r="AD31" t="s">
        <v>470</v>
      </c>
      <c r="AE31" t="s">
        <v>470</v>
      </c>
      <c r="AF31" t="s">
        <v>470</v>
      </c>
      <c r="AG31" t="s">
        <v>470</v>
      </c>
      <c r="AH31" t="s">
        <v>470</v>
      </c>
      <c r="AI31" t="s">
        <v>470</v>
      </c>
      <c r="AJ31" t="s">
        <v>470</v>
      </c>
      <c r="AK31" t="s">
        <v>470</v>
      </c>
      <c r="AL31" t="s">
        <v>470</v>
      </c>
      <c r="AM31" t="s">
        <v>470</v>
      </c>
      <c r="AN31" t="s">
        <v>470</v>
      </c>
      <c r="AO31" t="s">
        <v>470</v>
      </c>
      <c r="AP31" t="s">
        <v>470</v>
      </c>
      <c r="AQ31" t="s">
        <v>668</v>
      </c>
      <c r="AR31" t="s">
        <v>669</v>
      </c>
      <c r="AS31" t="s">
        <v>470</v>
      </c>
      <c r="AT31" t="s">
        <v>470</v>
      </c>
      <c r="AU31" t="s">
        <v>470</v>
      </c>
      <c r="AV31" t="s">
        <v>670</v>
      </c>
      <c r="AW31">
        <v>2020</v>
      </c>
      <c r="AX31">
        <v>60</v>
      </c>
      <c r="AY31">
        <v>1</v>
      </c>
      <c r="AZ31" t="s">
        <v>470</v>
      </c>
      <c r="BA31" t="s">
        <v>470</v>
      </c>
      <c r="BB31" t="s">
        <v>470</v>
      </c>
      <c r="BC31" t="s">
        <v>470</v>
      </c>
      <c r="BD31">
        <v>248</v>
      </c>
      <c r="BE31">
        <v>252</v>
      </c>
      <c r="BF31" t="s">
        <v>470</v>
      </c>
      <c r="BG31" t="s">
        <v>671</v>
      </c>
      <c r="BH31" t="str">
        <f>HYPERLINK("http://dx.doi.org/10.1016/j.japh.2019.09.023","http://dx.doi.org/10.1016/j.japh.2019.09.023")</f>
        <v>http://dx.doi.org/10.1016/j.japh.2019.09.023</v>
      </c>
      <c r="BI31" t="s">
        <v>470</v>
      </c>
      <c r="BJ31" t="s">
        <v>470</v>
      </c>
      <c r="BK31" t="s">
        <v>470</v>
      </c>
      <c r="BL31" t="s">
        <v>470</v>
      </c>
      <c r="BM31" t="s">
        <v>470</v>
      </c>
      <c r="BN31" t="s">
        <v>470</v>
      </c>
      <c r="BO31" t="s">
        <v>470</v>
      </c>
      <c r="BP31">
        <v>31767538</v>
      </c>
      <c r="BQ31" t="s">
        <v>470</v>
      </c>
      <c r="BR31" t="s">
        <v>470</v>
      </c>
      <c r="BS31" t="s">
        <v>470</v>
      </c>
      <c r="BT31" t="s">
        <v>470</v>
      </c>
      <c r="BU31" t="s">
        <v>672</v>
      </c>
      <c r="BV31" t="str">
        <f>HYPERLINK("https%3A%2F%2Fwww.webofscience.com%2Fwos%2Fwoscc%2Ffull-record%2FWOS:000510637600039","View Full Record in Web of Science")</f>
        <v>View Full Record in Web of Science</v>
      </c>
      <c r="BW31"/>
      <c r="BX31"/>
      <c r="BY31"/>
    </row>
    <row r="32" spans="1:77" ht="15">
      <c r="A32">
        <v>32</v>
      </c>
      <c r="B32" s="19" t="s">
        <v>5762</v>
      </c>
      <c r="C32" t="s">
        <v>468</v>
      </c>
      <c r="D32" t="s">
        <v>469</v>
      </c>
      <c r="E32" t="s">
        <v>470</v>
      </c>
      <c r="F32" t="s">
        <v>470</v>
      </c>
      <c r="G32" t="s">
        <v>470</v>
      </c>
      <c r="H32" t="s">
        <v>471</v>
      </c>
      <c r="I32" t="s">
        <v>470</v>
      </c>
      <c r="J32" t="s">
        <v>470</v>
      </c>
      <c r="K32" t="s">
        <v>21</v>
      </c>
      <c r="L32" t="s">
        <v>472</v>
      </c>
      <c r="M32" t="s">
        <v>470</v>
      </c>
      <c r="N32" t="s">
        <v>470</v>
      </c>
      <c r="O32" t="s">
        <v>470</v>
      </c>
      <c r="P32" t="s">
        <v>470</v>
      </c>
      <c r="Q32" t="s">
        <v>470</v>
      </c>
      <c r="R32" t="s">
        <v>470</v>
      </c>
      <c r="S32" t="s">
        <v>470</v>
      </c>
      <c r="T32" t="s">
        <v>470</v>
      </c>
      <c r="U32" t="s">
        <v>470</v>
      </c>
      <c r="V32" t="s">
        <v>470</v>
      </c>
      <c r="W32" t="s">
        <v>470</v>
      </c>
      <c r="X32" t="s">
        <v>470</v>
      </c>
      <c r="Y32" t="s">
        <v>470</v>
      </c>
      <c r="Z32" t="s">
        <v>470</v>
      </c>
      <c r="AA32" t="s">
        <v>470</v>
      </c>
      <c r="AB32" t="s">
        <v>470</v>
      </c>
      <c r="AC32" t="s">
        <v>470</v>
      </c>
      <c r="AD32" t="s">
        <v>470</v>
      </c>
      <c r="AE32" t="s">
        <v>470</v>
      </c>
      <c r="AF32" t="s">
        <v>470</v>
      </c>
      <c r="AG32" t="s">
        <v>470</v>
      </c>
      <c r="AH32" t="s">
        <v>470</v>
      </c>
      <c r="AI32" t="s">
        <v>470</v>
      </c>
      <c r="AJ32" t="s">
        <v>470</v>
      </c>
      <c r="AK32" t="s">
        <v>470</v>
      </c>
      <c r="AL32" t="s">
        <v>470</v>
      </c>
      <c r="AM32" t="s">
        <v>470</v>
      </c>
      <c r="AN32" t="s">
        <v>470</v>
      </c>
      <c r="AO32" t="s">
        <v>470</v>
      </c>
      <c r="AP32" t="s">
        <v>470</v>
      </c>
      <c r="AQ32" t="s">
        <v>473</v>
      </c>
      <c r="AR32" t="s">
        <v>474</v>
      </c>
      <c r="AS32" t="s">
        <v>470</v>
      </c>
      <c r="AT32" t="s">
        <v>470</v>
      </c>
      <c r="AU32" t="s">
        <v>470</v>
      </c>
      <c r="AV32" t="s">
        <v>475</v>
      </c>
      <c r="AW32">
        <v>2020</v>
      </c>
      <c r="AX32">
        <v>55</v>
      </c>
      <c r="AY32">
        <v>13</v>
      </c>
      <c r="AZ32" t="s">
        <v>470</v>
      </c>
      <c r="BA32" t="s">
        <v>470</v>
      </c>
      <c r="BB32" t="s">
        <v>470</v>
      </c>
      <c r="BC32" t="s">
        <v>470</v>
      </c>
      <c r="BD32">
        <v>2213</v>
      </c>
      <c r="BE32">
        <v>2220</v>
      </c>
      <c r="BF32" t="s">
        <v>470</v>
      </c>
      <c r="BG32" t="s">
        <v>476</v>
      </c>
      <c r="BH32" t="str">
        <f>HYPERLINK("http://dx.doi.org/10.1080/10826084.2020.1797808","http://dx.doi.org/10.1080/10826084.2020.1797808")</f>
        <v>http://dx.doi.org/10.1080/10826084.2020.1797808</v>
      </c>
      <c r="BI32" t="s">
        <v>470</v>
      </c>
      <c r="BJ32" t="s">
        <v>477</v>
      </c>
      <c r="BK32" t="s">
        <v>470</v>
      </c>
      <c r="BL32" t="s">
        <v>470</v>
      </c>
      <c r="BM32" t="s">
        <v>470</v>
      </c>
      <c r="BN32" t="s">
        <v>470</v>
      </c>
      <c r="BO32" t="s">
        <v>470</v>
      </c>
      <c r="BP32">
        <v>32715862</v>
      </c>
      <c r="BQ32" t="s">
        <v>470</v>
      </c>
      <c r="BR32" t="s">
        <v>470</v>
      </c>
      <c r="BS32" t="s">
        <v>470</v>
      </c>
      <c r="BT32" t="s">
        <v>470</v>
      </c>
      <c r="BU32" t="s">
        <v>478</v>
      </c>
      <c r="BV32" t="str">
        <f>HYPERLINK("https%3A%2F%2Fwww.webofscience.com%2Fwos%2Fwoscc%2Ffull-record%2FWOS:000552562900001","View Full Record in Web of Science")</f>
        <v>View Full Record in Web of Science</v>
      </c>
      <c r="BW32"/>
      <c r="BX32"/>
      <c r="BY32"/>
    </row>
    <row r="33" spans="1:77" ht="15">
      <c r="A33">
        <v>33</v>
      </c>
      <c r="B33" s="19" t="s">
        <v>5762</v>
      </c>
      <c r="C33" t="s">
        <v>468</v>
      </c>
      <c r="D33" t="s">
        <v>479</v>
      </c>
      <c r="E33" t="s">
        <v>470</v>
      </c>
      <c r="F33" t="s">
        <v>470</v>
      </c>
      <c r="G33" t="s">
        <v>470</v>
      </c>
      <c r="H33" t="s">
        <v>480</v>
      </c>
      <c r="I33" t="s">
        <v>470</v>
      </c>
      <c r="J33" t="s">
        <v>470</v>
      </c>
      <c r="K33" t="s">
        <v>28</v>
      </c>
      <c r="L33" t="s">
        <v>481</v>
      </c>
      <c r="M33" t="s">
        <v>470</v>
      </c>
      <c r="N33" t="s">
        <v>470</v>
      </c>
      <c r="O33" t="s">
        <v>470</v>
      </c>
      <c r="P33" t="s">
        <v>470</v>
      </c>
      <c r="Q33" t="s">
        <v>470</v>
      </c>
      <c r="R33" t="s">
        <v>470</v>
      </c>
      <c r="S33" t="s">
        <v>470</v>
      </c>
      <c r="T33" t="s">
        <v>470</v>
      </c>
      <c r="U33" t="s">
        <v>470</v>
      </c>
      <c r="V33" t="s">
        <v>470</v>
      </c>
      <c r="W33" t="s">
        <v>470</v>
      </c>
      <c r="X33" t="s">
        <v>470</v>
      </c>
      <c r="Y33" t="s">
        <v>470</v>
      </c>
      <c r="Z33" t="s">
        <v>470</v>
      </c>
      <c r="AA33" t="s">
        <v>470</v>
      </c>
      <c r="AB33" t="s">
        <v>470</v>
      </c>
      <c r="AC33" t="s">
        <v>470</v>
      </c>
      <c r="AD33" t="s">
        <v>470</v>
      </c>
      <c r="AE33" t="s">
        <v>470</v>
      </c>
      <c r="AF33" t="s">
        <v>470</v>
      </c>
      <c r="AG33" t="s">
        <v>470</v>
      </c>
      <c r="AH33" t="s">
        <v>470</v>
      </c>
      <c r="AI33" t="s">
        <v>470</v>
      </c>
      <c r="AJ33" t="s">
        <v>470</v>
      </c>
      <c r="AK33" t="s">
        <v>470</v>
      </c>
      <c r="AL33" t="s">
        <v>470</v>
      </c>
      <c r="AM33" t="s">
        <v>470</v>
      </c>
      <c r="AN33" t="s">
        <v>470</v>
      </c>
      <c r="AO33" t="s">
        <v>470</v>
      </c>
      <c r="AP33" t="s">
        <v>470</v>
      </c>
      <c r="AQ33" t="s">
        <v>482</v>
      </c>
      <c r="AR33" t="s">
        <v>483</v>
      </c>
      <c r="AS33" t="s">
        <v>470</v>
      </c>
      <c r="AT33" t="s">
        <v>470</v>
      </c>
      <c r="AU33" t="s">
        <v>470</v>
      </c>
      <c r="AV33" t="s">
        <v>484</v>
      </c>
      <c r="AW33">
        <v>2020</v>
      </c>
      <c r="AX33">
        <v>77</v>
      </c>
      <c r="AY33" t="s">
        <v>470</v>
      </c>
      <c r="AZ33" t="s">
        <v>470</v>
      </c>
      <c r="BA33" t="s">
        <v>470</v>
      </c>
      <c r="BB33" t="s">
        <v>470</v>
      </c>
      <c r="BC33" t="s">
        <v>470</v>
      </c>
      <c r="BD33" t="s">
        <v>470</v>
      </c>
      <c r="BE33" t="s">
        <v>470</v>
      </c>
      <c r="BF33">
        <v>102688</v>
      </c>
      <c r="BG33" t="s">
        <v>485</v>
      </c>
      <c r="BH33" t="str">
        <f>HYPERLINK("http://dx.doi.org/10.1016/j.drugpo.2020.102688","http://dx.doi.org/10.1016/j.drugpo.2020.102688")</f>
        <v>http://dx.doi.org/10.1016/j.drugpo.2020.102688</v>
      </c>
      <c r="BI33" t="s">
        <v>470</v>
      </c>
      <c r="BJ33" t="s">
        <v>470</v>
      </c>
      <c r="BK33" t="s">
        <v>470</v>
      </c>
      <c r="BL33" t="s">
        <v>470</v>
      </c>
      <c r="BM33" t="s">
        <v>470</v>
      </c>
      <c r="BN33" t="s">
        <v>470</v>
      </c>
      <c r="BO33" t="s">
        <v>470</v>
      </c>
      <c r="BP33">
        <v>32092666</v>
      </c>
      <c r="BQ33" t="s">
        <v>470</v>
      </c>
      <c r="BR33" t="s">
        <v>470</v>
      </c>
      <c r="BS33" t="s">
        <v>470</v>
      </c>
      <c r="BT33" t="s">
        <v>470</v>
      </c>
      <c r="BU33" t="s">
        <v>486</v>
      </c>
      <c r="BV33" t="str">
        <f>HYPERLINK("https%3A%2F%2Fwww.webofscience.com%2Fwos%2Fwoscc%2Ffull-record%2FWOS:000525719900014","View Full Record in Web of Science")</f>
        <v>View Full Record in Web of Science</v>
      </c>
      <c r="BW33"/>
      <c r="BX33"/>
      <c r="BY33"/>
    </row>
    <row r="34" spans="1:77" ht="15">
      <c r="A34">
        <v>34</v>
      </c>
      <c r="B34" s="19" t="s">
        <v>5762</v>
      </c>
      <c r="C34" t="s">
        <v>468</v>
      </c>
      <c r="D34" t="s">
        <v>621</v>
      </c>
      <c r="E34" t="s">
        <v>470</v>
      </c>
      <c r="F34" t="s">
        <v>470</v>
      </c>
      <c r="G34" t="s">
        <v>470</v>
      </c>
      <c r="H34" t="s">
        <v>622</v>
      </c>
      <c r="I34" t="s">
        <v>470</v>
      </c>
      <c r="J34" t="s">
        <v>470</v>
      </c>
      <c r="K34" t="s">
        <v>19</v>
      </c>
      <c r="L34" t="s">
        <v>623</v>
      </c>
      <c r="M34" t="s">
        <v>470</v>
      </c>
      <c r="N34" t="s">
        <v>470</v>
      </c>
      <c r="O34" t="s">
        <v>470</v>
      </c>
      <c r="P34" t="s">
        <v>470</v>
      </c>
      <c r="Q34" t="s">
        <v>470</v>
      </c>
      <c r="R34" t="s">
        <v>470</v>
      </c>
      <c r="S34" t="s">
        <v>470</v>
      </c>
      <c r="T34" t="s">
        <v>470</v>
      </c>
      <c r="U34" t="s">
        <v>470</v>
      </c>
      <c r="V34" t="s">
        <v>470</v>
      </c>
      <c r="W34" t="s">
        <v>470</v>
      </c>
      <c r="X34" t="s">
        <v>470</v>
      </c>
      <c r="Y34" t="s">
        <v>470</v>
      </c>
      <c r="Z34" t="s">
        <v>470</v>
      </c>
      <c r="AA34" t="s">
        <v>470</v>
      </c>
      <c r="AB34" t="s">
        <v>470</v>
      </c>
      <c r="AC34" t="s">
        <v>624</v>
      </c>
      <c r="AD34" t="s">
        <v>470</v>
      </c>
      <c r="AE34" t="s">
        <v>470</v>
      </c>
      <c r="AF34" t="s">
        <v>470</v>
      </c>
      <c r="AG34" t="s">
        <v>470</v>
      </c>
      <c r="AH34" t="s">
        <v>470</v>
      </c>
      <c r="AI34" t="s">
        <v>470</v>
      </c>
      <c r="AJ34" t="s">
        <v>470</v>
      </c>
      <c r="AK34" t="s">
        <v>470</v>
      </c>
      <c r="AL34" t="s">
        <v>470</v>
      </c>
      <c r="AM34" t="s">
        <v>470</v>
      </c>
      <c r="AN34" t="s">
        <v>470</v>
      </c>
      <c r="AO34" t="s">
        <v>470</v>
      </c>
      <c r="AP34" t="s">
        <v>470</v>
      </c>
      <c r="AQ34" t="s">
        <v>625</v>
      </c>
      <c r="AR34" t="s">
        <v>470</v>
      </c>
      <c r="AS34" t="s">
        <v>470</v>
      </c>
      <c r="AT34" t="s">
        <v>470</v>
      </c>
      <c r="AU34" t="s">
        <v>470</v>
      </c>
      <c r="AV34" t="s">
        <v>626</v>
      </c>
      <c r="AW34">
        <v>2020</v>
      </c>
      <c r="AX34">
        <v>3</v>
      </c>
      <c r="AY34">
        <v>10</v>
      </c>
      <c r="AZ34" t="s">
        <v>470</v>
      </c>
      <c r="BA34" t="s">
        <v>470</v>
      </c>
      <c r="BB34" t="s">
        <v>470</v>
      </c>
      <c r="BC34" t="s">
        <v>470</v>
      </c>
      <c r="BD34" t="s">
        <v>470</v>
      </c>
      <c r="BE34" t="s">
        <v>470</v>
      </c>
      <c r="BF34" t="s">
        <v>627</v>
      </c>
      <c r="BG34" t="s">
        <v>628</v>
      </c>
      <c r="BH34" t="str">
        <f>HYPERLINK("http://dx.doi.org/10.1001/jamanetworkopen.2020.20977","http://dx.doi.org/10.1001/jamanetworkopen.2020.20977")</f>
        <v>http://dx.doi.org/10.1001/jamanetworkopen.2020.20977</v>
      </c>
      <c r="BI34" t="s">
        <v>470</v>
      </c>
      <c r="BJ34" t="s">
        <v>470</v>
      </c>
      <c r="BK34" t="s">
        <v>470</v>
      </c>
      <c r="BL34" t="s">
        <v>470</v>
      </c>
      <c r="BM34" t="s">
        <v>470</v>
      </c>
      <c r="BN34" t="s">
        <v>470</v>
      </c>
      <c r="BO34" t="s">
        <v>470</v>
      </c>
      <c r="BP34">
        <v>33057645</v>
      </c>
      <c r="BQ34" t="s">
        <v>470</v>
      </c>
      <c r="BR34" t="s">
        <v>470</v>
      </c>
      <c r="BS34" t="s">
        <v>470</v>
      </c>
      <c r="BT34" t="s">
        <v>470</v>
      </c>
      <c r="BU34" t="s">
        <v>629</v>
      </c>
      <c r="BV34" t="str">
        <f>HYPERLINK("https%3A%2F%2Fwww.webofscience.com%2Fwos%2Fwoscc%2Ffull-record%2FWOS:000583299600006","View Full Record in Web of Science")</f>
        <v>View Full Record in Web of Science</v>
      </c>
      <c r="BW34"/>
      <c r="BX34"/>
      <c r="BY34"/>
    </row>
    <row r="35" spans="1:77" ht="15">
      <c r="A35">
        <v>35</v>
      </c>
      <c r="B35" s="19" t="s">
        <v>5762</v>
      </c>
      <c r="C35" t="s">
        <v>468</v>
      </c>
      <c r="D35" t="s">
        <v>611</v>
      </c>
      <c r="E35" t="s">
        <v>470</v>
      </c>
      <c r="F35" t="s">
        <v>470</v>
      </c>
      <c r="G35" t="s">
        <v>470</v>
      </c>
      <c r="H35" t="s">
        <v>612</v>
      </c>
      <c r="I35" t="s">
        <v>470</v>
      </c>
      <c r="J35" t="s">
        <v>470</v>
      </c>
      <c r="K35" t="s">
        <v>102</v>
      </c>
      <c r="L35" t="s">
        <v>613</v>
      </c>
      <c r="M35" t="s">
        <v>470</v>
      </c>
      <c r="N35" t="s">
        <v>470</v>
      </c>
      <c r="O35" t="s">
        <v>470</v>
      </c>
      <c r="P35" t="s">
        <v>470</v>
      </c>
      <c r="Q35" t="s">
        <v>470</v>
      </c>
      <c r="R35" t="s">
        <v>470</v>
      </c>
      <c r="S35" t="s">
        <v>470</v>
      </c>
      <c r="T35" t="s">
        <v>470</v>
      </c>
      <c r="U35" t="s">
        <v>470</v>
      </c>
      <c r="V35" t="s">
        <v>470</v>
      </c>
      <c r="W35" t="s">
        <v>470</v>
      </c>
      <c r="X35" t="s">
        <v>470</v>
      </c>
      <c r="Y35" t="s">
        <v>470</v>
      </c>
      <c r="Z35" t="s">
        <v>470</v>
      </c>
      <c r="AA35" t="s">
        <v>470</v>
      </c>
      <c r="AB35" t="s">
        <v>470</v>
      </c>
      <c r="AC35" t="s">
        <v>614</v>
      </c>
      <c r="AD35" t="s">
        <v>615</v>
      </c>
      <c r="AE35" t="s">
        <v>470</v>
      </c>
      <c r="AF35" t="s">
        <v>470</v>
      </c>
      <c r="AG35" t="s">
        <v>470</v>
      </c>
      <c r="AH35" t="s">
        <v>470</v>
      </c>
      <c r="AI35" t="s">
        <v>470</v>
      </c>
      <c r="AJ35" t="s">
        <v>470</v>
      </c>
      <c r="AK35" t="s">
        <v>470</v>
      </c>
      <c r="AL35" t="s">
        <v>470</v>
      </c>
      <c r="AM35" t="s">
        <v>470</v>
      </c>
      <c r="AN35" t="s">
        <v>470</v>
      </c>
      <c r="AO35" t="s">
        <v>470</v>
      </c>
      <c r="AP35" t="s">
        <v>470</v>
      </c>
      <c r="AQ35" t="s">
        <v>616</v>
      </c>
      <c r="AR35" t="s">
        <v>617</v>
      </c>
      <c r="AS35" t="s">
        <v>470</v>
      </c>
      <c r="AT35" t="s">
        <v>470</v>
      </c>
      <c r="AU35" t="s">
        <v>470</v>
      </c>
      <c r="AV35" t="s">
        <v>618</v>
      </c>
      <c r="AW35">
        <v>2020</v>
      </c>
      <c r="AX35">
        <v>65</v>
      </c>
      <c r="AY35">
        <v>1</v>
      </c>
      <c r="AZ35" t="s">
        <v>470</v>
      </c>
      <c r="BA35" t="s">
        <v>470</v>
      </c>
      <c r="BB35" t="s">
        <v>470</v>
      </c>
      <c r="BC35" t="s">
        <v>470</v>
      </c>
      <c r="BD35">
        <v>322</v>
      </c>
      <c r="BE35">
        <v>328</v>
      </c>
      <c r="BF35" t="s">
        <v>470</v>
      </c>
      <c r="BG35" t="s">
        <v>619</v>
      </c>
      <c r="BH35" t="str">
        <f>HYPERLINK("http://dx.doi.org/10.1007/s10620-019-05756-7","http://dx.doi.org/10.1007/s10620-019-05756-7")</f>
        <v>http://dx.doi.org/10.1007/s10620-019-05756-7</v>
      </c>
      <c r="BI35" t="s">
        <v>470</v>
      </c>
      <c r="BJ35" t="s">
        <v>470</v>
      </c>
      <c r="BK35" t="s">
        <v>470</v>
      </c>
      <c r="BL35" t="s">
        <v>470</v>
      </c>
      <c r="BM35" t="s">
        <v>470</v>
      </c>
      <c r="BN35" t="s">
        <v>470</v>
      </c>
      <c r="BO35" t="s">
        <v>470</v>
      </c>
      <c r="BP35">
        <v>31363952</v>
      </c>
      <c r="BQ35" t="s">
        <v>470</v>
      </c>
      <c r="BR35" t="s">
        <v>470</v>
      </c>
      <c r="BS35" t="s">
        <v>470</v>
      </c>
      <c r="BT35" t="s">
        <v>470</v>
      </c>
      <c r="BU35" t="s">
        <v>620</v>
      </c>
      <c r="BV35" t="str">
        <f>HYPERLINK("https%3A%2F%2Fwww.webofscience.com%2Fwos%2Fwoscc%2Ffull-record%2FWOS:000511968600040","View Full Record in Web of Science")</f>
        <v>View Full Record in Web of Science</v>
      </c>
      <c r="BW35"/>
      <c r="BX35"/>
      <c r="BY35"/>
    </row>
    <row r="36" spans="1:77" ht="15">
      <c r="A36">
        <v>36</v>
      </c>
      <c r="B36" s="19" t="s">
        <v>5762</v>
      </c>
      <c r="C36" t="s">
        <v>468</v>
      </c>
      <c r="D36" t="s">
        <v>556</v>
      </c>
      <c r="E36" t="s">
        <v>470</v>
      </c>
      <c r="F36" t="s">
        <v>470</v>
      </c>
      <c r="G36" t="s">
        <v>470</v>
      </c>
      <c r="H36" t="s">
        <v>557</v>
      </c>
      <c r="I36" t="s">
        <v>470</v>
      </c>
      <c r="J36" t="s">
        <v>470</v>
      </c>
      <c r="K36" t="s">
        <v>5</v>
      </c>
      <c r="L36" t="s">
        <v>472</v>
      </c>
      <c r="M36" t="s">
        <v>470</v>
      </c>
      <c r="N36" t="s">
        <v>470</v>
      </c>
      <c r="O36" t="s">
        <v>470</v>
      </c>
      <c r="P36" t="s">
        <v>470</v>
      </c>
      <c r="Q36" t="s">
        <v>470</v>
      </c>
      <c r="R36" t="s">
        <v>470</v>
      </c>
      <c r="S36" t="s">
        <v>470</v>
      </c>
      <c r="T36" t="s">
        <v>470</v>
      </c>
      <c r="U36" t="s">
        <v>470</v>
      </c>
      <c r="V36" t="s">
        <v>470</v>
      </c>
      <c r="W36" t="s">
        <v>470</v>
      </c>
      <c r="X36" t="s">
        <v>470</v>
      </c>
      <c r="Y36" t="s">
        <v>470</v>
      </c>
      <c r="Z36" t="s">
        <v>470</v>
      </c>
      <c r="AA36" t="s">
        <v>470</v>
      </c>
      <c r="AB36" t="s">
        <v>470</v>
      </c>
      <c r="AC36" t="s">
        <v>558</v>
      </c>
      <c r="AD36" t="s">
        <v>559</v>
      </c>
      <c r="AE36" t="s">
        <v>470</v>
      </c>
      <c r="AF36" t="s">
        <v>470</v>
      </c>
      <c r="AG36" t="s">
        <v>470</v>
      </c>
      <c r="AH36" t="s">
        <v>470</v>
      </c>
      <c r="AI36" t="s">
        <v>470</v>
      </c>
      <c r="AJ36" t="s">
        <v>470</v>
      </c>
      <c r="AK36" t="s">
        <v>470</v>
      </c>
      <c r="AL36" t="s">
        <v>470</v>
      </c>
      <c r="AM36" t="s">
        <v>470</v>
      </c>
      <c r="AN36" t="s">
        <v>470</v>
      </c>
      <c r="AO36" t="s">
        <v>470</v>
      </c>
      <c r="AP36" t="s">
        <v>470</v>
      </c>
      <c r="AQ36" t="s">
        <v>473</v>
      </c>
      <c r="AR36" t="s">
        <v>474</v>
      </c>
      <c r="AS36" t="s">
        <v>470</v>
      </c>
      <c r="AT36" t="s">
        <v>470</v>
      </c>
      <c r="AU36" t="s">
        <v>470</v>
      </c>
      <c r="AV36" t="s">
        <v>560</v>
      </c>
      <c r="AW36">
        <v>2020</v>
      </c>
      <c r="AX36">
        <v>55</v>
      </c>
      <c r="AY36">
        <v>7</v>
      </c>
      <c r="AZ36" t="s">
        <v>470</v>
      </c>
      <c r="BA36" t="s">
        <v>470</v>
      </c>
      <c r="BB36" t="s">
        <v>470</v>
      </c>
      <c r="BC36" t="s">
        <v>470</v>
      </c>
      <c r="BD36">
        <v>1138</v>
      </c>
      <c r="BE36">
        <v>1145</v>
      </c>
      <c r="BF36" t="s">
        <v>470</v>
      </c>
      <c r="BG36" t="s">
        <v>561</v>
      </c>
      <c r="BH36" t="str">
        <f>HYPERLINK("http://dx.doi.org/10.1080/10826084.2020.1729201","http://dx.doi.org/10.1080/10826084.2020.1729201")</f>
        <v>http://dx.doi.org/10.1080/10826084.2020.1729201</v>
      </c>
      <c r="BI36" t="s">
        <v>470</v>
      </c>
      <c r="BJ36" t="s">
        <v>562</v>
      </c>
      <c r="BK36" t="s">
        <v>470</v>
      </c>
      <c r="BL36" t="s">
        <v>470</v>
      </c>
      <c r="BM36" t="s">
        <v>470</v>
      </c>
      <c r="BN36" t="s">
        <v>470</v>
      </c>
      <c r="BO36" t="s">
        <v>470</v>
      </c>
      <c r="BP36">
        <v>32093530</v>
      </c>
      <c r="BQ36" t="s">
        <v>470</v>
      </c>
      <c r="BR36" t="s">
        <v>470</v>
      </c>
      <c r="BS36" t="s">
        <v>470</v>
      </c>
      <c r="BT36" t="s">
        <v>470</v>
      </c>
      <c r="BU36" t="s">
        <v>563</v>
      </c>
      <c r="BV36" t="str">
        <f>HYPERLINK("https%3A%2F%2Fwww.webofscience.com%2Fwos%2Fwoscc%2Ffull-record%2FWOS:000516464000001","View Full Record in Web of Science")</f>
        <v>View Full Record in Web of Science</v>
      </c>
      <c r="BW36"/>
      <c r="BX36"/>
      <c r="BY36"/>
    </row>
    <row r="37" spans="1:77" ht="15">
      <c r="A37">
        <v>37</v>
      </c>
      <c r="B37" s="19" t="s">
        <v>5762</v>
      </c>
      <c r="C37" t="s">
        <v>468</v>
      </c>
      <c r="D37" t="s">
        <v>674</v>
      </c>
      <c r="E37" t="s">
        <v>470</v>
      </c>
      <c r="F37" t="s">
        <v>470</v>
      </c>
      <c r="G37" t="s">
        <v>470</v>
      </c>
      <c r="H37" t="s">
        <v>675</v>
      </c>
      <c r="I37" t="s">
        <v>470</v>
      </c>
      <c r="J37" t="s">
        <v>470</v>
      </c>
      <c r="K37" t="s">
        <v>101</v>
      </c>
      <c r="L37" t="s">
        <v>577</v>
      </c>
      <c r="M37" t="s">
        <v>470</v>
      </c>
      <c r="N37" t="s">
        <v>470</v>
      </c>
      <c r="O37" t="s">
        <v>470</v>
      </c>
      <c r="P37" t="s">
        <v>470</v>
      </c>
      <c r="Q37" t="s">
        <v>470</v>
      </c>
      <c r="R37" t="s">
        <v>470</v>
      </c>
      <c r="S37" t="s">
        <v>470</v>
      </c>
      <c r="T37" t="s">
        <v>470</v>
      </c>
      <c r="U37" t="s">
        <v>470</v>
      </c>
      <c r="V37" t="s">
        <v>470</v>
      </c>
      <c r="W37" t="s">
        <v>470</v>
      </c>
      <c r="X37" t="s">
        <v>470</v>
      </c>
      <c r="Y37" t="s">
        <v>470</v>
      </c>
      <c r="Z37" t="s">
        <v>470</v>
      </c>
      <c r="AA37" t="s">
        <v>470</v>
      </c>
      <c r="AB37" t="s">
        <v>470</v>
      </c>
      <c r="AC37" t="s">
        <v>573</v>
      </c>
      <c r="AD37" t="s">
        <v>676</v>
      </c>
      <c r="AE37" t="s">
        <v>470</v>
      </c>
      <c r="AF37" t="s">
        <v>470</v>
      </c>
      <c r="AG37" t="s">
        <v>470</v>
      </c>
      <c r="AH37" t="s">
        <v>470</v>
      </c>
      <c r="AI37" t="s">
        <v>470</v>
      </c>
      <c r="AJ37" t="s">
        <v>470</v>
      </c>
      <c r="AK37" t="s">
        <v>470</v>
      </c>
      <c r="AL37" t="s">
        <v>470</v>
      </c>
      <c r="AM37" t="s">
        <v>470</v>
      </c>
      <c r="AN37" t="s">
        <v>470</v>
      </c>
      <c r="AO37" t="s">
        <v>470</v>
      </c>
      <c r="AP37" t="s">
        <v>470</v>
      </c>
      <c r="AQ37" t="s">
        <v>578</v>
      </c>
      <c r="AR37" t="s">
        <v>579</v>
      </c>
      <c r="AS37" t="s">
        <v>470</v>
      </c>
      <c r="AT37" t="s">
        <v>470</v>
      </c>
      <c r="AU37" t="s">
        <v>470</v>
      </c>
      <c r="AV37" t="s">
        <v>580</v>
      </c>
      <c r="AW37">
        <v>2020</v>
      </c>
      <c r="AX37">
        <v>66</v>
      </c>
      <c r="AY37">
        <v>2</v>
      </c>
      <c r="AZ37" t="s">
        <v>470</v>
      </c>
      <c r="BA37" t="s">
        <v>470</v>
      </c>
      <c r="BB37" t="s">
        <v>470</v>
      </c>
      <c r="BC37" t="s">
        <v>470</v>
      </c>
      <c r="BD37">
        <v>247</v>
      </c>
      <c r="BE37">
        <v>254</v>
      </c>
      <c r="BF37" t="s">
        <v>470</v>
      </c>
      <c r="BG37" t="s">
        <v>677</v>
      </c>
      <c r="BH37" t="str">
        <f>HYPERLINK("http://dx.doi.org/10.1016/j.jadohealth.2019.08.024","http://dx.doi.org/10.1016/j.jadohealth.2019.08.024")</f>
        <v>http://dx.doi.org/10.1016/j.jadohealth.2019.08.024</v>
      </c>
      <c r="BI37" t="s">
        <v>470</v>
      </c>
      <c r="BJ37" t="s">
        <v>470</v>
      </c>
      <c r="BK37" t="s">
        <v>470</v>
      </c>
      <c r="BL37" t="s">
        <v>470</v>
      </c>
      <c r="BM37" t="s">
        <v>470</v>
      </c>
      <c r="BN37" t="s">
        <v>470</v>
      </c>
      <c r="BO37" t="s">
        <v>470</v>
      </c>
      <c r="BP37">
        <v>31708374</v>
      </c>
      <c r="BQ37" t="s">
        <v>470</v>
      </c>
      <c r="BR37" t="s">
        <v>470</v>
      </c>
      <c r="BS37" t="s">
        <v>470</v>
      </c>
      <c r="BT37" t="s">
        <v>470</v>
      </c>
      <c r="BU37" t="s">
        <v>678</v>
      </c>
      <c r="BV37" t="str">
        <f>HYPERLINK("https%3A%2F%2Fwww.webofscience.com%2Fwos%2Fwoscc%2Ffull-record%2FWOS:000507376100018","View Full Record in Web of Science")</f>
        <v>View Full Record in Web of Science</v>
      </c>
      <c r="BW37"/>
      <c r="BX37"/>
      <c r="BY37"/>
    </row>
    <row r="38" spans="1:77" ht="15">
      <c r="A38">
        <v>38</v>
      </c>
      <c r="B38" s="19" t="s">
        <v>5762</v>
      </c>
      <c r="C38" t="s">
        <v>468</v>
      </c>
      <c r="D38" t="s">
        <v>939</v>
      </c>
      <c r="E38" t="s">
        <v>470</v>
      </c>
      <c r="F38" t="s">
        <v>470</v>
      </c>
      <c r="G38" t="s">
        <v>470</v>
      </c>
      <c r="H38" t="s">
        <v>940</v>
      </c>
      <c r="I38" t="s">
        <v>470</v>
      </c>
      <c r="J38" t="s">
        <v>470</v>
      </c>
      <c r="K38" t="s">
        <v>27</v>
      </c>
      <c r="L38" t="s">
        <v>941</v>
      </c>
      <c r="M38" t="s">
        <v>470</v>
      </c>
      <c r="N38" t="s">
        <v>470</v>
      </c>
      <c r="O38" t="s">
        <v>470</v>
      </c>
      <c r="P38" t="s">
        <v>470</v>
      </c>
      <c r="Q38" t="s">
        <v>470</v>
      </c>
      <c r="R38" t="s">
        <v>470</v>
      </c>
      <c r="S38" t="s">
        <v>470</v>
      </c>
      <c r="T38" t="s">
        <v>470</v>
      </c>
      <c r="U38" t="s">
        <v>470</v>
      </c>
      <c r="V38" t="s">
        <v>470</v>
      </c>
      <c r="W38" t="s">
        <v>470</v>
      </c>
      <c r="X38" t="s">
        <v>470</v>
      </c>
      <c r="Y38" t="s">
        <v>470</v>
      </c>
      <c r="Z38" t="s">
        <v>470</v>
      </c>
      <c r="AA38" t="s">
        <v>470</v>
      </c>
      <c r="AB38" t="s">
        <v>470</v>
      </c>
      <c r="AC38" t="s">
        <v>470</v>
      </c>
      <c r="AD38" t="s">
        <v>942</v>
      </c>
      <c r="AE38" t="s">
        <v>470</v>
      </c>
      <c r="AF38" t="s">
        <v>470</v>
      </c>
      <c r="AG38" t="s">
        <v>470</v>
      </c>
      <c r="AH38" t="s">
        <v>470</v>
      </c>
      <c r="AI38" t="s">
        <v>470</v>
      </c>
      <c r="AJ38" t="s">
        <v>470</v>
      </c>
      <c r="AK38" t="s">
        <v>470</v>
      </c>
      <c r="AL38" t="s">
        <v>470</v>
      </c>
      <c r="AM38" t="s">
        <v>470</v>
      </c>
      <c r="AN38" t="s">
        <v>470</v>
      </c>
      <c r="AO38" t="s">
        <v>470</v>
      </c>
      <c r="AP38" t="s">
        <v>470</v>
      </c>
      <c r="AQ38" t="s">
        <v>943</v>
      </c>
      <c r="AR38" t="s">
        <v>470</v>
      </c>
      <c r="AS38" t="s">
        <v>470</v>
      </c>
      <c r="AT38" t="s">
        <v>470</v>
      </c>
      <c r="AU38" t="s">
        <v>470</v>
      </c>
      <c r="AV38" t="s">
        <v>484</v>
      </c>
      <c r="AW38">
        <v>2020</v>
      </c>
      <c r="AX38">
        <v>10</v>
      </c>
      <c r="AY38">
        <v>3</v>
      </c>
      <c r="AZ38" t="s">
        <v>470</v>
      </c>
      <c r="BA38" t="s">
        <v>470</v>
      </c>
      <c r="BB38" t="s">
        <v>470</v>
      </c>
      <c r="BC38" t="s">
        <v>470</v>
      </c>
      <c r="BD38" t="s">
        <v>470</v>
      </c>
      <c r="BE38" t="s">
        <v>470</v>
      </c>
      <c r="BF38" t="s">
        <v>944</v>
      </c>
      <c r="BG38" t="s">
        <v>945</v>
      </c>
      <c r="BH38" t="str">
        <f>HYPERLINK("http://dx.doi.org/10.1136/bmjopen-2019-034362","http://dx.doi.org/10.1136/bmjopen-2019-034362")</f>
        <v>http://dx.doi.org/10.1136/bmjopen-2019-034362</v>
      </c>
      <c r="BI38" t="s">
        <v>470</v>
      </c>
      <c r="BJ38" t="s">
        <v>470</v>
      </c>
      <c r="BK38" t="s">
        <v>470</v>
      </c>
      <c r="BL38" t="s">
        <v>470</v>
      </c>
      <c r="BM38" t="s">
        <v>470</v>
      </c>
      <c r="BN38" t="s">
        <v>470</v>
      </c>
      <c r="BO38" t="s">
        <v>470</v>
      </c>
      <c r="BP38">
        <v>32152170</v>
      </c>
      <c r="BQ38" t="s">
        <v>470</v>
      </c>
      <c r="BR38" t="s">
        <v>470</v>
      </c>
      <c r="BS38" t="s">
        <v>470</v>
      </c>
      <c r="BT38" t="s">
        <v>470</v>
      </c>
      <c r="BU38" t="s">
        <v>946</v>
      </c>
      <c r="BV38" t="str">
        <f>HYPERLINK("https%3A%2F%2Fwww.webofscience.com%2Fwos%2Fwoscc%2Ffull-record%2FWOS:000527801000135","View Full Record in Web of Science")</f>
        <v>View Full Record in Web of Science</v>
      </c>
      <c r="BW38"/>
      <c r="BX38"/>
      <c r="BY38"/>
    </row>
    <row r="39" spans="1:77" ht="15">
      <c r="A39">
        <v>39</v>
      </c>
      <c r="B39" s="19" t="s">
        <v>5762</v>
      </c>
      <c r="C39" t="s">
        <v>468</v>
      </c>
      <c r="D39" t="s">
        <v>591</v>
      </c>
      <c r="E39" t="s">
        <v>470</v>
      </c>
      <c r="F39" t="s">
        <v>470</v>
      </c>
      <c r="G39" t="s">
        <v>470</v>
      </c>
      <c r="H39" t="s">
        <v>592</v>
      </c>
      <c r="I39" t="s">
        <v>470</v>
      </c>
      <c r="J39" t="s">
        <v>470</v>
      </c>
      <c r="K39" t="s">
        <v>593</v>
      </c>
      <c r="L39" t="s">
        <v>6</v>
      </c>
      <c r="M39" t="s">
        <v>470</v>
      </c>
      <c r="N39" t="s">
        <v>470</v>
      </c>
      <c r="O39" t="s">
        <v>470</v>
      </c>
      <c r="P39" t="s">
        <v>470</v>
      </c>
      <c r="Q39" t="s">
        <v>470</v>
      </c>
      <c r="R39" t="s">
        <v>470</v>
      </c>
      <c r="S39" t="s">
        <v>470</v>
      </c>
      <c r="T39" t="s">
        <v>470</v>
      </c>
      <c r="U39" t="s">
        <v>470</v>
      </c>
      <c r="V39" t="s">
        <v>470</v>
      </c>
      <c r="W39" t="s">
        <v>470</v>
      </c>
      <c r="X39" t="s">
        <v>470</v>
      </c>
      <c r="Y39" t="s">
        <v>470</v>
      </c>
      <c r="Z39" t="s">
        <v>470</v>
      </c>
      <c r="AA39" t="s">
        <v>470</v>
      </c>
      <c r="AB39" t="s">
        <v>470</v>
      </c>
      <c r="AC39" t="s">
        <v>470</v>
      </c>
      <c r="AD39" t="s">
        <v>1307</v>
      </c>
      <c r="AE39" t="s">
        <v>470</v>
      </c>
      <c r="AF39" t="s">
        <v>470</v>
      </c>
      <c r="AG39" t="s">
        <v>470</v>
      </c>
      <c r="AH39" t="s">
        <v>470</v>
      </c>
      <c r="AI39" t="s">
        <v>470</v>
      </c>
      <c r="AJ39" t="s">
        <v>470</v>
      </c>
      <c r="AK39" t="s">
        <v>470</v>
      </c>
      <c r="AL39" t="s">
        <v>470</v>
      </c>
      <c r="AM39" t="s">
        <v>470</v>
      </c>
      <c r="AN39" t="s">
        <v>470</v>
      </c>
      <c r="AO39" t="s">
        <v>470</v>
      </c>
      <c r="AP39" t="s">
        <v>470</v>
      </c>
      <c r="AQ39" t="s">
        <v>595</v>
      </c>
      <c r="AR39" t="s">
        <v>470</v>
      </c>
      <c r="AS39" t="s">
        <v>470</v>
      </c>
      <c r="AT39" t="s">
        <v>470</v>
      </c>
      <c r="AU39" t="s">
        <v>470</v>
      </c>
      <c r="AV39" t="s">
        <v>596</v>
      </c>
      <c r="AW39">
        <v>2020</v>
      </c>
      <c r="AX39">
        <v>6</v>
      </c>
      <c r="AY39">
        <v>4</v>
      </c>
      <c r="AZ39" t="s">
        <v>470</v>
      </c>
      <c r="BA39" t="s">
        <v>470</v>
      </c>
      <c r="BB39" t="s">
        <v>470</v>
      </c>
      <c r="BC39" t="s">
        <v>470</v>
      </c>
      <c r="BD39">
        <v>29</v>
      </c>
      <c r="BE39">
        <v>38</v>
      </c>
      <c r="BF39" t="s">
        <v>597</v>
      </c>
      <c r="BG39" t="s">
        <v>598</v>
      </c>
      <c r="BH39" t="str">
        <f>HYPERLINK("http://dx.doi.org/10.2196/18540","http://dx.doi.org/10.2196/18540")</f>
        <v>http://dx.doi.org/10.2196/18540</v>
      </c>
      <c r="BI39" t="s">
        <v>470</v>
      </c>
      <c r="BJ39" t="s">
        <v>470</v>
      </c>
      <c r="BK39" t="s">
        <v>470</v>
      </c>
      <c r="BL39" t="s">
        <v>470</v>
      </c>
      <c r="BM39" t="s">
        <v>470</v>
      </c>
      <c r="BN39" t="s">
        <v>470</v>
      </c>
      <c r="BO39" t="s">
        <v>470</v>
      </c>
      <c r="BP39">
        <v>33016888</v>
      </c>
      <c r="BQ39" t="s">
        <v>470</v>
      </c>
      <c r="BR39" t="s">
        <v>470</v>
      </c>
      <c r="BS39" t="s">
        <v>470</v>
      </c>
      <c r="BT39" t="s">
        <v>470</v>
      </c>
      <c r="BU39" t="s">
        <v>599</v>
      </c>
      <c r="BV39" t="str">
        <f>HYPERLINK("https%3A%2F%2Fwww.webofscience.com%2Fwos%2Fwoscc%2Ffull-record%2FWOS:000595863500003","View Full Record in Web of Science")</f>
        <v>View Full Record in Web of Science</v>
      </c>
      <c r="BW39"/>
      <c r="BX39"/>
      <c r="BY39"/>
    </row>
    <row r="40" spans="1:77" ht="15">
      <c r="A40">
        <v>40</v>
      </c>
      <c r="B40" s="19" t="s">
        <v>5762</v>
      </c>
      <c r="C40" t="s">
        <v>468</v>
      </c>
      <c r="D40" t="s">
        <v>881</v>
      </c>
      <c r="E40" t="s">
        <v>470</v>
      </c>
      <c r="F40" t="s">
        <v>470</v>
      </c>
      <c r="G40" t="s">
        <v>470</v>
      </c>
      <c r="H40" t="s">
        <v>882</v>
      </c>
      <c r="I40" t="s">
        <v>470</v>
      </c>
      <c r="J40" t="s">
        <v>470</v>
      </c>
      <c r="K40" t="s">
        <v>67</v>
      </c>
      <c r="L40" t="s">
        <v>883</v>
      </c>
      <c r="M40" t="s">
        <v>470</v>
      </c>
      <c r="N40" t="s">
        <v>470</v>
      </c>
      <c r="O40" t="s">
        <v>470</v>
      </c>
      <c r="P40" t="s">
        <v>470</v>
      </c>
      <c r="Q40" t="s">
        <v>470</v>
      </c>
      <c r="R40" t="s">
        <v>470</v>
      </c>
      <c r="S40" t="s">
        <v>470</v>
      </c>
      <c r="T40" t="s">
        <v>470</v>
      </c>
      <c r="U40" t="s">
        <v>470</v>
      </c>
      <c r="V40" t="s">
        <v>470</v>
      </c>
      <c r="W40" t="s">
        <v>470</v>
      </c>
      <c r="X40" t="s">
        <v>470</v>
      </c>
      <c r="Y40" t="s">
        <v>470</v>
      </c>
      <c r="Z40" t="s">
        <v>470</v>
      </c>
      <c r="AA40" t="s">
        <v>470</v>
      </c>
      <c r="AB40" t="s">
        <v>470</v>
      </c>
      <c r="AC40" t="s">
        <v>470</v>
      </c>
      <c r="AD40" t="s">
        <v>470</v>
      </c>
      <c r="AE40" t="s">
        <v>470</v>
      </c>
      <c r="AF40" t="s">
        <v>470</v>
      </c>
      <c r="AG40" t="s">
        <v>470</v>
      </c>
      <c r="AH40" t="s">
        <v>470</v>
      </c>
      <c r="AI40" t="s">
        <v>470</v>
      </c>
      <c r="AJ40" t="s">
        <v>470</v>
      </c>
      <c r="AK40" t="s">
        <v>470</v>
      </c>
      <c r="AL40" t="s">
        <v>470</v>
      </c>
      <c r="AM40" t="s">
        <v>470</v>
      </c>
      <c r="AN40" t="s">
        <v>470</v>
      </c>
      <c r="AO40" t="s">
        <v>470</v>
      </c>
      <c r="AP40" t="s">
        <v>470</v>
      </c>
      <c r="AQ40" t="s">
        <v>884</v>
      </c>
      <c r="AR40" t="s">
        <v>885</v>
      </c>
      <c r="AS40" t="s">
        <v>470</v>
      </c>
      <c r="AT40" t="s">
        <v>470</v>
      </c>
      <c r="AU40" t="s">
        <v>470</v>
      </c>
      <c r="AV40" t="s">
        <v>484</v>
      </c>
      <c r="AW40">
        <v>2020</v>
      </c>
      <c r="AX40">
        <v>110</v>
      </c>
      <c r="AY40">
        <v>3</v>
      </c>
      <c r="AZ40" t="s">
        <v>470</v>
      </c>
      <c r="BA40" t="s">
        <v>470</v>
      </c>
      <c r="BB40" t="s">
        <v>470</v>
      </c>
      <c r="BC40" t="s">
        <v>470</v>
      </c>
      <c r="BD40">
        <v>357</v>
      </c>
      <c r="BE40">
        <v>362</v>
      </c>
      <c r="BF40" t="s">
        <v>470</v>
      </c>
      <c r="BG40" t="s">
        <v>886</v>
      </c>
      <c r="BH40" t="str">
        <f>HYPERLINK("http://dx.doi.org/10.2105/AJPH.2019.305461","http://dx.doi.org/10.2105/AJPH.2019.305461")</f>
        <v>http://dx.doi.org/10.2105/AJPH.2019.305461</v>
      </c>
      <c r="BI40" t="s">
        <v>470</v>
      </c>
      <c r="BJ40" t="s">
        <v>470</v>
      </c>
      <c r="BK40" t="s">
        <v>470</v>
      </c>
      <c r="BL40" t="s">
        <v>470</v>
      </c>
      <c r="BM40" t="s">
        <v>470</v>
      </c>
      <c r="BN40" t="s">
        <v>470</v>
      </c>
      <c r="BO40" t="s">
        <v>470</v>
      </c>
      <c r="BP40">
        <v>31855475</v>
      </c>
      <c r="BQ40" t="s">
        <v>470</v>
      </c>
      <c r="BR40" t="s">
        <v>470</v>
      </c>
      <c r="BS40" t="s">
        <v>470</v>
      </c>
      <c r="BT40" t="s">
        <v>470</v>
      </c>
      <c r="BU40" t="s">
        <v>887</v>
      </c>
      <c r="BV40" t="str">
        <f>HYPERLINK("https%3A%2F%2Fwww.webofscience.com%2Fwos%2Fwoscc%2Ffull-record%2FWOS:000514834900036","View Full Record in Web of Science")</f>
        <v>View Full Record in Web of Science</v>
      </c>
      <c r="BW40"/>
      <c r="BX40"/>
      <c r="BY40"/>
    </row>
    <row r="41" spans="1:77" ht="15">
      <c r="A41">
        <v>41</v>
      </c>
      <c r="B41" s="19" t="s">
        <v>5762</v>
      </c>
      <c r="C41" t="s">
        <v>468</v>
      </c>
      <c r="D41" t="s">
        <v>1007</v>
      </c>
      <c r="E41" t="s">
        <v>470</v>
      </c>
      <c r="F41" t="s">
        <v>470</v>
      </c>
      <c r="G41" t="s">
        <v>470</v>
      </c>
      <c r="H41" t="s">
        <v>1008</v>
      </c>
      <c r="I41" t="s">
        <v>470</v>
      </c>
      <c r="J41" t="s">
        <v>470</v>
      </c>
      <c r="K41" t="s">
        <v>98</v>
      </c>
      <c r="L41" t="s">
        <v>1009</v>
      </c>
      <c r="M41" t="s">
        <v>470</v>
      </c>
      <c r="N41" t="s">
        <v>470</v>
      </c>
      <c r="O41" t="s">
        <v>470</v>
      </c>
      <c r="P41" t="s">
        <v>470</v>
      </c>
      <c r="Q41" t="s">
        <v>470</v>
      </c>
      <c r="R41" t="s">
        <v>470</v>
      </c>
      <c r="S41" t="s">
        <v>470</v>
      </c>
      <c r="T41" t="s">
        <v>470</v>
      </c>
      <c r="U41" t="s">
        <v>470</v>
      </c>
      <c r="V41" t="s">
        <v>470</v>
      </c>
      <c r="W41" t="s">
        <v>470</v>
      </c>
      <c r="X41" t="s">
        <v>470</v>
      </c>
      <c r="Y41" t="s">
        <v>470</v>
      </c>
      <c r="Z41" t="s">
        <v>470</v>
      </c>
      <c r="AA41" t="s">
        <v>470</v>
      </c>
      <c r="AB41" t="s">
        <v>470</v>
      </c>
      <c r="AC41" t="s">
        <v>470</v>
      </c>
      <c r="AD41" t="s">
        <v>470</v>
      </c>
      <c r="AE41" t="s">
        <v>470</v>
      </c>
      <c r="AF41" t="s">
        <v>470</v>
      </c>
      <c r="AG41" t="s">
        <v>470</v>
      </c>
      <c r="AH41" t="s">
        <v>470</v>
      </c>
      <c r="AI41" t="s">
        <v>470</v>
      </c>
      <c r="AJ41" t="s">
        <v>470</v>
      </c>
      <c r="AK41" t="s">
        <v>470</v>
      </c>
      <c r="AL41" t="s">
        <v>470</v>
      </c>
      <c r="AM41" t="s">
        <v>470</v>
      </c>
      <c r="AN41" t="s">
        <v>470</v>
      </c>
      <c r="AO41" t="s">
        <v>470</v>
      </c>
      <c r="AP41" t="s">
        <v>470</v>
      </c>
      <c r="AQ41" t="s">
        <v>1010</v>
      </c>
      <c r="AR41" t="s">
        <v>1011</v>
      </c>
      <c r="AS41" t="s">
        <v>470</v>
      </c>
      <c r="AT41" t="s">
        <v>470</v>
      </c>
      <c r="AU41" t="s">
        <v>470</v>
      </c>
      <c r="AV41" t="s">
        <v>555</v>
      </c>
      <c r="AW41">
        <v>2020</v>
      </c>
      <c r="AX41">
        <v>45</v>
      </c>
      <c r="AY41">
        <v>8</v>
      </c>
      <c r="AZ41" t="s">
        <v>470</v>
      </c>
      <c r="BA41" t="s">
        <v>470</v>
      </c>
      <c r="BB41" t="s">
        <v>470</v>
      </c>
      <c r="BC41" t="s">
        <v>470</v>
      </c>
      <c r="BD41">
        <v>597</v>
      </c>
      <c r="BE41">
        <v>602</v>
      </c>
      <c r="BF41" t="s">
        <v>470</v>
      </c>
      <c r="BG41" t="s">
        <v>1012</v>
      </c>
      <c r="BH41" t="str">
        <f>HYPERLINK("http://dx.doi.org/10.1136/rapm-2020-101547","http://dx.doi.org/10.1136/rapm-2020-101547")</f>
        <v>http://dx.doi.org/10.1136/rapm-2020-101547</v>
      </c>
      <c r="BI41" t="s">
        <v>470</v>
      </c>
      <c r="BJ41" t="s">
        <v>470</v>
      </c>
      <c r="BK41" t="s">
        <v>470</v>
      </c>
      <c r="BL41" t="s">
        <v>470</v>
      </c>
      <c r="BM41" t="s">
        <v>470</v>
      </c>
      <c r="BN41" t="s">
        <v>470</v>
      </c>
      <c r="BO41" t="s">
        <v>470</v>
      </c>
      <c r="BP41">
        <v>32503862</v>
      </c>
      <c r="BQ41" t="s">
        <v>470</v>
      </c>
      <c r="BR41" t="s">
        <v>470</v>
      </c>
      <c r="BS41" t="s">
        <v>470</v>
      </c>
      <c r="BT41" t="s">
        <v>470</v>
      </c>
      <c r="BU41" t="s">
        <v>1013</v>
      </c>
      <c r="BV41" t="str">
        <f>HYPERLINK("https%3A%2F%2Fwww.webofscience.com%2Fwos%2Fwoscc%2Ffull-record%2FWOS:000561757600005","View Full Record in Web of Science")</f>
        <v>View Full Record in Web of Science</v>
      </c>
      <c r="BW41"/>
      <c r="BX41"/>
      <c r="BY41"/>
    </row>
    <row r="42" spans="1:77" ht="15">
      <c r="A42">
        <v>42</v>
      </c>
      <c r="B42" s="19" t="s">
        <v>5762</v>
      </c>
      <c r="C42" t="s">
        <v>468</v>
      </c>
      <c r="D42" t="s">
        <v>1052</v>
      </c>
      <c r="E42" t="s">
        <v>470</v>
      </c>
      <c r="F42" t="s">
        <v>470</v>
      </c>
      <c r="G42" t="s">
        <v>470</v>
      </c>
      <c r="H42" t="s">
        <v>1053</v>
      </c>
      <c r="I42" t="s">
        <v>470</v>
      </c>
      <c r="J42" t="s">
        <v>470</v>
      </c>
      <c r="K42" t="s">
        <v>104</v>
      </c>
      <c r="L42" t="s">
        <v>1054</v>
      </c>
      <c r="M42" t="s">
        <v>470</v>
      </c>
      <c r="N42" t="s">
        <v>470</v>
      </c>
      <c r="O42" t="s">
        <v>470</v>
      </c>
      <c r="P42" t="s">
        <v>470</v>
      </c>
      <c r="Q42" t="s">
        <v>470</v>
      </c>
      <c r="R42" t="s">
        <v>470</v>
      </c>
      <c r="S42" t="s">
        <v>470</v>
      </c>
      <c r="T42" t="s">
        <v>470</v>
      </c>
      <c r="U42" t="s">
        <v>470</v>
      </c>
      <c r="V42" t="s">
        <v>470</v>
      </c>
      <c r="W42" t="s">
        <v>470</v>
      </c>
      <c r="X42" t="s">
        <v>470</v>
      </c>
      <c r="Y42" t="s">
        <v>470</v>
      </c>
      <c r="Z42" t="s">
        <v>470</v>
      </c>
      <c r="AA42" t="s">
        <v>470</v>
      </c>
      <c r="AB42" t="s">
        <v>470</v>
      </c>
      <c r="AC42" t="s">
        <v>1055</v>
      </c>
      <c r="AD42" t="s">
        <v>1308</v>
      </c>
      <c r="AE42" t="s">
        <v>470</v>
      </c>
      <c r="AF42" t="s">
        <v>470</v>
      </c>
      <c r="AG42" t="s">
        <v>470</v>
      </c>
      <c r="AH42" t="s">
        <v>470</v>
      </c>
      <c r="AI42" t="s">
        <v>470</v>
      </c>
      <c r="AJ42" t="s">
        <v>470</v>
      </c>
      <c r="AK42" t="s">
        <v>470</v>
      </c>
      <c r="AL42" t="s">
        <v>470</v>
      </c>
      <c r="AM42" t="s">
        <v>470</v>
      </c>
      <c r="AN42" t="s">
        <v>470</v>
      </c>
      <c r="AO42" t="s">
        <v>470</v>
      </c>
      <c r="AP42" t="s">
        <v>470</v>
      </c>
      <c r="AQ42" t="s">
        <v>1056</v>
      </c>
      <c r="AR42" t="s">
        <v>1057</v>
      </c>
      <c r="AS42" t="s">
        <v>470</v>
      </c>
      <c r="AT42" t="s">
        <v>470</v>
      </c>
      <c r="AU42" t="s">
        <v>470</v>
      </c>
      <c r="AV42" t="s">
        <v>618</v>
      </c>
      <c r="AW42">
        <v>2020</v>
      </c>
      <c r="AX42">
        <v>34</v>
      </c>
      <c r="AY42">
        <v>1</v>
      </c>
      <c r="AZ42" t="s">
        <v>470</v>
      </c>
      <c r="BA42" t="s">
        <v>470</v>
      </c>
      <c r="BB42" t="s">
        <v>470</v>
      </c>
      <c r="BC42" t="s">
        <v>470</v>
      </c>
      <c r="BD42">
        <v>77</v>
      </c>
      <c r="BE42">
        <v>93</v>
      </c>
      <c r="BF42" t="s">
        <v>470</v>
      </c>
      <c r="BG42" t="s">
        <v>1058</v>
      </c>
      <c r="BH42" t="str">
        <f>HYPERLINK("http://dx.doi.org/10.1002/ptr.6517","http://dx.doi.org/10.1002/ptr.6517")</f>
        <v>http://dx.doi.org/10.1002/ptr.6517</v>
      </c>
      <c r="BI42" t="s">
        <v>470</v>
      </c>
      <c r="BJ42" t="s">
        <v>1040</v>
      </c>
      <c r="BK42" t="s">
        <v>470</v>
      </c>
      <c r="BL42" t="s">
        <v>470</v>
      </c>
      <c r="BM42" t="s">
        <v>470</v>
      </c>
      <c r="BN42" t="s">
        <v>470</v>
      </c>
      <c r="BO42" t="s">
        <v>470</v>
      </c>
      <c r="BP42">
        <v>31701598</v>
      </c>
      <c r="BQ42" t="s">
        <v>470</v>
      </c>
      <c r="BR42" t="s">
        <v>470</v>
      </c>
      <c r="BS42" t="s">
        <v>470</v>
      </c>
      <c r="BT42" t="s">
        <v>470</v>
      </c>
      <c r="BU42" t="s">
        <v>1059</v>
      </c>
      <c r="BV42" t="str">
        <f>HYPERLINK("https%3A%2F%2Fwww.webofscience.com%2Fwos%2Fwoscc%2Ffull-record%2FWOS:000494975700001","View Full Record in Web of Science")</f>
        <v>View Full Record in Web of Science</v>
      </c>
      <c r="BW42"/>
      <c r="BX42"/>
      <c r="BY42"/>
    </row>
    <row r="43" spans="1:77" ht="15">
      <c r="A43">
        <v>43</v>
      </c>
      <c r="B43" s="19" t="s">
        <v>5762</v>
      </c>
      <c r="C43" t="s">
        <v>468</v>
      </c>
      <c r="D43" t="s">
        <v>888</v>
      </c>
      <c r="E43" t="s">
        <v>470</v>
      </c>
      <c r="F43" t="s">
        <v>470</v>
      </c>
      <c r="G43" t="s">
        <v>470</v>
      </c>
      <c r="H43" t="s">
        <v>889</v>
      </c>
      <c r="I43" t="s">
        <v>470</v>
      </c>
      <c r="J43" t="s">
        <v>470</v>
      </c>
      <c r="K43" t="s">
        <v>34</v>
      </c>
      <c r="L43" t="s">
        <v>890</v>
      </c>
      <c r="M43" t="s">
        <v>470</v>
      </c>
      <c r="N43" t="s">
        <v>470</v>
      </c>
      <c r="O43" t="s">
        <v>470</v>
      </c>
      <c r="P43" t="s">
        <v>470</v>
      </c>
      <c r="Q43" t="s">
        <v>470</v>
      </c>
      <c r="R43" t="s">
        <v>470</v>
      </c>
      <c r="S43" t="s">
        <v>470</v>
      </c>
      <c r="T43" t="s">
        <v>470</v>
      </c>
      <c r="U43" t="s">
        <v>470</v>
      </c>
      <c r="V43" t="s">
        <v>470</v>
      </c>
      <c r="W43" t="s">
        <v>470</v>
      </c>
      <c r="X43" t="s">
        <v>470</v>
      </c>
      <c r="Y43" t="s">
        <v>470</v>
      </c>
      <c r="Z43" t="s">
        <v>470</v>
      </c>
      <c r="AA43" t="s">
        <v>470</v>
      </c>
      <c r="AB43" t="s">
        <v>470</v>
      </c>
      <c r="AC43" t="s">
        <v>470</v>
      </c>
      <c r="AD43" t="s">
        <v>470</v>
      </c>
      <c r="AE43" t="s">
        <v>470</v>
      </c>
      <c r="AF43" t="s">
        <v>470</v>
      </c>
      <c r="AG43" t="s">
        <v>470</v>
      </c>
      <c r="AH43" t="s">
        <v>470</v>
      </c>
      <c r="AI43" t="s">
        <v>470</v>
      </c>
      <c r="AJ43" t="s">
        <v>470</v>
      </c>
      <c r="AK43" t="s">
        <v>470</v>
      </c>
      <c r="AL43" t="s">
        <v>470</v>
      </c>
      <c r="AM43" t="s">
        <v>470</v>
      </c>
      <c r="AN43" t="s">
        <v>470</v>
      </c>
      <c r="AO43" t="s">
        <v>470</v>
      </c>
      <c r="AP43" t="s">
        <v>470</v>
      </c>
      <c r="AQ43" t="s">
        <v>891</v>
      </c>
      <c r="AR43" t="s">
        <v>892</v>
      </c>
      <c r="AS43" t="s">
        <v>470</v>
      </c>
      <c r="AT43" t="s">
        <v>470</v>
      </c>
      <c r="AU43" t="s">
        <v>470</v>
      </c>
      <c r="AV43" t="s">
        <v>618</v>
      </c>
      <c r="AW43">
        <v>2020</v>
      </c>
      <c r="AX43">
        <v>35</v>
      </c>
      <c r="AY43">
        <v>1</v>
      </c>
      <c r="AZ43" t="s">
        <v>470</v>
      </c>
      <c r="BA43" t="s">
        <v>470</v>
      </c>
      <c r="BB43" t="s">
        <v>470</v>
      </c>
      <c r="BC43" t="s">
        <v>470</v>
      </c>
      <c r="BD43">
        <v>153</v>
      </c>
      <c r="BE43">
        <v>159</v>
      </c>
      <c r="BF43" t="s">
        <v>470</v>
      </c>
      <c r="BG43" t="s">
        <v>893</v>
      </c>
      <c r="BH43" t="str">
        <f>HYPERLINK("http://dx.doi.org/10.1007/s11606-019-05335-6","http://dx.doi.org/10.1007/s11606-019-05335-6")</f>
        <v>http://dx.doi.org/10.1007/s11606-019-05335-6</v>
      </c>
      <c r="BI43" t="s">
        <v>470</v>
      </c>
      <c r="BJ43" t="s">
        <v>894</v>
      </c>
      <c r="BK43" t="s">
        <v>470</v>
      </c>
      <c r="BL43" t="s">
        <v>470</v>
      </c>
      <c r="BM43" t="s">
        <v>470</v>
      </c>
      <c r="BN43" t="s">
        <v>470</v>
      </c>
      <c r="BO43" t="s">
        <v>470</v>
      </c>
      <c r="BP43">
        <v>31637640</v>
      </c>
      <c r="BQ43" t="s">
        <v>470</v>
      </c>
      <c r="BR43" t="s">
        <v>470</v>
      </c>
      <c r="BS43" t="s">
        <v>470</v>
      </c>
      <c r="BT43" t="s">
        <v>470</v>
      </c>
      <c r="BU43" t="s">
        <v>895</v>
      </c>
      <c r="BV43" t="str">
        <f>HYPERLINK("https%3A%2F%2Fwww.webofscience.com%2Fwos%2Fwoscc%2Ffull-record%2FWOS:000491863200014","View Full Record in Web of Science")</f>
        <v>View Full Record in Web of Science</v>
      </c>
      <c r="BW43"/>
      <c r="BX43"/>
      <c r="BY43"/>
    </row>
    <row r="44" spans="1:77" ht="15">
      <c r="A44">
        <v>44</v>
      </c>
      <c r="B44" s="19" t="s">
        <v>5762</v>
      </c>
      <c r="C44" t="s">
        <v>468</v>
      </c>
      <c r="D44" t="s">
        <v>990</v>
      </c>
      <c r="E44" t="s">
        <v>470</v>
      </c>
      <c r="F44" t="s">
        <v>470</v>
      </c>
      <c r="G44" t="s">
        <v>470</v>
      </c>
      <c r="H44" t="s">
        <v>991</v>
      </c>
      <c r="I44" t="s">
        <v>470</v>
      </c>
      <c r="J44" t="s">
        <v>470</v>
      </c>
      <c r="K44" t="s">
        <v>31</v>
      </c>
      <c r="L44" t="s">
        <v>667</v>
      </c>
      <c r="M44" t="s">
        <v>470</v>
      </c>
      <c r="N44" t="s">
        <v>470</v>
      </c>
      <c r="O44" t="s">
        <v>470</v>
      </c>
      <c r="P44" t="s">
        <v>470</v>
      </c>
      <c r="Q44" t="s">
        <v>470</v>
      </c>
      <c r="R44" t="s">
        <v>470</v>
      </c>
      <c r="S44" t="s">
        <v>470</v>
      </c>
      <c r="T44" t="s">
        <v>470</v>
      </c>
      <c r="U44" t="s">
        <v>470</v>
      </c>
      <c r="V44" t="s">
        <v>470</v>
      </c>
      <c r="W44" t="s">
        <v>470</v>
      </c>
      <c r="X44" t="s">
        <v>470</v>
      </c>
      <c r="Y44" t="s">
        <v>470</v>
      </c>
      <c r="Z44" t="s">
        <v>470</v>
      </c>
      <c r="AA44" t="s">
        <v>470</v>
      </c>
      <c r="AB44" t="s">
        <v>470</v>
      </c>
      <c r="AC44" t="s">
        <v>1309</v>
      </c>
      <c r="AD44" t="s">
        <v>1310</v>
      </c>
      <c r="AE44" t="s">
        <v>470</v>
      </c>
      <c r="AF44" t="s">
        <v>470</v>
      </c>
      <c r="AG44" t="s">
        <v>470</v>
      </c>
      <c r="AH44" t="s">
        <v>470</v>
      </c>
      <c r="AI44" t="s">
        <v>470</v>
      </c>
      <c r="AJ44" t="s">
        <v>470</v>
      </c>
      <c r="AK44" t="s">
        <v>470</v>
      </c>
      <c r="AL44" t="s">
        <v>470</v>
      </c>
      <c r="AM44" t="s">
        <v>470</v>
      </c>
      <c r="AN44" t="s">
        <v>470</v>
      </c>
      <c r="AO44" t="s">
        <v>470</v>
      </c>
      <c r="AP44" t="s">
        <v>470</v>
      </c>
      <c r="AQ44" t="s">
        <v>668</v>
      </c>
      <c r="AR44" t="s">
        <v>669</v>
      </c>
      <c r="AS44" t="s">
        <v>470</v>
      </c>
      <c r="AT44" t="s">
        <v>470</v>
      </c>
      <c r="AU44" t="s">
        <v>470</v>
      </c>
      <c r="AV44" t="s">
        <v>670</v>
      </c>
      <c r="AW44">
        <v>2020</v>
      </c>
      <c r="AX44">
        <v>60</v>
      </c>
      <c r="AY44">
        <v>1</v>
      </c>
      <c r="AZ44" t="s">
        <v>470</v>
      </c>
      <c r="BA44" t="s">
        <v>470</v>
      </c>
      <c r="BB44" t="s">
        <v>470</v>
      </c>
      <c r="BC44" t="s">
        <v>470</v>
      </c>
      <c r="BD44">
        <v>235</v>
      </c>
      <c r="BE44">
        <v>243</v>
      </c>
      <c r="BF44" t="s">
        <v>470</v>
      </c>
      <c r="BG44" t="s">
        <v>992</v>
      </c>
      <c r="BH44" t="str">
        <f>HYPERLINK("http://dx.doi.org/10.1016/j.japh.2019.11.005","http://dx.doi.org/10.1016/j.japh.2019.11.005")</f>
        <v>http://dx.doi.org/10.1016/j.japh.2019.11.005</v>
      </c>
      <c r="BI44" t="s">
        <v>470</v>
      </c>
      <c r="BJ44" t="s">
        <v>470</v>
      </c>
      <c r="BK44" t="s">
        <v>470</v>
      </c>
      <c r="BL44" t="s">
        <v>470</v>
      </c>
      <c r="BM44" t="s">
        <v>470</v>
      </c>
      <c r="BN44" t="s">
        <v>470</v>
      </c>
      <c r="BO44" t="s">
        <v>470</v>
      </c>
      <c r="BP44">
        <v>31831352</v>
      </c>
      <c r="BQ44" t="s">
        <v>470</v>
      </c>
      <c r="BR44" t="s">
        <v>470</v>
      </c>
      <c r="BS44" t="s">
        <v>470</v>
      </c>
      <c r="BT44" t="s">
        <v>470</v>
      </c>
      <c r="BU44" t="s">
        <v>993</v>
      </c>
      <c r="BV44" t="str">
        <f>HYPERLINK("https%3A%2F%2Fwww.webofscience.com%2Fwos%2Fwoscc%2Ffull-record%2FWOS:000510637600037","View Full Record in Web of Science")</f>
        <v>View Full Record in Web of Science</v>
      </c>
      <c r="BW44"/>
      <c r="BX44"/>
      <c r="BY44"/>
    </row>
    <row r="45" spans="1:77" ht="15">
      <c r="A45">
        <v>45</v>
      </c>
      <c r="B45" s="19" t="s">
        <v>5762</v>
      </c>
      <c r="C45" t="s">
        <v>468</v>
      </c>
      <c r="D45" t="s">
        <v>899</v>
      </c>
      <c r="E45" t="s">
        <v>470</v>
      </c>
      <c r="F45" t="s">
        <v>470</v>
      </c>
      <c r="G45" t="s">
        <v>470</v>
      </c>
      <c r="H45" t="s">
        <v>900</v>
      </c>
      <c r="I45" t="s">
        <v>470</v>
      </c>
      <c r="J45" t="s">
        <v>470</v>
      </c>
      <c r="K45" t="s">
        <v>901</v>
      </c>
      <c r="L45" t="s">
        <v>902</v>
      </c>
      <c r="M45" t="s">
        <v>470</v>
      </c>
      <c r="N45" t="s">
        <v>470</v>
      </c>
      <c r="O45" t="s">
        <v>470</v>
      </c>
      <c r="P45" t="s">
        <v>470</v>
      </c>
      <c r="Q45" t="s">
        <v>470</v>
      </c>
      <c r="R45" t="s">
        <v>470</v>
      </c>
      <c r="S45" t="s">
        <v>470</v>
      </c>
      <c r="T45" t="s">
        <v>470</v>
      </c>
      <c r="U45" t="s">
        <v>470</v>
      </c>
      <c r="V45" t="s">
        <v>470</v>
      </c>
      <c r="W45" t="s">
        <v>470</v>
      </c>
      <c r="X45" t="s">
        <v>470</v>
      </c>
      <c r="Y45" t="s">
        <v>470</v>
      </c>
      <c r="Z45" t="s">
        <v>470</v>
      </c>
      <c r="AA45" t="s">
        <v>470</v>
      </c>
      <c r="AB45" t="s">
        <v>470</v>
      </c>
      <c r="AC45" t="s">
        <v>855</v>
      </c>
      <c r="AD45" t="s">
        <v>856</v>
      </c>
      <c r="AE45" t="s">
        <v>470</v>
      </c>
      <c r="AF45" t="s">
        <v>470</v>
      </c>
      <c r="AG45" t="s">
        <v>470</v>
      </c>
      <c r="AH45" t="s">
        <v>470</v>
      </c>
      <c r="AI45" t="s">
        <v>470</v>
      </c>
      <c r="AJ45" t="s">
        <v>470</v>
      </c>
      <c r="AK45" t="s">
        <v>470</v>
      </c>
      <c r="AL45" t="s">
        <v>470</v>
      </c>
      <c r="AM45" t="s">
        <v>470</v>
      </c>
      <c r="AN45" t="s">
        <v>470</v>
      </c>
      <c r="AO45" t="s">
        <v>470</v>
      </c>
      <c r="AP45" t="s">
        <v>470</v>
      </c>
      <c r="AQ45" t="s">
        <v>903</v>
      </c>
      <c r="AR45" t="s">
        <v>470</v>
      </c>
      <c r="AS45" t="s">
        <v>470</v>
      </c>
      <c r="AT45" t="s">
        <v>470</v>
      </c>
      <c r="AU45" t="s">
        <v>470</v>
      </c>
      <c r="AV45" t="s">
        <v>745</v>
      </c>
      <c r="AW45">
        <v>2020</v>
      </c>
      <c r="AX45">
        <v>44</v>
      </c>
      <c r="AY45">
        <v>6</v>
      </c>
      <c r="AZ45" t="s">
        <v>470</v>
      </c>
      <c r="BA45" t="s">
        <v>470</v>
      </c>
      <c r="BB45" t="s">
        <v>470</v>
      </c>
      <c r="BC45" t="s">
        <v>470</v>
      </c>
      <c r="BD45">
        <v>807</v>
      </c>
      <c r="BE45">
        <v>819</v>
      </c>
      <c r="BF45" t="s">
        <v>470</v>
      </c>
      <c r="BG45" t="s">
        <v>904</v>
      </c>
      <c r="BH45" t="str">
        <f>HYPERLINK("http://dx.doi.org/10.5993/AJHB.44.6.6","http://dx.doi.org/10.5993/AJHB.44.6.6")</f>
        <v>http://dx.doi.org/10.5993/AJHB.44.6.6</v>
      </c>
      <c r="BI45" t="s">
        <v>470</v>
      </c>
      <c r="BJ45" t="s">
        <v>470</v>
      </c>
      <c r="BK45" t="s">
        <v>470</v>
      </c>
      <c r="BL45" t="s">
        <v>470</v>
      </c>
      <c r="BM45" t="s">
        <v>470</v>
      </c>
      <c r="BN45" t="s">
        <v>470</v>
      </c>
      <c r="BO45" t="s">
        <v>470</v>
      </c>
      <c r="BP45">
        <v>33081878</v>
      </c>
      <c r="BQ45" t="s">
        <v>470</v>
      </c>
      <c r="BR45" t="s">
        <v>470</v>
      </c>
      <c r="BS45" t="s">
        <v>470</v>
      </c>
      <c r="BT45" t="s">
        <v>470</v>
      </c>
      <c r="BU45" t="s">
        <v>905</v>
      </c>
      <c r="BV45" t="str">
        <f>HYPERLINK("https%3A%2F%2Fwww.webofscience.com%2Fwos%2Fwoscc%2Ffull-record%2FWOS:000643639600006","View Full Record in Web of Science")</f>
        <v>View Full Record in Web of Science</v>
      </c>
      <c r="BW45"/>
      <c r="BX45"/>
      <c r="BY45"/>
    </row>
    <row r="46" spans="1:77" ht="15">
      <c r="A46">
        <v>46</v>
      </c>
      <c r="B46" s="19" t="s">
        <v>5762</v>
      </c>
      <c r="C46" t="s">
        <v>468</v>
      </c>
      <c r="D46" t="s">
        <v>910</v>
      </c>
      <c r="E46" t="s">
        <v>470</v>
      </c>
      <c r="F46" t="s">
        <v>470</v>
      </c>
      <c r="G46" t="s">
        <v>470</v>
      </c>
      <c r="H46" t="s">
        <v>911</v>
      </c>
      <c r="I46" t="s">
        <v>470</v>
      </c>
      <c r="J46" t="s">
        <v>470</v>
      </c>
      <c r="K46" t="s">
        <v>68</v>
      </c>
      <c r="L46" t="s">
        <v>912</v>
      </c>
      <c r="M46" t="s">
        <v>470</v>
      </c>
      <c r="N46" t="s">
        <v>470</v>
      </c>
      <c r="O46" t="s">
        <v>470</v>
      </c>
      <c r="P46" t="s">
        <v>470</v>
      </c>
      <c r="Q46" t="s">
        <v>470</v>
      </c>
      <c r="R46" t="s">
        <v>470</v>
      </c>
      <c r="S46" t="s">
        <v>470</v>
      </c>
      <c r="T46" t="s">
        <v>470</v>
      </c>
      <c r="U46" t="s">
        <v>470</v>
      </c>
      <c r="V46" t="s">
        <v>470</v>
      </c>
      <c r="W46" t="s">
        <v>470</v>
      </c>
      <c r="X46" t="s">
        <v>470</v>
      </c>
      <c r="Y46" t="s">
        <v>470</v>
      </c>
      <c r="Z46" t="s">
        <v>470</v>
      </c>
      <c r="AA46" t="s">
        <v>470</v>
      </c>
      <c r="AB46" t="s">
        <v>470</v>
      </c>
      <c r="AC46" t="s">
        <v>913</v>
      </c>
      <c r="AD46" t="s">
        <v>914</v>
      </c>
      <c r="AE46" t="s">
        <v>470</v>
      </c>
      <c r="AF46" t="s">
        <v>470</v>
      </c>
      <c r="AG46" t="s">
        <v>470</v>
      </c>
      <c r="AH46" t="s">
        <v>470</v>
      </c>
      <c r="AI46" t="s">
        <v>470</v>
      </c>
      <c r="AJ46" t="s">
        <v>470</v>
      </c>
      <c r="AK46" t="s">
        <v>470</v>
      </c>
      <c r="AL46" t="s">
        <v>470</v>
      </c>
      <c r="AM46" t="s">
        <v>470</v>
      </c>
      <c r="AN46" t="s">
        <v>470</v>
      </c>
      <c r="AO46" t="s">
        <v>470</v>
      </c>
      <c r="AP46" t="s">
        <v>470</v>
      </c>
      <c r="AQ46" t="s">
        <v>915</v>
      </c>
      <c r="AR46" t="s">
        <v>916</v>
      </c>
      <c r="AS46" t="s">
        <v>470</v>
      </c>
      <c r="AT46" t="s">
        <v>470</v>
      </c>
      <c r="AU46" t="s">
        <v>470</v>
      </c>
      <c r="AV46" t="s">
        <v>484</v>
      </c>
      <c r="AW46">
        <v>2020</v>
      </c>
      <c r="AX46">
        <v>55</v>
      </c>
      <c r="AY46" t="s">
        <v>470</v>
      </c>
      <c r="AZ46" t="s">
        <v>470</v>
      </c>
      <c r="BA46" t="s">
        <v>470</v>
      </c>
      <c r="BB46" t="s">
        <v>470</v>
      </c>
      <c r="BC46" t="s">
        <v>470</v>
      </c>
      <c r="BD46">
        <v>150</v>
      </c>
      <c r="BE46">
        <v>163</v>
      </c>
      <c r="BF46" t="s">
        <v>470</v>
      </c>
      <c r="BG46" t="s">
        <v>917</v>
      </c>
      <c r="BH46" t="str">
        <f>HYPERLINK("http://dx.doi.org/10.1016/j.inffus.2019.08.006","http://dx.doi.org/10.1016/j.inffus.2019.08.006")</f>
        <v>http://dx.doi.org/10.1016/j.inffus.2019.08.006</v>
      </c>
      <c r="BI46" t="s">
        <v>470</v>
      </c>
      <c r="BJ46" t="s">
        <v>470</v>
      </c>
      <c r="BK46" t="s">
        <v>470</v>
      </c>
      <c r="BL46" t="s">
        <v>470</v>
      </c>
      <c r="BM46" t="s">
        <v>470</v>
      </c>
      <c r="BN46" t="s">
        <v>470</v>
      </c>
      <c r="BO46" t="s">
        <v>470</v>
      </c>
      <c r="BP46" t="s">
        <v>470</v>
      </c>
      <c r="BQ46" t="s">
        <v>470</v>
      </c>
      <c r="BR46" t="s">
        <v>470</v>
      </c>
      <c r="BS46" t="s">
        <v>470</v>
      </c>
      <c r="BT46" t="s">
        <v>470</v>
      </c>
      <c r="BU46" t="s">
        <v>918</v>
      </c>
      <c r="BV46" t="str">
        <f>HYPERLINK("https%3A%2F%2Fwww.webofscience.com%2Fwos%2Fwoscc%2Ffull-record%2FWOS:000497705000011","View Full Record in Web of Science")</f>
        <v>View Full Record in Web of Science</v>
      </c>
      <c r="BW46"/>
      <c r="BX46"/>
      <c r="BY46"/>
    </row>
    <row r="47" spans="1:77" ht="15">
      <c r="A47">
        <v>47</v>
      </c>
      <c r="B47" s="19" t="s">
        <v>5762</v>
      </c>
      <c r="C47" t="s">
        <v>468</v>
      </c>
      <c r="D47" t="s">
        <v>1145</v>
      </c>
      <c r="E47" t="s">
        <v>470</v>
      </c>
      <c r="F47" t="s">
        <v>470</v>
      </c>
      <c r="G47" t="s">
        <v>470</v>
      </c>
      <c r="H47" t="s">
        <v>1146</v>
      </c>
      <c r="I47" t="s">
        <v>470</v>
      </c>
      <c r="J47" t="s">
        <v>470</v>
      </c>
      <c r="K47" t="s">
        <v>20</v>
      </c>
      <c r="L47" t="s">
        <v>1147</v>
      </c>
      <c r="M47" t="s">
        <v>470</v>
      </c>
      <c r="N47" t="s">
        <v>470</v>
      </c>
      <c r="O47" t="s">
        <v>470</v>
      </c>
      <c r="P47" t="s">
        <v>470</v>
      </c>
      <c r="Q47" t="s">
        <v>470</v>
      </c>
      <c r="R47" t="s">
        <v>470</v>
      </c>
      <c r="S47" t="s">
        <v>470</v>
      </c>
      <c r="T47" t="s">
        <v>470</v>
      </c>
      <c r="U47" t="s">
        <v>470</v>
      </c>
      <c r="V47" t="s">
        <v>470</v>
      </c>
      <c r="W47" t="s">
        <v>470</v>
      </c>
      <c r="X47" t="s">
        <v>470</v>
      </c>
      <c r="Y47" t="s">
        <v>470</v>
      </c>
      <c r="Z47" t="s">
        <v>470</v>
      </c>
      <c r="AA47" t="s">
        <v>470</v>
      </c>
      <c r="AB47" t="s">
        <v>470</v>
      </c>
      <c r="AC47" t="s">
        <v>470</v>
      </c>
      <c r="AD47" t="s">
        <v>1148</v>
      </c>
      <c r="AE47" t="s">
        <v>470</v>
      </c>
      <c r="AF47" t="s">
        <v>470</v>
      </c>
      <c r="AG47" t="s">
        <v>470</v>
      </c>
      <c r="AH47" t="s">
        <v>470</v>
      </c>
      <c r="AI47" t="s">
        <v>470</v>
      </c>
      <c r="AJ47" t="s">
        <v>470</v>
      </c>
      <c r="AK47" t="s">
        <v>470</v>
      </c>
      <c r="AL47" t="s">
        <v>470</v>
      </c>
      <c r="AM47" t="s">
        <v>470</v>
      </c>
      <c r="AN47" t="s">
        <v>470</v>
      </c>
      <c r="AO47" t="s">
        <v>470</v>
      </c>
      <c r="AP47" t="s">
        <v>470</v>
      </c>
      <c r="AQ47" t="s">
        <v>1149</v>
      </c>
      <c r="AR47" t="s">
        <v>1150</v>
      </c>
      <c r="AS47" t="s">
        <v>470</v>
      </c>
      <c r="AT47" t="s">
        <v>470</v>
      </c>
      <c r="AU47" t="s">
        <v>470</v>
      </c>
      <c r="AV47" t="s">
        <v>487</v>
      </c>
      <c r="AW47">
        <v>2020</v>
      </c>
      <c r="AX47">
        <v>26</v>
      </c>
      <c r="AY47">
        <v>9</v>
      </c>
      <c r="AZ47" t="s">
        <v>470</v>
      </c>
      <c r="BA47" t="s">
        <v>470</v>
      </c>
      <c r="BB47" t="s">
        <v>470</v>
      </c>
      <c r="BC47" t="s">
        <v>470</v>
      </c>
      <c r="BD47">
        <v>1445</v>
      </c>
      <c r="BE47">
        <v>1450</v>
      </c>
      <c r="BF47" t="s">
        <v>470</v>
      </c>
      <c r="BG47" t="s">
        <v>1151</v>
      </c>
      <c r="BH47" t="str">
        <f>HYPERLINK("http://dx.doi.org/10.1093/ibd/izaa032","http://dx.doi.org/10.1093/ibd/izaa032")</f>
        <v>http://dx.doi.org/10.1093/ibd/izaa032</v>
      </c>
      <c r="BI47" t="s">
        <v>470</v>
      </c>
      <c r="BJ47" t="s">
        <v>470</v>
      </c>
      <c r="BK47" t="s">
        <v>470</v>
      </c>
      <c r="BL47" t="s">
        <v>470</v>
      </c>
      <c r="BM47" t="s">
        <v>470</v>
      </c>
      <c r="BN47" t="s">
        <v>470</v>
      </c>
      <c r="BO47" t="s">
        <v>470</v>
      </c>
      <c r="BP47">
        <v>32100018</v>
      </c>
      <c r="BQ47" t="s">
        <v>470</v>
      </c>
      <c r="BR47" t="s">
        <v>470</v>
      </c>
      <c r="BS47" t="s">
        <v>470</v>
      </c>
      <c r="BT47" t="s">
        <v>470</v>
      </c>
      <c r="BU47" t="s">
        <v>1152</v>
      </c>
      <c r="BV47" t="str">
        <f>HYPERLINK("https%3A%2F%2Fwww.webofscience.com%2Fwos%2Fwoscc%2Ffull-record%2FWOS:000569215300031","View Full Record in Web of Science")</f>
        <v>View Full Record in Web of Science</v>
      </c>
      <c r="BW47"/>
      <c r="BX47"/>
      <c r="BY47"/>
    </row>
    <row r="48" spans="1:77" ht="15">
      <c r="A48">
        <v>48</v>
      </c>
      <c r="B48" s="19" t="s">
        <v>5762</v>
      </c>
      <c r="C48" t="s">
        <v>468</v>
      </c>
      <c r="D48" t="s">
        <v>1097</v>
      </c>
      <c r="E48" t="s">
        <v>470</v>
      </c>
      <c r="F48" t="s">
        <v>470</v>
      </c>
      <c r="G48" t="s">
        <v>470</v>
      </c>
      <c r="H48" t="s">
        <v>1098</v>
      </c>
      <c r="I48" t="s">
        <v>470</v>
      </c>
      <c r="J48" t="s">
        <v>470</v>
      </c>
      <c r="K48" t="s">
        <v>131</v>
      </c>
      <c r="L48" t="s">
        <v>1028</v>
      </c>
      <c r="M48" t="s">
        <v>470</v>
      </c>
      <c r="N48" t="s">
        <v>470</v>
      </c>
      <c r="O48" t="s">
        <v>470</v>
      </c>
      <c r="P48" t="s">
        <v>470</v>
      </c>
      <c r="Q48" t="s">
        <v>470</v>
      </c>
      <c r="R48" t="s">
        <v>470</v>
      </c>
      <c r="S48" t="s">
        <v>470</v>
      </c>
      <c r="T48" t="s">
        <v>470</v>
      </c>
      <c r="U48" t="s">
        <v>470</v>
      </c>
      <c r="V48" t="s">
        <v>470</v>
      </c>
      <c r="W48" t="s">
        <v>470</v>
      </c>
      <c r="X48" t="s">
        <v>470</v>
      </c>
      <c r="Y48" t="s">
        <v>470</v>
      </c>
      <c r="Z48" t="s">
        <v>470</v>
      </c>
      <c r="AA48" t="s">
        <v>470</v>
      </c>
      <c r="AB48" t="s">
        <v>470</v>
      </c>
      <c r="AC48" t="s">
        <v>849</v>
      </c>
      <c r="AD48" t="s">
        <v>470</v>
      </c>
      <c r="AE48" t="s">
        <v>470</v>
      </c>
      <c r="AF48" t="s">
        <v>470</v>
      </c>
      <c r="AG48" t="s">
        <v>470</v>
      </c>
      <c r="AH48" t="s">
        <v>470</v>
      </c>
      <c r="AI48" t="s">
        <v>470</v>
      </c>
      <c r="AJ48" t="s">
        <v>470</v>
      </c>
      <c r="AK48" t="s">
        <v>470</v>
      </c>
      <c r="AL48" t="s">
        <v>470</v>
      </c>
      <c r="AM48" t="s">
        <v>470</v>
      </c>
      <c r="AN48" t="s">
        <v>470</v>
      </c>
      <c r="AO48" t="s">
        <v>470</v>
      </c>
      <c r="AP48" t="s">
        <v>470</v>
      </c>
      <c r="AQ48" t="s">
        <v>1029</v>
      </c>
      <c r="AR48" t="s">
        <v>1030</v>
      </c>
      <c r="AS48" t="s">
        <v>470</v>
      </c>
      <c r="AT48" t="s">
        <v>470</v>
      </c>
      <c r="AU48" t="s">
        <v>470</v>
      </c>
      <c r="AV48" t="s">
        <v>654</v>
      </c>
      <c r="AW48">
        <v>2020</v>
      </c>
      <c r="AX48">
        <v>111</v>
      </c>
      <c r="AY48" t="s">
        <v>470</v>
      </c>
      <c r="AZ48" t="s">
        <v>470</v>
      </c>
      <c r="BA48" t="s">
        <v>470</v>
      </c>
      <c r="BB48" t="s">
        <v>470</v>
      </c>
      <c r="BC48" t="s">
        <v>470</v>
      </c>
      <c r="BD48" t="s">
        <v>470</v>
      </c>
      <c r="BE48" t="s">
        <v>470</v>
      </c>
      <c r="BF48">
        <v>106524</v>
      </c>
      <c r="BG48" t="s">
        <v>1099</v>
      </c>
      <c r="BH48" t="str">
        <f>HYPERLINK("http://dx.doi.org/10.1016/j.addbeh.2020.106524","http://dx.doi.org/10.1016/j.addbeh.2020.106524")</f>
        <v>http://dx.doi.org/10.1016/j.addbeh.2020.106524</v>
      </c>
      <c r="BI48" t="s">
        <v>470</v>
      </c>
      <c r="BJ48" t="s">
        <v>470</v>
      </c>
      <c r="BK48" t="s">
        <v>470</v>
      </c>
      <c r="BL48" t="s">
        <v>470</v>
      </c>
      <c r="BM48" t="s">
        <v>470</v>
      </c>
      <c r="BN48" t="s">
        <v>470</v>
      </c>
      <c r="BO48" t="s">
        <v>470</v>
      </c>
      <c r="BP48">
        <v>32791434</v>
      </c>
      <c r="BQ48" t="s">
        <v>470</v>
      </c>
      <c r="BR48" t="s">
        <v>470</v>
      </c>
      <c r="BS48" t="s">
        <v>470</v>
      </c>
      <c r="BT48" t="s">
        <v>470</v>
      </c>
      <c r="BU48" t="s">
        <v>1100</v>
      </c>
      <c r="BV48" t="str">
        <f>HYPERLINK("https%3A%2F%2Fwww.webofscience.com%2Fwos%2Fwoscc%2Ffull-record%2FWOS:000566394500004","View Full Record in Web of Science")</f>
        <v>View Full Record in Web of Science</v>
      </c>
      <c r="BW48"/>
      <c r="BX48"/>
      <c r="BY48"/>
    </row>
    <row r="49" spans="1:77" ht="15">
      <c r="A49">
        <v>49</v>
      </c>
      <c r="B49" s="19" t="s">
        <v>5762</v>
      </c>
      <c r="C49" t="s">
        <v>468</v>
      </c>
      <c r="D49" t="s">
        <v>1047</v>
      </c>
      <c r="E49" t="s">
        <v>470</v>
      </c>
      <c r="F49" t="s">
        <v>470</v>
      </c>
      <c r="G49" t="s">
        <v>470</v>
      </c>
      <c r="H49" t="s">
        <v>1048</v>
      </c>
      <c r="I49" t="s">
        <v>470</v>
      </c>
      <c r="J49" t="s">
        <v>470</v>
      </c>
      <c r="K49" t="s">
        <v>25</v>
      </c>
      <c r="L49" t="s">
        <v>1014</v>
      </c>
      <c r="M49" t="s">
        <v>470</v>
      </c>
      <c r="N49" t="s">
        <v>470</v>
      </c>
      <c r="O49" t="s">
        <v>470</v>
      </c>
      <c r="P49" t="s">
        <v>470</v>
      </c>
      <c r="Q49" t="s">
        <v>470</v>
      </c>
      <c r="R49" t="s">
        <v>470</v>
      </c>
      <c r="S49" t="s">
        <v>470</v>
      </c>
      <c r="T49" t="s">
        <v>470</v>
      </c>
      <c r="U49" t="s">
        <v>470</v>
      </c>
      <c r="V49" t="s">
        <v>470</v>
      </c>
      <c r="W49" t="s">
        <v>470</v>
      </c>
      <c r="X49" t="s">
        <v>470</v>
      </c>
      <c r="Y49" t="s">
        <v>470</v>
      </c>
      <c r="Z49" t="s">
        <v>470</v>
      </c>
      <c r="AA49" t="s">
        <v>470</v>
      </c>
      <c r="AB49" t="s">
        <v>470</v>
      </c>
      <c r="AC49" t="s">
        <v>470</v>
      </c>
      <c r="AD49" t="s">
        <v>1049</v>
      </c>
      <c r="AE49" t="s">
        <v>470</v>
      </c>
      <c r="AF49" t="s">
        <v>470</v>
      </c>
      <c r="AG49" t="s">
        <v>470</v>
      </c>
      <c r="AH49" t="s">
        <v>470</v>
      </c>
      <c r="AI49" t="s">
        <v>470</v>
      </c>
      <c r="AJ49" t="s">
        <v>470</v>
      </c>
      <c r="AK49" t="s">
        <v>470</v>
      </c>
      <c r="AL49" t="s">
        <v>470</v>
      </c>
      <c r="AM49" t="s">
        <v>470</v>
      </c>
      <c r="AN49" t="s">
        <v>470</v>
      </c>
      <c r="AO49" t="s">
        <v>470</v>
      </c>
      <c r="AP49" t="s">
        <v>470</v>
      </c>
      <c r="AQ49" t="s">
        <v>1015</v>
      </c>
      <c r="AR49" t="s">
        <v>1016</v>
      </c>
      <c r="AS49" t="s">
        <v>470</v>
      </c>
      <c r="AT49" t="s">
        <v>470</v>
      </c>
      <c r="AU49" t="s">
        <v>470</v>
      </c>
      <c r="AV49" t="s">
        <v>831</v>
      </c>
      <c r="AW49">
        <v>2020</v>
      </c>
      <c r="AX49">
        <v>133</v>
      </c>
      <c r="AY49" t="s">
        <v>470</v>
      </c>
      <c r="AZ49" t="s">
        <v>470</v>
      </c>
      <c r="BA49" t="s">
        <v>470</v>
      </c>
      <c r="BB49" t="s">
        <v>470</v>
      </c>
      <c r="BC49" t="s">
        <v>470</v>
      </c>
      <c r="BD49" t="s">
        <v>470</v>
      </c>
      <c r="BE49" t="s">
        <v>470</v>
      </c>
      <c r="BF49">
        <v>106013</v>
      </c>
      <c r="BG49" t="s">
        <v>1050</v>
      </c>
      <c r="BH49" t="str">
        <f>HYPERLINK("http://dx.doi.org/10.1016/j.ypmed.2020.106013","http://dx.doi.org/10.1016/j.ypmed.2020.106013")</f>
        <v>http://dx.doi.org/10.1016/j.ypmed.2020.106013</v>
      </c>
      <c r="BI49" t="s">
        <v>470</v>
      </c>
      <c r="BJ49" t="s">
        <v>470</v>
      </c>
      <c r="BK49" t="s">
        <v>470</v>
      </c>
      <c r="BL49" t="s">
        <v>470</v>
      </c>
      <c r="BM49" t="s">
        <v>470</v>
      </c>
      <c r="BN49" t="s">
        <v>470</v>
      </c>
      <c r="BO49" t="s">
        <v>470</v>
      </c>
      <c r="BP49">
        <v>32027914</v>
      </c>
      <c r="BQ49" t="s">
        <v>470</v>
      </c>
      <c r="BR49" t="s">
        <v>470</v>
      </c>
      <c r="BS49" t="s">
        <v>470</v>
      </c>
      <c r="BT49" t="s">
        <v>470</v>
      </c>
      <c r="BU49" t="s">
        <v>1051</v>
      </c>
      <c r="BV49" t="str">
        <f>HYPERLINK("https%3A%2F%2Fwww.webofscience.com%2Fwos%2Fwoscc%2Ffull-record%2FWOS:000523565500011","View Full Record in Web of Science")</f>
        <v>View Full Record in Web of Science</v>
      </c>
      <c r="BW49"/>
      <c r="BX49"/>
      <c r="BY49"/>
    </row>
    <row r="50" spans="1:77" ht="15">
      <c r="A50">
        <v>50</v>
      </c>
      <c r="B50" s="19" t="s">
        <v>5762</v>
      </c>
      <c r="C50" t="s">
        <v>468</v>
      </c>
      <c r="D50" t="s">
        <v>1129</v>
      </c>
      <c r="E50" t="s">
        <v>470</v>
      </c>
      <c r="F50" t="s">
        <v>470</v>
      </c>
      <c r="G50" t="s">
        <v>470</v>
      </c>
      <c r="H50" t="s">
        <v>1130</v>
      </c>
      <c r="I50" t="s">
        <v>470</v>
      </c>
      <c r="J50" t="s">
        <v>470</v>
      </c>
      <c r="K50" t="s">
        <v>23</v>
      </c>
      <c r="L50" t="s">
        <v>1131</v>
      </c>
      <c r="M50" t="s">
        <v>470</v>
      </c>
      <c r="N50" t="s">
        <v>470</v>
      </c>
      <c r="O50" t="s">
        <v>470</v>
      </c>
      <c r="P50" t="s">
        <v>470</v>
      </c>
      <c r="Q50" t="s">
        <v>470</v>
      </c>
      <c r="R50" t="s">
        <v>470</v>
      </c>
      <c r="S50" t="s">
        <v>470</v>
      </c>
      <c r="T50" t="s">
        <v>470</v>
      </c>
      <c r="U50" t="s">
        <v>470</v>
      </c>
      <c r="V50" t="s">
        <v>470</v>
      </c>
      <c r="W50" t="s">
        <v>470</v>
      </c>
      <c r="X50" t="s">
        <v>470</v>
      </c>
      <c r="Y50" t="s">
        <v>470</v>
      </c>
      <c r="Z50" t="s">
        <v>470</v>
      </c>
      <c r="AA50" t="s">
        <v>470</v>
      </c>
      <c r="AB50" t="s">
        <v>470</v>
      </c>
      <c r="AC50" t="s">
        <v>470</v>
      </c>
      <c r="AD50" t="s">
        <v>470</v>
      </c>
      <c r="AE50" t="s">
        <v>470</v>
      </c>
      <c r="AF50" t="s">
        <v>470</v>
      </c>
      <c r="AG50" t="s">
        <v>470</v>
      </c>
      <c r="AH50" t="s">
        <v>470</v>
      </c>
      <c r="AI50" t="s">
        <v>470</v>
      </c>
      <c r="AJ50" t="s">
        <v>470</v>
      </c>
      <c r="AK50" t="s">
        <v>470</v>
      </c>
      <c r="AL50" t="s">
        <v>470</v>
      </c>
      <c r="AM50" t="s">
        <v>470</v>
      </c>
      <c r="AN50" t="s">
        <v>470</v>
      </c>
      <c r="AO50" t="s">
        <v>470</v>
      </c>
      <c r="AP50" t="s">
        <v>470</v>
      </c>
      <c r="AQ50" t="s">
        <v>1132</v>
      </c>
      <c r="AR50" t="s">
        <v>1133</v>
      </c>
      <c r="AS50" t="s">
        <v>470</v>
      </c>
      <c r="AT50" t="s">
        <v>470</v>
      </c>
      <c r="AU50" t="s">
        <v>470</v>
      </c>
      <c r="AV50" t="s">
        <v>654</v>
      </c>
      <c r="AW50">
        <v>2020</v>
      </c>
      <c r="AX50">
        <v>18</v>
      </c>
      <c r="AY50">
        <v>4</v>
      </c>
      <c r="AZ50" t="s">
        <v>470</v>
      </c>
      <c r="BA50" t="s">
        <v>470</v>
      </c>
      <c r="BB50" t="s">
        <v>470</v>
      </c>
      <c r="BC50" t="s">
        <v>470</v>
      </c>
      <c r="BD50">
        <v>706</v>
      </c>
      <c r="BE50">
        <v>717</v>
      </c>
      <c r="BF50" t="s">
        <v>470</v>
      </c>
      <c r="BG50" t="s">
        <v>1134</v>
      </c>
      <c r="BH50" t="str">
        <f>HYPERLINK("http://dx.doi.org/10.1111/vco.12599","http://dx.doi.org/10.1111/vco.12599")</f>
        <v>http://dx.doi.org/10.1111/vco.12599</v>
      </c>
      <c r="BI50" t="s">
        <v>470</v>
      </c>
      <c r="BJ50" t="s">
        <v>1135</v>
      </c>
      <c r="BK50" t="s">
        <v>470</v>
      </c>
      <c r="BL50" t="s">
        <v>470</v>
      </c>
      <c r="BM50" t="s">
        <v>470</v>
      </c>
      <c r="BN50" t="s">
        <v>470</v>
      </c>
      <c r="BO50" t="s">
        <v>470</v>
      </c>
      <c r="BP50">
        <v>32304175</v>
      </c>
      <c r="BQ50" t="s">
        <v>470</v>
      </c>
      <c r="BR50" t="s">
        <v>470</v>
      </c>
      <c r="BS50" t="s">
        <v>470</v>
      </c>
      <c r="BT50" t="s">
        <v>470</v>
      </c>
      <c r="BU50" t="s">
        <v>1136</v>
      </c>
      <c r="BV50" t="str">
        <f>HYPERLINK("https%3A%2F%2Fwww.webofscience.com%2Fwos%2Fwoscc%2Ffull-record%2FWOS:000536495500001","View Full Record in Web of Science")</f>
        <v>View Full Record in Web of Science</v>
      </c>
      <c r="BW50"/>
      <c r="BX50"/>
      <c r="BY50"/>
    </row>
    <row r="51" spans="1:77" ht="15">
      <c r="A51">
        <v>51</v>
      </c>
      <c r="B51" s="19" t="s">
        <v>5762</v>
      </c>
      <c r="C51" t="s">
        <v>468</v>
      </c>
      <c r="D51" t="s">
        <v>1181</v>
      </c>
      <c r="E51" t="s">
        <v>470</v>
      </c>
      <c r="F51" t="s">
        <v>470</v>
      </c>
      <c r="G51" t="s">
        <v>470</v>
      </c>
      <c r="H51" t="s">
        <v>1182</v>
      </c>
      <c r="I51" t="s">
        <v>470</v>
      </c>
      <c r="J51" t="s">
        <v>470</v>
      </c>
      <c r="K51" t="s">
        <v>100</v>
      </c>
      <c r="L51" t="s">
        <v>1183</v>
      </c>
      <c r="M51" t="s">
        <v>470</v>
      </c>
      <c r="N51" t="s">
        <v>470</v>
      </c>
      <c r="O51" t="s">
        <v>470</v>
      </c>
      <c r="P51" t="s">
        <v>470</v>
      </c>
      <c r="Q51" t="s">
        <v>470</v>
      </c>
      <c r="R51" t="s">
        <v>470</v>
      </c>
      <c r="S51" t="s">
        <v>470</v>
      </c>
      <c r="T51" t="s">
        <v>470</v>
      </c>
      <c r="U51" t="s">
        <v>470</v>
      </c>
      <c r="V51" t="s">
        <v>470</v>
      </c>
      <c r="W51" t="s">
        <v>470</v>
      </c>
      <c r="X51" t="s">
        <v>470</v>
      </c>
      <c r="Y51" t="s">
        <v>470</v>
      </c>
      <c r="Z51" t="s">
        <v>470</v>
      </c>
      <c r="AA51" t="s">
        <v>470</v>
      </c>
      <c r="AB51" t="s">
        <v>470</v>
      </c>
      <c r="AC51" t="s">
        <v>1311</v>
      </c>
      <c r="AD51" t="s">
        <v>1312</v>
      </c>
      <c r="AE51" t="s">
        <v>470</v>
      </c>
      <c r="AF51" t="s">
        <v>470</v>
      </c>
      <c r="AG51" t="s">
        <v>470</v>
      </c>
      <c r="AH51" t="s">
        <v>470</v>
      </c>
      <c r="AI51" t="s">
        <v>470</v>
      </c>
      <c r="AJ51" t="s">
        <v>470</v>
      </c>
      <c r="AK51" t="s">
        <v>470</v>
      </c>
      <c r="AL51" t="s">
        <v>470</v>
      </c>
      <c r="AM51" t="s">
        <v>470</v>
      </c>
      <c r="AN51" t="s">
        <v>470</v>
      </c>
      <c r="AO51" t="s">
        <v>470</v>
      </c>
      <c r="AP51" t="s">
        <v>470</v>
      </c>
      <c r="AQ51" t="s">
        <v>470</v>
      </c>
      <c r="AR51" t="s">
        <v>1184</v>
      </c>
      <c r="AS51" t="s">
        <v>470</v>
      </c>
      <c r="AT51" t="s">
        <v>470</v>
      </c>
      <c r="AU51" t="s">
        <v>470</v>
      </c>
      <c r="AV51" t="s">
        <v>1185</v>
      </c>
      <c r="AW51">
        <v>2020</v>
      </c>
      <c r="AX51">
        <v>20</v>
      </c>
      <c r="AY51">
        <v>1</v>
      </c>
      <c r="AZ51" t="s">
        <v>470</v>
      </c>
      <c r="BA51" t="s">
        <v>470</v>
      </c>
      <c r="BB51" t="s">
        <v>470</v>
      </c>
      <c r="BC51" t="s">
        <v>470</v>
      </c>
      <c r="BD51" t="s">
        <v>470</v>
      </c>
      <c r="BE51" t="s">
        <v>470</v>
      </c>
      <c r="BF51" t="s">
        <v>470</v>
      </c>
      <c r="BG51" t="s">
        <v>1186</v>
      </c>
      <c r="BH51" t="str">
        <f>HYPERLINK("http://dx.doi.org/10.1186/s12888-020-02605-0","http://dx.doi.org/10.1186/s12888-020-02605-0")</f>
        <v>http://dx.doi.org/10.1186/s12888-020-02605-0</v>
      </c>
      <c r="BI51" t="s">
        <v>470</v>
      </c>
      <c r="BJ51" t="s">
        <v>470</v>
      </c>
      <c r="BK51" t="s">
        <v>470</v>
      </c>
      <c r="BL51" t="s">
        <v>470</v>
      </c>
      <c r="BM51" t="s">
        <v>470</v>
      </c>
      <c r="BN51" t="s">
        <v>470</v>
      </c>
      <c r="BO51" t="s">
        <v>470</v>
      </c>
      <c r="BP51">
        <v>32349714</v>
      </c>
      <c r="BQ51" t="s">
        <v>470</v>
      </c>
      <c r="BR51" t="s">
        <v>470</v>
      </c>
      <c r="BS51" t="s">
        <v>470</v>
      </c>
      <c r="BT51" t="s">
        <v>470</v>
      </c>
      <c r="BU51" t="s">
        <v>1187</v>
      </c>
      <c r="BV51" t="str">
        <f>HYPERLINK("https%3A%2F%2Fwww.webofscience.com%2Fwos%2Fwoscc%2Ffull-record%2FWOS:000531334000002","View Full Record in Web of Science")</f>
        <v>View Full Record in Web of Science</v>
      </c>
      <c r="BW51"/>
      <c r="BX51"/>
      <c r="BY51"/>
    </row>
    <row r="52" spans="1:77" ht="15">
      <c r="A52">
        <v>52</v>
      </c>
      <c r="B52" s="19" t="s">
        <v>5762</v>
      </c>
      <c r="C52" t="s">
        <v>468</v>
      </c>
      <c r="D52" t="s">
        <v>1204</v>
      </c>
      <c r="E52" t="s">
        <v>470</v>
      </c>
      <c r="F52" t="s">
        <v>470</v>
      </c>
      <c r="G52" t="s">
        <v>470</v>
      </c>
      <c r="H52" t="s">
        <v>1205</v>
      </c>
      <c r="I52" t="s">
        <v>470</v>
      </c>
      <c r="J52" t="s">
        <v>1206</v>
      </c>
      <c r="K52" t="s">
        <v>132</v>
      </c>
      <c r="L52" t="s">
        <v>952</v>
      </c>
      <c r="M52" t="s">
        <v>470</v>
      </c>
      <c r="N52" t="s">
        <v>470</v>
      </c>
      <c r="O52" t="s">
        <v>470</v>
      </c>
      <c r="P52" t="s">
        <v>470</v>
      </c>
      <c r="Q52" t="s">
        <v>470</v>
      </c>
      <c r="R52" t="s">
        <v>470</v>
      </c>
      <c r="S52" t="s">
        <v>470</v>
      </c>
      <c r="T52" t="s">
        <v>470</v>
      </c>
      <c r="U52" t="s">
        <v>470</v>
      </c>
      <c r="V52" t="s">
        <v>470</v>
      </c>
      <c r="W52" t="s">
        <v>470</v>
      </c>
      <c r="X52" t="s">
        <v>470</v>
      </c>
      <c r="Y52" t="s">
        <v>470</v>
      </c>
      <c r="Z52" t="s">
        <v>470</v>
      </c>
      <c r="AA52" t="s">
        <v>470</v>
      </c>
      <c r="AB52" t="s">
        <v>470</v>
      </c>
      <c r="AC52" t="s">
        <v>470</v>
      </c>
      <c r="AD52" t="s">
        <v>470</v>
      </c>
      <c r="AE52" t="s">
        <v>470</v>
      </c>
      <c r="AF52" t="s">
        <v>470</v>
      </c>
      <c r="AG52" t="s">
        <v>470</v>
      </c>
      <c r="AH52" t="s">
        <v>470</v>
      </c>
      <c r="AI52" t="s">
        <v>470</v>
      </c>
      <c r="AJ52" t="s">
        <v>470</v>
      </c>
      <c r="AK52" t="s">
        <v>470</v>
      </c>
      <c r="AL52" t="s">
        <v>470</v>
      </c>
      <c r="AM52" t="s">
        <v>470</v>
      </c>
      <c r="AN52" t="s">
        <v>470</v>
      </c>
      <c r="AO52" t="s">
        <v>470</v>
      </c>
      <c r="AP52" t="s">
        <v>470</v>
      </c>
      <c r="AQ52" t="s">
        <v>955</v>
      </c>
      <c r="AR52" t="s">
        <v>956</v>
      </c>
      <c r="AS52" t="s">
        <v>470</v>
      </c>
      <c r="AT52" t="s">
        <v>470</v>
      </c>
      <c r="AU52" t="s">
        <v>470</v>
      </c>
      <c r="AV52" t="s">
        <v>603</v>
      </c>
      <c r="AW52">
        <v>2020</v>
      </c>
      <c r="AX52">
        <v>146</v>
      </c>
      <c r="AY52">
        <v>1</v>
      </c>
      <c r="AZ52" t="s">
        <v>470</v>
      </c>
      <c r="BA52" t="s">
        <v>470</v>
      </c>
      <c r="BB52" t="s">
        <v>470</v>
      </c>
      <c r="BC52" t="s">
        <v>470</v>
      </c>
      <c r="BD52" t="s">
        <v>470</v>
      </c>
      <c r="BE52" t="s">
        <v>470</v>
      </c>
      <c r="BF52" t="s">
        <v>1207</v>
      </c>
      <c r="BG52" t="s">
        <v>1208</v>
      </c>
      <c r="BH52" t="str">
        <f>HYPERLINK("http://dx.doi.org/10.1542/peds.2020-1681","http://dx.doi.org/10.1542/peds.2020-1681")</f>
        <v>http://dx.doi.org/10.1542/peds.2020-1681</v>
      </c>
      <c r="BI52" t="s">
        <v>470</v>
      </c>
      <c r="BJ52" t="s">
        <v>470</v>
      </c>
      <c r="BK52" t="s">
        <v>470</v>
      </c>
      <c r="BL52" t="s">
        <v>470</v>
      </c>
      <c r="BM52" t="s">
        <v>470</v>
      </c>
      <c r="BN52" t="s">
        <v>470</v>
      </c>
      <c r="BO52" t="s">
        <v>470</v>
      </c>
      <c r="BP52">
        <v>32571990</v>
      </c>
      <c r="BQ52" t="s">
        <v>470</v>
      </c>
      <c r="BR52" t="s">
        <v>470</v>
      </c>
      <c r="BS52" t="s">
        <v>470</v>
      </c>
      <c r="BT52" t="s">
        <v>470</v>
      </c>
      <c r="BU52" t="s">
        <v>1209</v>
      </c>
      <c r="BV52" t="str">
        <f>HYPERLINK("https%3A%2F%2Fwww.webofscience.com%2Fwos%2Fwoscc%2Ffull-record%2FWOS:000562980500064","View Full Record in Web of Science")</f>
        <v>View Full Record in Web of Science</v>
      </c>
      <c r="BW52"/>
      <c r="BX52"/>
      <c r="BY52"/>
    </row>
    <row r="53" spans="1:77" ht="15">
      <c r="A53">
        <v>53</v>
      </c>
      <c r="B53" s="19" t="s">
        <v>5762</v>
      </c>
      <c r="C53" t="s">
        <v>1279</v>
      </c>
      <c r="D53" t="s">
        <v>791</v>
      </c>
      <c r="E53" t="s">
        <v>470</v>
      </c>
      <c r="F53" t="s">
        <v>792</v>
      </c>
      <c r="G53" t="s">
        <v>470</v>
      </c>
      <c r="H53" t="s">
        <v>793</v>
      </c>
      <c r="I53" t="s">
        <v>470</v>
      </c>
      <c r="J53" t="s">
        <v>470</v>
      </c>
      <c r="K53" t="s">
        <v>39</v>
      </c>
      <c r="L53" t="s">
        <v>794</v>
      </c>
      <c r="M53" t="s">
        <v>470</v>
      </c>
      <c r="N53" t="s">
        <v>470</v>
      </c>
      <c r="O53" t="s">
        <v>470</v>
      </c>
      <c r="P53" t="s">
        <v>470</v>
      </c>
      <c r="Q53" t="s">
        <v>795</v>
      </c>
      <c r="R53" t="s">
        <v>796</v>
      </c>
      <c r="S53" t="s">
        <v>797</v>
      </c>
      <c r="T53" t="s">
        <v>1299</v>
      </c>
      <c r="U53" t="s">
        <v>470</v>
      </c>
      <c r="V53" t="s">
        <v>470</v>
      </c>
      <c r="W53" t="s">
        <v>470</v>
      </c>
      <c r="X53" t="s">
        <v>470</v>
      </c>
      <c r="Y53" t="s">
        <v>470</v>
      </c>
      <c r="Z53" t="s">
        <v>470</v>
      </c>
      <c r="AA53" t="s">
        <v>470</v>
      </c>
      <c r="AB53" t="s">
        <v>470</v>
      </c>
      <c r="AC53" t="s">
        <v>798</v>
      </c>
      <c r="AD53" t="s">
        <v>799</v>
      </c>
      <c r="AE53" t="s">
        <v>470</v>
      </c>
      <c r="AF53" t="s">
        <v>470</v>
      </c>
      <c r="AG53" t="s">
        <v>470</v>
      </c>
      <c r="AH53" t="s">
        <v>470</v>
      </c>
      <c r="AI53" t="s">
        <v>470</v>
      </c>
      <c r="AJ53" t="s">
        <v>470</v>
      </c>
      <c r="AK53" t="s">
        <v>470</v>
      </c>
      <c r="AL53" t="s">
        <v>470</v>
      </c>
      <c r="AM53" t="s">
        <v>470</v>
      </c>
      <c r="AN53" t="s">
        <v>470</v>
      </c>
      <c r="AO53" t="s">
        <v>470</v>
      </c>
      <c r="AP53" t="s">
        <v>470</v>
      </c>
      <c r="AQ53" t="s">
        <v>470</v>
      </c>
      <c r="AR53" t="s">
        <v>470</v>
      </c>
      <c r="AS53" t="s">
        <v>800</v>
      </c>
      <c r="AT53" t="s">
        <v>470</v>
      </c>
      <c r="AU53" t="s">
        <v>470</v>
      </c>
      <c r="AV53" t="s">
        <v>470</v>
      </c>
      <c r="AW53">
        <v>2019</v>
      </c>
      <c r="AX53" t="s">
        <v>470</v>
      </c>
      <c r="AY53" t="s">
        <v>470</v>
      </c>
      <c r="AZ53" t="s">
        <v>470</v>
      </c>
      <c r="BA53" t="s">
        <v>470</v>
      </c>
      <c r="BB53" t="s">
        <v>470</v>
      </c>
      <c r="BC53" t="s">
        <v>470</v>
      </c>
      <c r="BD53">
        <v>952</v>
      </c>
      <c r="BE53" t="s">
        <v>801</v>
      </c>
      <c r="BF53" t="s">
        <v>470</v>
      </c>
      <c r="BG53" t="s">
        <v>802</v>
      </c>
      <c r="BH53" t="str">
        <f>HYPERLINK("http://dx.doi.org/10.1145/3341161.3344380","http://dx.doi.org/10.1145/3341161.3344380")</f>
        <v>http://dx.doi.org/10.1145/3341161.3344380</v>
      </c>
      <c r="BI53" t="s">
        <v>470</v>
      </c>
      <c r="BJ53" t="s">
        <v>470</v>
      </c>
      <c r="BK53" t="s">
        <v>470</v>
      </c>
      <c r="BL53" t="s">
        <v>470</v>
      </c>
      <c r="BM53" t="s">
        <v>470</v>
      </c>
      <c r="BN53" t="s">
        <v>470</v>
      </c>
      <c r="BO53" t="s">
        <v>470</v>
      </c>
      <c r="BP53" t="s">
        <v>470</v>
      </c>
      <c r="BQ53" t="s">
        <v>470</v>
      </c>
      <c r="BR53" t="s">
        <v>470</v>
      </c>
      <c r="BS53" t="s">
        <v>470</v>
      </c>
      <c r="BT53" t="s">
        <v>470</v>
      </c>
      <c r="BU53" t="s">
        <v>803</v>
      </c>
      <c r="BV53" t="str">
        <f>HYPERLINK("https%3A%2F%2Fwww.webofscience.com%2Fwos%2Fwoscc%2Ffull-record%2FWOS:000555683800162","View Full Record in Web of Science")</f>
        <v>View Full Record in Web of Science</v>
      </c>
      <c r="BW53"/>
      <c r="BX53"/>
      <c r="BY53"/>
    </row>
    <row r="54" spans="1:77" ht="15">
      <c r="A54">
        <v>54</v>
      </c>
      <c r="B54" s="19" t="s">
        <v>5762</v>
      </c>
      <c r="C54" t="s">
        <v>468</v>
      </c>
      <c r="D54" t="s">
        <v>649</v>
      </c>
      <c r="E54" t="s">
        <v>470</v>
      </c>
      <c r="F54" t="s">
        <v>470</v>
      </c>
      <c r="G54" t="s">
        <v>470</v>
      </c>
      <c r="H54" t="s">
        <v>650</v>
      </c>
      <c r="I54" t="s">
        <v>470</v>
      </c>
      <c r="J54" t="s">
        <v>470</v>
      </c>
      <c r="K54" t="s">
        <v>10</v>
      </c>
      <c r="L54" t="s">
        <v>651</v>
      </c>
      <c r="M54" t="s">
        <v>470</v>
      </c>
      <c r="N54" t="s">
        <v>470</v>
      </c>
      <c r="O54" t="s">
        <v>470</v>
      </c>
      <c r="P54" t="s">
        <v>470</v>
      </c>
      <c r="Q54" t="s">
        <v>470</v>
      </c>
      <c r="R54" t="s">
        <v>470</v>
      </c>
      <c r="S54" t="s">
        <v>470</v>
      </c>
      <c r="T54" t="s">
        <v>470</v>
      </c>
      <c r="U54" t="s">
        <v>470</v>
      </c>
      <c r="V54" t="s">
        <v>470</v>
      </c>
      <c r="W54" t="s">
        <v>470</v>
      </c>
      <c r="X54" t="s">
        <v>470</v>
      </c>
      <c r="Y54" t="s">
        <v>470</v>
      </c>
      <c r="Z54" t="s">
        <v>470</v>
      </c>
      <c r="AA54" t="s">
        <v>470</v>
      </c>
      <c r="AB54" t="s">
        <v>470</v>
      </c>
      <c r="AC54" t="s">
        <v>470</v>
      </c>
      <c r="AD54" t="s">
        <v>470</v>
      </c>
      <c r="AE54" t="s">
        <v>470</v>
      </c>
      <c r="AF54" t="s">
        <v>470</v>
      </c>
      <c r="AG54" t="s">
        <v>470</v>
      </c>
      <c r="AH54" t="s">
        <v>470</v>
      </c>
      <c r="AI54" t="s">
        <v>470</v>
      </c>
      <c r="AJ54" t="s">
        <v>470</v>
      </c>
      <c r="AK54" t="s">
        <v>470</v>
      </c>
      <c r="AL54" t="s">
        <v>470</v>
      </c>
      <c r="AM54" t="s">
        <v>470</v>
      </c>
      <c r="AN54" t="s">
        <v>470</v>
      </c>
      <c r="AO54" t="s">
        <v>470</v>
      </c>
      <c r="AP54" t="s">
        <v>470</v>
      </c>
      <c r="AQ54" t="s">
        <v>652</v>
      </c>
      <c r="AR54" t="s">
        <v>653</v>
      </c>
      <c r="AS54" t="s">
        <v>470</v>
      </c>
      <c r="AT54" t="s">
        <v>470</v>
      </c>
      <c r="AU54" t="s">
        <v>470</v>
      </c>
      <c r="AV54" t="s">
        <v>654</v>
      </c>
      <c r="AW54">
        <v>2019</v>
      </c>
      <c r="AX54">
        <v>30</v>
      </c>
      <c r="AY54" t="s">
        <v>470</v>
      </c>
      <c r="AZ54" t="s">
        <v>470</v>
      </c>
      <c r="BA54" t="s">
        <v>470</v>
      </c>
      <c r="BB54" t="s">
        <v>539</v>
      </c>
      <c r="BC54" t="s">
        <v>470</v>
      </c>
      <c r="BD54">
        <v>98</v>
      </c>
      <c r="BE54">
        <v>102</v>
      </c>
      <c r="BF54" t="s">
        <v>470</v>
      </c>
      <c r="BG54" t="s">
        <v>655</v>
      </c>
      <c r="BH54" t="str">
        <f>HYPERLINK("http://dx.doi.org/10.1016/j.copsyc.2019.04.002","http://dx.doi.org/10.1016/j.copsyc.2019.04.002")</f>
        <v>http://dx.doi.org/10.1016/j.copsyc.2019.04.002</v>
      </c>
      <c r="BI54" t="s">
        <v>470</v>
      </c>
      <c r="BJ54" t="s">
        <v>470</v>
      </c>
      <c r="BK54" t="s">
        <v>470</v>
      </c>
      <c r="BL54" t="s">
        <v>470</v>
      </c>
      <c r="BM54" t="s">
        <v>470</v>
      </c>
      <c r="BN54" t="s">
        <v>470</v>
      </c>
      <c r="BO54" t="s">
        <v>470</v>
      </c>
      <c r="BP54">
        <v>31071592</v>
      </c>
      <c r="BQ54" t="s">
        <v>470</v>
      </c>
      <c r="BR54" t="s">
        <v>470</v>
      </c>
      <c r="BS54" t="s">
        <v>470</v>
      </c>
      <c r="BT54" t="s">
        <v>470</v>
      </c>
      <c r="BU54" t="s">
        <v>656</v>
      </c>
      <c r="BV54" t="str">
        <f>HYPERLINK("https%3A%2F%2Fwww.webofscience.com%2Fwos%2Fwoscc%2Ffull-record%2FWOS:000501997200018","View Full Record in Web of Science")</f>
        <v>View Full Record in Web of Science</v>
      </c>
      <c r="BW54"/>
      <c r="BX54"/>
      <c r="BY54"/>
    </row>
    <row r="55" spans="1:77" ht="15">
      <c r="A55">
        <v>55</v>
      </c>
      <c r="B55" s="19" t="s">
        <v>5762</v>
      </c>
      <c r="C55" t="s">
        <v>468</v>
      </c>
      <c r="D55" t="s">
        <v>583</v>
      </c>
      <c r="E55" t="s">
        <v>470</v>
      </c>
      <c r="F55" t="s">
        <v>470</v>
      </c>
      <c r="G55" t="s">
        <v>470</v>
      </c>
      <c r="H55" t="s">
        <v>584</v>
      </c>
      <c r="I55" t="s">
        <v>470</v>
      </c>
      <c r="J55" t="s">
        <v>470</v>
      </c>
      <c r="K55" t="s">
        <v>37</v>
      </c>
      <c r="L55" t="s">
        <v>585</v>
      </c>
      <c r="M55" t="s">
        <v>470</v>
      </c>
      <c r="N55" t="s">
        <v>470</v>
      </c>
      <c r="O55" t="s">
        <v>470</v>
      </c>
      <c r="P55" t="s">
        <v>470</v>
      </c>
      <c r="Q55" t="s">
        <v>470</v>
      </c>
      <c r="R55" t="s">
        <v>470</v>
      </c>
      <c r="S55" t="s">
        <v>470</v>
      </c>
      <c r="T55" t="s">
        <v>470</v>
      </c>
      <c r="U55" t="s">
        <v>470</v>
      </c>
      <c r="V55" t="s">
        <v>470</v>
      </c>
      <c r="W55" t="s">
        <v>470</v>
      </c>
      <c r="X55" t="s">
        <v>470</v>
      </c>
      <c r="Y55" t="s">
        <v>470</v>
      </c>
      <c r="Z55" t="s">
        <v>470</v>
      </c>
      <c r="AA55" t="s">
        <v>470</v>
      </c>
      <c r="AB55" t="s">
        <v>470</v>
      </c>
      <c r="AC55" t="s">
        <v>470</v>
      </c>
      <c r="AD55" t="s">
        <v>470</v>
      </c>
      <c r="AE55" t="s">
        <v>470</v>
      </c>
      <c r="AF55" t="s">
        <v>470</v>
      </c>
      <c r="AG55" t="s">
        <v>470</v>
      </c>
      <c r="AH55" t="s">
        <v>470</v>
      </c>
      <c r="AI55" t="s">
        <v>470</v>
      </c>
      <c r="AJ55" t="s">
        <v>470</v>
      </c>
      <c r="AK55" t="s">
        <v>470</v>
      </c>
      <c r="AL55" t="s">
        <v>470</v>
      </c>
      <c r="AM55" t="s">
        <v>470</v>
      </c>
      <c r="AN55" t="s">
        <v>470</v>
      </c>
      <c r="AO55" t="s">
        <v>470</v>
      </c>
      <c r="AP55" t="s">
        <v>470</v>
      </c>
      <c r="AQ55" t="s">
        <v>586</v>
      </c>
      <c r="AR55" t="s">
        <v>587</v>
      </c>
      <c r="AS55" t="s">
        <v>470</v>
      </c>
      <c r="AT55" t="s">
        <v>470</v>
      </c>
      <c r="AU55" t="s">
        <v>470</v>
      </c>
      <c r="AV55" t="s">
        <v>588</v>
      </c>
      <c r="AW55">
        <v>2019</v>
      </c>
      <c r="AX55">
        <v>96</v>
      </c>
      <c r="AY55" t="s">
        <v>470</v>
      </c>
      <c r="AZ55" t="s">
        <v>470</v>
      </c>
      <c r="BA55" t="s">
        <v>470</v>
      </c>
      <c r="BB55" t="s">
        <v>470</v>
      </c>
      <c r="BC55" t="s">
        <v>470</v>
      </c>
      <c r="BD55">
        <v>24</v>
      </c>
      <c r="BE55">
        <v>29</v>
      </c>
      <c r="BF55" t="s">
        <v>470</v>
      </c>
      <c r="BG55" t="s">
        <v>589</v>
      </c>
      <c r="BH55" t="str">
        <f>HYPERLINK("http://dx.doi.org/10.1016/j.pediatrneurol.2019.03.014","http://dx.doi.org/10.1016/j.pediatrneurol.2019.03.014")</f>
        <v>http://dx.doi.org/10.1016/j.pediatrneurol.2019.03.014</v>
      </c>
      <c r="BI55" t="s">
        <v>470</v>
      </c>
      <c r="BJ55" t="s">
        <v>470</v>
      </c>
      <c r="BK55" t="s">
        <v>470</v>
      </c>
      <c r="BL55" t="s">
        <v>470</v>
      </c>
      <c r="BM55" t="s">
        <v>470</v>
      </c>
      <c r="BN55" t="s">
        <v>470</v>
      </c>
      <c r="BO55" t="s">
        <v>470</v>
      </c>
      <c r="BP55">
        <v>31053391</v>
      </c>
      <c r="BQ55" t="s">
        <v>470</v>
      </c>
      <c r="BR55" t="s">
        <v>470</v>
      </c>
      <c r="BS55" t="s">
        <v>470</v>
      </c>
      <c r="BT55" t="s">
        <v>470</v>
      </c>
      <c r="BU55" t="s">
        <v>590</v>
      </c>
      <c r="BV55" t="str">
        <f>HYPERLINK("https%3A%2F%2Fwww.webofscience.com%2Fwos%2Fwoscc%2Ffull-record%2FWOS:000472985200004","View Full Record in Web of Science")</f>
        <v>View Full Record in Web of Science</v>
      </c>
      <c r="BW55"/>
      <c r="BX55"/>
      <c r="BY55"/>
    </row>
    <row r="56" spans="1:77" ht="15">
      <c r="A56">
        <v>56</v>
      </c>
      <c r="B56" s="19" t="s">
        <v>5762</v>
      </c>
      <c r="C56" t="s">
        <v>468</v>
      </c>
      <c r="D56" t="s">
        <v>496</v>
      </c>
      <c r="E56" t="s">
        <v>470</v>
      </c>
      <c r="F56" t="s">
        <v>470</v>
      </c>
      <c r="G56" t="s">
        <v>470</v>
      </c>
      <c r="H56" t="s">
        <v>497</v>
      </c>
      <c r="I56" t="s">
        <v>470</v>
      </c>
      <c r="J56" t="s">
        <v>470</v>
      </c>
      <c r="K56" t="s">
        <v>69</v>
      </c>
      <c r="L56" t="s">
        <v>472</v>
      </c>
      <c r="M56" t="s">
        <v>470</v>
      </c>
      <c r="N56" t="s">
        <v>470</v>
      </c>
      <c r="O56" t="s">
        <v>470</v>
      </c>
      <c r="P56" t="s">
        <v>470</v>
      </c>
      <c r="Q56" t="s">
        <v>470</v>
      </c>
      <c r="R56" t="s">
        <v>470</v>
      </c>
      <c r="S56" t="s">
        <v>470</v>
      </c>
      <c r="T56" t="s">
        <v>470</v>
      </c>
      <c r="U56" t="s">
        <v>470</v>
      </c>
      <c r="V56" t="s">
        <v>470</v>
      </c>
      <c r="W56" t="s">
        <v>470</v>
      </c>
      <c r="X56" t="s">
        <v>470</v>
      </c>
      <c r="Y56" t="s">
        <v>470</v>
      </c>
      <c r="Z56" t="s">
        <v>470</v>
      </c>
      <c r="AA56" t="s">
        <v>470</v>
      </c>
      <c r="AB56" t="s">
        <v>470</v>
      </c>
      <c r="AC56" t="s">
        <v>498</v>
      </c>
      <c r="AD56" t="s">
        <v>499</v>
      </c>
      <c r="AE56" t="s">
        <v>470</v>
      </c>
      <c r="AF56" t="s">
        <v>470</v>
      </c>
      <c r="AG56" t="s">
        <v>470</v>
      </c>
      <c r="AH56" t="s">
        <v>470</v>
      </c>
      <c r="AI56" t="s">
        <v>470</v>
      </c>
      <c r="AJ56" t="s">
        <v>470</v>
      </c>
      <c r="AK56" t="s">
        <v>470</v>
      </c>
      <c r="AL56" t="s">
        <v>470</v>
      </c>
      <c r="AM56" t="s">
        <v>470</v>
      </c>
      <c r="AN56" t="s">
        <v>470</v>
      </c>
      <c r="AO56" t="s">
        <v>470</v>
      </c>
      <c r="AP56" t="s">
        <v>470</v>
      </c>
      <c r="AQ56" t="s">
        <v>473</v>
      </c>
      <c r="AR56" t="s">
        <v>474</v>
      </c>
      <c r="AS56" t="s">
        <v>470</v>
      </c>
      <c r="AT56" t="s">
        <v>470</v>
      </c>
      <c r="AU56" t="s">
        <v>470</v>
      </c>
      <c r="AV56" t="s">
        <v>500</v>
      </c>
      <c r="AW56">
        <v>2019</v>
      </c>
      <c r="AX56">
        <v>54</v>
      </c>
      <c r="AY56">
        <v>13</v>
      </c>
      <c r="AZ56" t="s">
        <v>470</v>
      </c>
      <c r="BA56" t="s">
        <v>470</v>
      </c>
      <c r="BB56" t="s">
        <v>470</v>
      </c>
      <c r="BC56" t="s">
        <v>470</v>
      </c>
      <c r="BD56">
        <v>2191</v>
      </c>
      <c r="BE56">
        <v>2197</v>
      </c>
      <c r="BF56" t="s">
        <v>470</v>
      </c>
      <c r="BG56" t="s">
        <v>501</v>
      </c>
      <c r="BH56" t="str">
        <f>HYPERLINK("http://dx.doi.org/10.1080/10826084.2019.1638410","http://dx.doi.org/10.1080/10826084.2019.1638410")</f>
        <v>http://dx.doi.org/10.1080/10826084.2019.1638410</v>
      </c>
      <c r="BI56" t="s">
        <v>470</v>
      </c>
      <c r="BJ56" t="s">
        <v>502</v>
      </c>
      <c r="BK56" t="s">
        <v>470</v>
      </c>
      <c r="BL56" t="s">
        <v>470</v>
      </c>
      <c r="BM56" t="s">
        <v>470</v>
      </c>
      <c r="BN56" t="s">
        <v>470</v>
      </c>
      <c r="BO56" t="s">
        <v>470</v>
      </c>
      <c r="BP56">
        <v>31298112</v>
      </c>
      <c r="BQ56" t="s">
        <v>470</v>
      </c>
      <c r="BR56" t="s">
        <v>470</v>
      </c>
      <c r="BS56" t="s">
        <v>470</v>
      </c>
      <c r="BT56" t="s">
        <v>470</v>
      </c>
      <c r="BU56" t="s">
        <v>503</v>
      </c>
      <c r="BV56" t="str">
        <f>HYPERLINK("https%3A%2F%2Fwww.webofscience.com%2Fwos%2Fwoscc%2Ffull-record%2FWOS:000476396800001","View Full Record in Web of Science")</f>
        <v>View Full Record in Web of Science</v>
      </c>
      <c r="BW56"/>
      <c r="BX56"/>
      <c r="BY56"/>
    </row>
    <row r="57" spans="1:77" ht="15">
      <c r="A57">
        <v>57</v>
      </c>
      <c r="B57" s="19" t="s">
        <v>5762</v>
      </c>
      <c r="C57" t="s">
        <v>468</v>
      </c>
      <c r="D57" t="s">
        <v>748</v>
      </c>
      <c r="E57" t="s">
        <v>470</v>
      </c>
      <c r="F57" t="s">
        <v>470</v>
      </c>
      <c r="G57" t="s">
        <v>470</v>
      </c>
      <c r="H57" t="s">
        <v>749</v>
      </c>
      <c r="I57" t="s">
        <v>470</v>
      </c>
      <c r="J57" t="s">
        <v>470</v>
      </c>
      <c r="K57" t="s">
        <v>11</v>
      </c>
      <c r="L57" t="s">
        <v>717</v>
      </c>
      <c r="M57" t="s">
        <v>470</v>
      </c>
      <c r="N57" t="s">
        <v>470</v>
      </c>
      <c r="O57" t="s">
        <v>470</v>
      </c>
      <c r="P57" t="s">
        <v>470</v>
      </c>
      <c r="Q57" t="s">
        <v>470</v>
      </c>
      <c r="R57" t="s">
        <v>470</v>
      </c>
      <c r="S57" t="s">
        <v>470</v>
      </c>
      <c r="T57" t="s">
        <v>470</v>
      </c>
      <c r="U57" t="s">
        <v>470</v>
      </c>
      <c r="V57" t="s">
        <v>470</v>
      </c>
      <c r="W57" t="s">
        <v>470</v>
      </c>
      <c r="X57" t="s">
        <v>470</v>
      </c>
      <c r="Y57" t="s">
        <v>470</v>
      </c>
      <c r="Z57" t="s">
        <v>470</v>
      </c>
      <c r="AA57" t="s">
        <v>470</v>
      </c>
      <c r="AB57" t="s">
        <v>470</v>
      </c>
      <c r="AC57" t="s">
        <v>470</v>
      </c>
      <c r="AD57" t="s">
        <v>750</v>
      </c>
      <c r="AE57" t="s">
        <v>470</v>
      </c>
      <c r="AF57" t="s">
        <v>470</v>
      </c>
      <c r="AG57" t="s">
        <v>470</v>
      </c>
      <c r="AH57" t="s">
        <v>470</v>
      </c>
      <c r="AI57" t="s">
        <v>470</v>
      </c>
      <c r="AJ57" t="s">
        <v>470</v>
      </c>
      <c r="AK57" t="s">
        <v>470</v>
      </c>
      <c r="AL57" t="s">
        <v>470</v>
      </c>
      <c r="AM57" t="s">
        <v>470</v>
      </c>
      <c r="AN57" t="s">
        <v>470</v>
      </c>
      <c r="AO57" t="s">
        <v>470</v>
      </c>
      <c r="AP57" t="s">
        <v>470</v>
      </c>
      <c r="AQ57" t="s">
        <v>719</v>
      </c>
      <c r="AR57" t="s">
        <v>470</v>
      </c>
      <c r="AS57" t="s">
        <v>470</v>
      </c>
      <c r="AT57" t="s">
        <v>470</v>
      </c>
      <c r="AU57" t="s">
        <v>470</v>
      </c>
      <c r="AV57" t="s">
        <v>825</v>
      </c>
      <c r="AW57">
        <v>2019</v>
      </c>
      <c r="AX57">
        <v>14</v>
      </c>
      <c r="AY57">
        <v>6</v>
      </c>
      <c r="AZ57" t="s">
        <v>470</v>
      </c>
      <c r="BA57" t="s">
        <v>470</v>
      </c>
      <c r="BB57" t="s">
        <v>470</v>
      </c>
      <c r="BC57" t="s">
        <v>470</v>
      </c>
      <c r="BD57" t="s">
        <v>470</v>
      </c>
      <c r="BE57" t="s">
        <v>470</v>
      </c>
      <c r="BF57" t="s">
        <v>826</v>
      </c>
      <c r="BG57" t="s">
        <v>827</v>
      </c>
      <c r="BH57" t="str">
        <f>HYPERLINK("http://dx.doi.org/10.1371/journal.pone.0218998","http://dx.doi.org/10.1371/journal.pone.0218998")</f>
        <v>http://dx.doi.org/10.1371/journal.pone.0218998</v>
      </c>
      <c r="BI57" t="s">
        <v>470</v>
      </c>
      <c r="BJ57" t="s">
        <v>470</v>
      </c>
      <c r="BK57" t="s">
        <v>470</v>
      </c>
      <c r="BL57" t="s">
        <v>470</v>
      </c>
      <c r="BM57" t="s">
        <v>470</v>
      </c>
      <c r="BN57" t="s">
        <v>470</v>
      </c>
      <c r="BO57" t="s">
        <v>470</v>
      </c>
      <c r="BP57">
        <v>31251769</v>
      </c>
      <c r="BQ57" t="s">
        <v>470</v>
      </c>
      <c r="BR57" t="s">
        <v>470</v>
      </c>
      <c r="BS57" t="s">
        <v>470</v>
      </c>
      <c r="BT57" t="s">
        <v>470</v>
      </c>
      <c r="BU57" t="s">
        <v>828</v>
      </c>
      <c r="BV57" t="str">
        <f>HYPERLINK("https%3A%2F%2Fwww.webofscience.com%2Fwos%2Fwoscc%2Ffull-record%2FWOS:000484915000033","View Full Record in Web of Science")</f>
        <v>View Full Record in Web of Science</v>
      </c>
      <c r="BW57"/>
      <c r="BX57"/>
      <c r="BY57"/>
    </row>
    <row r="58" spans="1:77" ht="15">
      <c r="A58">
        <v>58</v>
      </c>
      <c r="B58" s="19" t="s">
        <v>5762</v>
      </c>
      <c r="C58" t="s">
        <v>468</v>
      </c>
      <c r="D58" t="s">
        <v>683</v>
      </c>
      <c r="E58" t="s">
        <v>470</v>
      </c>
      <c r="F58" t="s">
        <v>470</v>
      </c>
      <c r="G58" t="s">
        <v>470</v>
      </c>
      <c r="H58" t="s">
        <v>684</v>
      </c>
      <c r="I58" t="s">
        <v>470</v>
      </c>
      <c r="J58" t="s">
        <v>470</v>
      </c>
      <c r="K58" t="s">
        <v>35</v>
      </c>
      <c r="L58" t="s">
        <v>567</v>
      </c>
      <c r="M58" t="s">
        <v>470</v>
      </c>
      <c r="N58" t="s">
        <v>470</v>
      </c>
      <c r="O58" t="s">
        <v>470</v>
      </c>
      <c r="P58" t="s">
        <v>470</v>
      </c>
      <c r="Q58" t="s">
        <v>470</v>
      </c>
      <c r="R58" t="s">
        <v>470</v>
      </c>
      <c r="S58" t="s">
        <v>470</v>
      </c>
      <c r="T58" t="s">
        <v>470</v>
      </c>
      <c r="U58" t="s">
        <v>470</v>
      </c>
      <c r="V58" t="s">
        <v>470</v>
      </c>
      <c r="W58" t="s">
        <v>470</v>
      </c>
      <c r="X58" t="s">
        <v>470</v>
      </c>
      <c r="Y58" t="s">
        <v>470</v>
      </c>
      <c r="Z58" t="s">
        <v>470</v>
      </c>
      <c r="AA58" t="s">
        <v>470</v>
      </c>
      <c r="AB58" t="s">
        <v>470</v>
      </c>
      <c r="AC58" t="s">
        <v>470</v>
      </c>
      <c r="AD58" t="s">
        <v>594</v>
      </c>
      <c r="AE58" t="s">
        <v>470</v>
      </c>
      <c r="AF58" t="s">
        <v>470</v>
      </c>
      <c r="AG58" t="s">
        <v>470</v>
      </c>
      <c r="AH58" t="s">
        <v>470</v>
      </c>
      <c r="AI58" t="s">
        <v>470</v>
      </c>
      <c r="AJ58" t="s">
        <v>470</v>
      </c>
      <c r="AK58" t="s">
        <v>470</v>
      </c>
      <c r="AL58" t="s">
        <v>470</v>
      </c>
      <c r="AM58" t="s">
        <v>470</v>
      </c>
      <c r="AN58" t="s">
        <v>470</v>
      </c>
      <c r="AO58" t="s">
        <v>470</v>
      </c>
      <c r="AP58" t="s">
        <v>470</v>
      </c>
      <c r="AQ58" t="s">
        <v>470</v>
      </c>
      <c r="AR58" t="s">
        <v>569</v>
      </c>
      <c r="AS58" t="s">
        <v>470</v>
      </c>
      <c r="AT58" t="s">
        <v>470</v>
      </c>
      <c r="AU58" t="s">
        <v>470</v>
      </c>
      <c r="AV58" t="s">
        <v>685</v>
      </c>
      <c r="AW58">
        <v>2019</v>
      </c>
      <c r="AX58">
        <v>14</v>
      </c>
      <c r="AY58">
        <v>1</v>
      </c>
      <c r="AZ58" t="s">
        <v>470</v>
      </c>
      <c r="BA58" t="s">
        <v>470</v>
      </c>
      <c r="BB58" t="s">
        <v>470</v>
      </c>
      <c r="BC58" t="s">
        <v>470</v>
      </c>
      <c r="BD58" t="s">
        <v>470</v>
      </c>
      <c r="BE58" t="s">
        <v>470</v>
      </c>
      <c r="BF58">
        <v>38</v>
      </c>
      <c r="BG58" t="s">
        <v>686</v>
      </c>
      <c r="BH58" t="str">
        <f>HYPERLINK("http://dx.doi.org/10.1186/s13011-019-0224-3","http://dx.doi.org/10.1186/s13011-019-0224-3")</f>
        <v>http://dx.doi.org/10.1186/s13011-019-0224-3</v>
      </c>
      <c r="BI58" t="s">
        <v>470</v>
      </c>
      <c r="BJ58" t="s">
        <v>470</v>
      </c>
      <c r="BK58" t="s">
        <v>470</v>
      </c>
      <c r="BL58" t="s">
        <v>470</v>
      </c>
      <c r="BM58" t="s">
        <v>470</v>
      </c>
      <c r="BN58" t="s">
        <v>470</v>
      </c>
      <c r="BO58" t="s">
        <v>470</v>
      </c>
      <c r="BP58">
        <v>31511026</v>
      </c>
      <c r="BQ58" t="s">
        <v>470</v>
      </c>
      <c r="BR58" t="s">
        <v>470</v>
      </c>
      <c r="BS58" t="s">
        <v>470</v>
      </c>
      <c r="BT58" t="s">
        <v>470</v>
      </c>
      <c r="BU58" t="s">
        <v>687</v>
      </c>
      <c r="BV58" t="str">
        <f>HYPERLINK("https%3A%2F%2Fwww.webofscience.com%2Fwos%2Fwoscc%2Ffull-record%2FWOS:000485257400001","View Full Record in Web of Science")</f>
        <v>View Full Record in Web of Science</v>
      </c>
      <c r="BW58"/>
      <c r="BX58"/>
      <c r="BY58"/>
    </row>
    <row r="59" spans="1:77" ht="15">
      <c r="A59">
        <v>59</v>
      </c>
      <c r="B59" s="19" t="s">
        <v>5762</v>
      </c>
      <c r="C59" t="s">
        <v>468</v>
      </c>
      <c r="D59" t="s">
        <v>741</v>
      </c>
      <c r="E59" t="s">
        <v>470</v>
      </c>
      <c r="F59" t="s">
        <v>470</v>
      </c>
      <c r="G59" t="s">
        <v>470</v>
      </c>
      <c r="H59" t="s">
        <v>742</v>
      </c>
      <c r="I59" t="s">
        <v>470</v>
      </c>
      <c r="J59" t="s">
        <v>470</v>
      </c>
      <c r="K59" t="s">
        <v>33</v>
      </c>
      <c r="L59" t="s">
        <v>481</v>
      </c>
      <c r="M59" t="s">
        <v>470</v>
      </c>
      <c r="N59" t="s">
        <v>470</v>
      </c>
      <c r="O59" t="s">
        <v>470</v>
      </c>
      <c r="P59" t="s">
        <v>470</v>
      </c>
      <c r="Q59" t="s">
        <v>470</v>
      </c>
      <c r="R59" t="s">
        <v>470</v>
      </c>
      <c r="S59" t="s">
        <v>470</v>
      </c>
      <c r="T59" t="s">
        <v>470</v>
      </c>
      <c r="U59" t="s">
        <v>470</v>
      </c>
      <c r="V59" t="s">
        <v>470</v>
      </c>
      <c r="W59" t="s">
        <v>470</v>
      </c>
      <c r="X59" t="s">
        <v>470</v>
      </c>
      <c r="Y59" t="s">
        <v>470</v>
      </c>
      <c r="Z59" t="s">
        <v>470</v>
      </c>
      <c r="AA59" t="s">
        <v>470</v>
      </c>
      <c r="AB59" t="s">
        <v>470</v>
      </c>
      <c r="AC59" t="s">
        <v>743</v>
      </c>
      <c r="AD59" t="s">
        <v>744</v>
      </c>
      <c r="AE59" t="s">
        <v>470</v>
      </c>
      <c r="AF59" t="s">
        <v>470</v>
      </c>
      <c r="AG59" t="s">
        <v>470</v>
      </c>
      <c r="AH59" t="s">
        <v>470</v>
      </c>
      <c r="AI59" t="s">
        <v>470</v>
      </c>
      <c r="AJ59" t="s">
        <v>470</v>
      </c>
      <c r="AK59" t="s">
        <v>470</v>
      </c>
      <c r="AL59" t="s">
        <v>470</v>
      </c>
      <c r="AM59" t="s">
        <v>470</v>
      </c>
      <c r="AN59" t="s">
        <v>470</v>
      </c>
      <c r="AO59" t="s">
        <v>470</v>
      </c>
      <c r="AP59" t="s">
        <v>470</v>
      </c>
      <c r="AQ59" t="s">
        <v>482</v>
      </c>
      <c r="AR59" t="s">
        <v>483</v>
      </c>
      <c r="AS59" t="s">
        <v>470</v>
      </c>
      <c r="AT59" t="s">
        <v>470</v>
      </c>
      <c r="AU59" t="s">
        <v>470</v>
      </c>
      <c r="AV59" t="s">
        <v>745</v>
      </c>
      <c r="AW59">
        <v>2019</v>
      </c>
      <c r="AX59">
        <v>73</v>
      </c>
      <c r="AY59" t="s">
        <v>470</v>
      </c>
      <c r="AZ59" t="s">
        <v>470</v>
      </c>
      <c r="BA59" t="s">
        <v>470</v>
      </c>
      <c r="BB59" t="s">
        <v>539</v>
      </c>
      <c r="BC59" t="s">
        <v>470</v>
      </c>
      <c r="BD59">
        <v>219</v>
      </c>
      <c r="BE59">
        <v>227</v>
      </c>
      <c r="BF59" t="s">
        <v>470</v>
      </c>
      <c r="BG59" t="s">
        <v>746</v>
      </c>
      <c r="BH59" t="str">
        <f>HYPERLINK("http://dx.doi.org/10.1016/j.drugpo.2019.01.005","http://dx.doi.org/10.1016/j.drugpo.2019.01.005")</f>
        <v>http://dx.doi.org/10.1016/j.drugpo.2019.01.005</v>
      </c>
      <c r="BI59" t="s">
        <v>470</v>
      </c>
      <c r="BJ59" t="s">
        <v>470</v>
      </c>
      <c r="BK59" t="s">
        <v>470</v>
      </c>
      <c r="BL59" t="s">
        <v>470</v>
      </c>
      <c r="BM59" t="s">
        <v>470</v>
      </c>
      <c r="BN59" t="s">
        <v>470</v>
      </c>
      <c r="BO59" t="s">
        <v>470</v>
      </c>
      <c r="BP59">
        <v>30799152</v>
      </c>
      <c r="BQ59" t="s">
        <v>470</v>
      </c>
      <c r="BR59" t="s">
        <v>470</v>
      </c>
      <c r="BS59" t="s">
        <v>470</v>
      </c>
      <c r="BT59" t="s">
        <v>470</v>
      </c>
      <c r="BU59" t="s">
        <v>747</v>
      </c>
      <c r="BV59" t="str">
        <f>HYPERLINK("https%3A%2F%2Fwww.webofscience.com%2Fwos%2Fwoscc%2Ffull-record%2FWOS:000504514600030","View Full Record in Web of Science")</f>
        <v>View Full Record in Web of Science</v>
      </c>
      <c r="BW59"/>
      <c r="BX59"/>
      <c r="BY59"/>
    </row>
    <row r="60" spans="1:77" ht="15">
      <c r="A60">
        <v>60</v>
      </c>
      <c r="B60" s="19" t="s">
        <v>5762</v>
      </c>
      <c r="C60" t="s">
        <v>468</v>
      </c>
      <c r="D60" t="s">
        <v>829</v>
      </c>
      <c r="E60" t="s">
        <v>470</v>
      </c>
      <c r="F60" t="s">
        <v>470</v>
      </c>
      <c r="G60" t="s">
        <v>470</v>
      </c>
      <c r="H60" t="s">
        <v>830</v>
      </c>
      <c r="I60" t="s">
        <v>470</v>
      </c>
      <c r="J60" t="s">
        <v>470</v>
      </c>
      <c r="K60" t="s">
        <v>105</v>
      </c>
      <c r="L60" t="s">
        <v>577</v>
      </c>
      <c r="M60" t="s">
        <v>470</v>
      </c>
      <c r="N60" t="s">
        <v>470</v>
      </c>
      <c r="O60" t="s">
        <v>470</v>
      </c>
      <c r="P60" t="s">
        <v>470</v>
      </c>
      <c r="Q60" t="s">
        <v>470</v>
      </c>
      <c r="R60" t="s">
        <v>470</v>
      </c>
      <c r="S60" t="s">
        <v>470</v>
      </c>
      <c r="T60" t="s">
        <v>470</v>
      </c>
      <c r="U60" t="s">
        <v>470</v>
      </c>
      <c r="V60" t="s">
        <v>470</v>
      </c>
      <c r="W60" t="s">
        <v>470</v>
      </c>
      <c r="X60" t="s">
        <v>470</v>
      </c>
      <c r="Y60" t="s">
        <v>470</v>
      </c>
      <c r="Z60" t="s">
        <v>470</v>
      </c>
      <c r="AA60" t="s">
        <v>470</v>
      </c>
      <c r="AB60" t="s">
        <v>470</v>
      </c>
      <c r="AC60" t="s">
        <v>1300</v>
      </c>
      <c r="AD60" t="s">
        <v>1301</v>
      </c>
      <c r="AE60" t="s">
        <v>470</v>
      </c>
      <c r="AF60" t="s">
        <v>470</v>
      </c>
      <c r="AG60" t="s">
        <v>470</v>
      </c>
      <c r="AH60" t="s">
        <v>470</v>
      </c>
      <c r="AI60" t="s">
        <v>470</v>
      </c>
      <c r="AJ60" t="s">
        <v>470</v>
      </c>
      <c r="AK60" t="s">
        <v>470</v>
      </c>
      <c r="AL60" t="s">
        <v>470</v>
      </c>
      <c r="AM60" t="s">
        <v>470</v>
      </c>
      <c r="AN60" t="s">
        <v>470</v>
      </c>
      <c r="AO60" t="s">
        <v>470</v>
      </c>
      <c r="AP60" t="s">
        <v>470</v>
      </c>
      <c r="AQ60" t="s">
        <v>578</v>
      </c>
      <c r="AR60" t="s">
        <v>579</v>
      </c>
      <c r="AS60" t="s">
        <v>470</v>
      </c>
      <c r="AT60" t="s">
        <v>470</v>
      </c>
      <c r="AU60" t="s">
        <v>470</v>
      </c>
      <c r="AV60" t="s">
        <v>831</v>
      </c>
      <c r="AW60">
        <v>2019</v>
      </c>
      <c r="AX60">
        <v>64</v>
      </c>
      <c r="AY60">
        <v>4</v>
      </c>
      <c r="AZ60" t="s">
        <v>470</v>
      </c>
      <c r="BA60" t="s">
        <v>470</v>
      </c>
      <c r="BB60" t="s">
        <v>470</v>
      </c>
      <c r="BC60" t="s">
        <v>470</v>
      </c>
      <c r="BD60">
        <v>487</v>
      </c>
      <c r="BE60">
        <v>493</v>
      </c>
      <c r="BF60" t="s">
        <v>470</v>
      </c>
      <c r="BG60" t="s">
        <v>832</v>
      </c>
      <c r="BH60" t="str">
        <f>HYPERLINK("http://dx.doi.org/10.1016/j.jadohealth.2018.07.012","http://dx.doi.org/10.1016/j.jadohealth.2018.07.012")</f>
        <v>http://dx.doi.org/10.1016/j.jadohealth.2018.07.012</v>
      </c>
      <c r="BI60" t="s">
        <v>470</v>
      </c>
      <c r="BJ60" t="s">
        <v>470</v>
      </c>
      <c r="BK60" t="s">
        <v>470</v>
      </c>
      <c r="BL60" t="s">
        <v>470</v>
      </c>
      <c r="BM60" t="s">
        <v>470</v>
      </c>
      <c r="BN60" t="s">
        <v>470</v>
      </c>
      <c r="BO60" t="s">
        <v>470</v>
      </c>
      <c r="BP60">
        <v>30205931</v>
      </c>
      <c r="BQ60" t="s">
        <v>470</v>
      </c>
      <c r="BR60" t="s">
        <v>470</v>
      </c>
      <c r="BS60" t="s">
        <v>470</v>
      </c>
      <c r="BT60" t="s">
        <v>470</v>
      </c>
      <c r="BU60" t="s">
        <v>833</v>
      </c>
      <c r="BV60" t="str">
        <f>HYPERLINK("https%3A%2F%2Fwww.webofscience.com%2Fwos%2Fwoscc%2Ffull-record%2FWOS:000461774600015","View Full Record in Web of Science")</f>
        <v>View Full Record in Web of Science</v>
      </c>
      <c r="BW60"/>
      <c r="BX60"/>
      <c r="BY60"/>
    </row>
    <row r="61" spans="1:77" ht="15">
      <c r="A61">
        <v>61</v>
      </c>
      <c r="B61" s="19" t="s">
        <v>5762</v>
      </c>
      <c r="C61" t="s">
        <v>468</v>
      </c>
      <c r="D61" t="s">
        <v>847</v>
      </c>
      <c r="E61" t="s">
        <v>470</v>
      </c>
      <c r="F61" t="s">
        <v>470</v>
      </c>
      <c r="G61" t="s">
        <v>470</v>
      </c>
      <c r="H61" t="s">
        <v>848</v>
      </c>
      <c r="I61" t="s">
        <v>470</v>
      </c>
      <c r="J61" t="s">
        <v>470</v>
      </c>
      <c r="K61" t="s">
        <v>103</v>
      </c>
      <c r="L61" t="s">
        <v>481</v>
      </c>
      <c r="M61" t="s">
        <v>470</v>
      </c>
      <c r="N61" t="s">
        <v>470</v>
      </c>
      <c r="O61" t="s">
        <v>470</v>
      </c>
      <c r="P61" t="s">
        <v>470</v>
      </c>
      <c r="Q61" t="s">
        <v>470</v>
      </c>
      <c r="R61" t="s">
        <v>470</v>
      </c>
      <c r="S61" t="s">
        <v>470</v>
      </c>
      <c r="T61" t="s">
        <v>470</v>
      </c>
      <c r="U61" t="s">
        <v>470</v>
      </c>
      <c r="V61" t="s">
        <v>470</v>
      </c>
      <c r="W61" t="s">
        <v>470</v>
      </c>
      <c r="X61" t="s">
        <v>470</v>
      </c>
      <c r="Y61" t="s">
        <v>470</v>
      </c>
      <c r="Z61" t="s">
        <v>470</v>
      </c>
      <c r="AA61" t="s">
        <v>470</v>
      </c>
      <c r="AB61" t="s">
        <v>470</v>
      </c>
      <c r="AC61" t="s">
        <v>849</v>
      </c>
      <c r="AD61" t="s">
        <v>470</v>
      </c>
      <c r="AE61" t="s">
        <v>470</v>
      </c>
      <c r="AF61" t="s">
        <v>470</v>
      </c>
      <c r="AG61" t="s">
        <v>470</v>
      </c>
      <c r="AH61" t="s">
        <v>470</v>
      </c>
      <c r="AI61" t="s">
        <v>470</v>
      </c>
      <c r="AJ61" t="s">
        <v>470</v>
      </c>
      <c r="AK61" t="s">
        <v>470</v>
      </c>
      <c r="AL61" t="s">
        <v>470</v>
      </c>
      <c r="AM61" t="s">
        <v>470</v>
      </c>
      <c r="AN61" t="s">
        <v>470</v>
      </c>
      <c r="AO61" t="s">
        <v>470</v>
      </c>
      <c r="AP61" t="s">
        <v>470</v>
      </c>
      <c r="AQ61" t="s">
        <v>482</v>
      </c>
      <c r="AR61" t="s">
        <v>483</v>
      </c>
      <c r="AS61" t="s">
        <v>470</v>
      </c>
      <c r="AT61" t="s">
        <v>470</v>
      </c>
      <c r="AU61" t="s">
        <v>470</v>
      </c>
      <c r="AV61" t="s">
        <v>654</v>
      </c>
      <c r="AW61">
        <v>2019</v>
      </c>
      <c r="AX61">
        <v>74</v>
      </c>
      <c r="AY61" t="s">
        <v>470</v>
      </c>
      <c r="AZ61" t="s">
        <v>470</v>
      </c>
      <c r="BA61" t="s">
        <v>470</v>
      </c>
      <c r="BB61" t="s">
        <v>470</v>
      </c>
      <c r="BC61" t="s">
        <v>470</v>
      </c>
      <c r="BD61">
        <v>11</v>
      </c>
      <c r="BE61">
        <v>17</v>
      </c>
      <c r="BF61" t="s">
        <v>470</v>
      </c>
      <c r="BG61" t="s">
        <v>850</v>
      </c>
      <c r="BH61" t="str">
        <f>HYPERLINK("http://dx.doi.org/10.1016/j.drugpo.2019.07.036","http://dx.doi.org/10.1016/j.drugpo.2019.07.036")</f>
        <v>http://dx.doi.org/10.1016/j.drugpo.2019.07.036</v>
      </c>
      <c r="BI61" t="s">
        <v>470</v>
      </c>
      <c r="BJ61" t="s">
        <v>470</v>
      </c>
      <c r="BK61" t="s">
        <v>470</v>
      </c>
      <c r="BL61" t="s">
        <v>470</v>
      </c>
      <c r="BM61" t="s">
        <v>470</v>
      </c>
      <c r="BN61" t="s">
        <v>470</v>
      </c>
      <c r="BO61" t="s">
        <v>470</v>
      </c>
      <c r="BP61">
        <v>31400582</v>
      </c>
      <c r="BQ61" t="s">
        <v>470</v>
      </c>
      <c r="BR61" t="s">
        <v>470</v>
      </c>
      <c r="BS61" t="s">
        <v>470</v>
      </c>
      <c r="BT61" t="s">
        <v>470</v>
      </c>
      <c r="BU61" t="s">
        <v>851</v>
      </c>
      <c r="BV61" t="str">
        <f>HYPERLINK("https%3A%2F%2Fwww.webofscience.com%2Fwos%2Fwoscc%2Ffull-record%2FWOS:000504779500002","View Full Record in Web of Science")</f>
        <v>View Full Record in Web of Science</v>
      </c>
      <c r="BW61"/>
      <c r="BX61"/>
      <c r="BY61"/>
    </row>
    <row r="62" spans="1:77" ht="15">
      <c r="A62">
        <v>62</v>
      </c>
      <c r="B62" s="19" t="s">
        <v>5762</v>
      </c>
      <c r="C62" t="s">
        <v>468</v>
      </c>
      <c r="D62" t="s">
        <v>1022</v>
      </c>
      <c r="E62" t="s">
        <v>470</v>
      </c>
      <c r="F62" t="s">
        <v>470</v>
      </c>
      <c r="G62" t="s">
        <v>470</v>
      </c>
      <c r="H62" t="s">
        <v>1023</v>
      </c>
      <c r="I62" t="s">
        <v>470</v>
      </c>
      <c r="J62" t="s">
        <v>470</v>
      </c>
      <c r="K62" t="s">
        <v>36</v>
      </c>
      <c r="L62" t="s">
        <v>636</v>
      </c>
      <c r="M62" t="s">
        <v>470</v>
      </c>
      <c r="N62" t="s">
        <v>470</v>
      </c>
      <c r="O62" t="s">
        <v>470</v>
      </c>
      <c r="P62" t="s">
        <v>470</v>
      </c>
      <c r="Q62" t="s">
        <v>470</v>
      </c>
      <c r="R62" t="s">
        <v>470</v>
      </c>
      <c r="S62" t="s">
        <v>470</v>
      </c>
      <c r="T62" t="s">
        <v>470</v>
      </c>
      <c r="U62" t="s">
        <v>470</v>
      </c>
      <c r="V62" t="s">
        <v>470</v>
      </c>
      <c r="W62" t="s">
        <v>470</v>
      </c>
      <c r="X62" t="s">
        <v>470</v>
      </c>
      <c r="Y62" t="s">
        <v>470</v>
      </c>
      <c r="Z62" t="s">
        <v>470</v>
      </c>
      <c r="AA62" t="s">
        <v>470</v>
      </c>
      <c r="AB62" t="s">
        <v>470</v>
      </c>
      <c r="AC62" t="s">
        <v>1302</v>
      </c>
      <c r="AD62" t="s">
        <v>1303</v>
      </c>
      <c r="AE62" t="s">
        <v>470</v>
      </c>
      <c r="AF62" t="s">
        <v>470</v>
      </c>
      <c r="AG62" t="s">
        <v>470</v>
      </c>
      <c r="AH62" t="s">
        <v>470</v>
      </c>
      <c r="AI62" t="s">
        <v>470</v>
      </c>
      <c r="AJ62" t="s">
        <v>470</v>
      </c>
      <c r="AK62" t="s">
        <v>470</v>
      </c>
      <c r="AL62" t="s">
        <v>470</v>
      </c>
      <c r="AM62" t="s">
        <v>470</v>
      </c>
      <c r="AN62" t="s">
        <v>470</v>
      </c>
      <c r="AO62" t="s">
        <v>470</v>
      </c>
      <c r="AP62" t="s">
        <v>470</v>
      </c>
      <c r="AQ62" t="s">
        <v>638</v>
      </c>
      <c r="AR62" t="s">
        <v>470</v>
      </c>
      <c r="AS62" t="s">
        <v>470</v>
      </c>
      <c r="AT62" t="s">
        <v>470</v>
      </c>
      <c r="AU62" t="s">
        <v>470</v>
      </c>
      <c r="AV62" t="s">
        <v>1024</v>
      </c>
      <c r="AW62">
        <v>2019</v>
      </c>
      <c r="AX62">
        <v>21</v>
      </c>
      <c r="AY62">
        <v>8</v>
      </c>
      <c r="AZ62" t="s">
        <v>470</v>
      </c>
      <c r="BA62" t="s">
        <v>470</v>
      </c>
      <c r="BB62" t="s">
        <v>470</v>
      </c>
      <c r="BC62" t="s">
        <v>470</v>
      </c>
      <c r="BD62" t="s">
        <v>470</v>
      </c>
      <c r="BE62" t="s">
        <v>470</v>
      </c>
      <c r="BF62" t="s">
        <v>1025</v>
      </c>
      <c r="BG62" t="s">
        <v>1026</v>
      </c>
      <c r="BH62" t="str">
        <f>HYPERLINK("http://dx.doi.org/10.2196/12610","http://dx.doi.org/10.2196/12610")</f>
        <v>http://dx.doi.org/10.2196/12610</v>
      </c>
      <c r="BI62" t="s">
        <v>470</v>
      </c>
      <c r="BJ62" t="s">
        <v>470</v>
      </c>
      <c r="BK62" t="s">
        <v>470</v>
      </c>
      <c r="BL62" t="s">
        <v>470</v>
      </c>
      <c r="BM62" t="s">
        <v>470</v>
      </c>
      <c r="BN62" t="s">
        <v>470</v>
      </c>
      <c r="BO62" t="s">
        <v>470</v>
      </c>
      <c r="BP62">
        <v>31411142</v>
      </c>
      <c r="BQ62" t="s">
        <v>470</v>
      </c>
      <c r="BR62" t="s">
        <v>470</v>
      </c>
      <c r="BS62" t="s">
        <v>470</v>
      </c>
      <c r="BT62" t="s">
        <v>470</v>
      </c>
      <c r="BU62" t="s">
        <v>1027</v>
      </c>
      <c r="BV62" t="str">
        <f>HYPERLINK("https%3A%2F%2Fwww.webofscience.com%2Fwos%2Fwoscc%2Ffull-record%2FWOS:000482726600001","View Full Record in Web of Science")</f>
        <v>View Full Record in Web of Science</v>
      </c>
      <c r="BW62"/>
      <c r="BX62"/>
      <c r="BY62"/>
    </row>
    <row r="63" spans="1:77" ht="15">
      <c r="A63">
        <v>63</v>
      </c>
      <c r="B63" s="19" t="s">
        <v>5762</v>
      </c>
      <c r="C63" t="s">
        <v>468</v>
      </c>
      <c r="D63" t="s">
        <v>1101</v>
      </c>
      <c r="E63" t="s">
        <v>470</v>
      </c>
      <c r="F63" t="s">
        <v>470</v>
      </c>
      <c r="G63" t="s">
        <v>470</v>
      </c>
      <c r="H63" t="s">
        <v>1102</v>
      </c>
      <c r="I63" t="s">
        <v>470</v>
      </c>
      <c r="J63" t="s">
        <v>470</v>
      </c>
      <c r="K63" t="s">
        <v>12</v>
      </c>
      <c r="L63" t="s">
        <v>1103</v>
      </c>
      <c r="M63" t="s">
        <v>470</v>
      </c>
      <c r="N63" t="s">
        <v>470</v>
      </c>
      <c r="O63" t="s">
        <v>470</v>
      </c>
      <c r="P63" t="s">
        <v>470</v>
      </c>
      <c r="Q63" t="s">
        <v>470</v>
      </c>
      <c r="R63" t="s">
        <v>470</v>
      </c>
      <c r="S63" t="s">
        <v>470</v>
      </c>
      <c r="T63" t="s">
        <v>470</v>
      </c>
      <c r="U63" t="s">
        <v>470</v>
      </c>
      <c r="V63" t="s">
        <v>470</v>
      </c>
      <c r="W63" t="s">
        <v>470</v>
      </c>
      <c r="X63" t="s">
        <v>470</v>
      </c>
      <c r="Y63" t="s">
        <v>470</v>
      </c>
      <c r="Z63" t="s">
        <v>470</v>
      </c>
      <c r="AA63" t="s">
        <v>470</v>
      </c>
      <c r="AB63" t="s">
        <v>470</v>
      </c>
      <c r="AC63" t="s">
        <v>1041</v>
      </c>
      <c r="AD63" t="s">
        <v>1042</v>
      </c>
      <c r="AE63" t="s">
        <v>470</v>
      </c>
      <c r="AF63" t="s">
        <v>470</v>
      </c>
      <c r="AG63" t="s">
        <v>470</v>
      </c>
      <c r="AH63" t="s">
        <v>470</v>
      </c>
      <c r="AI63" t="s">
        <v>470</v>
      </c>
      <c r="AJ63" t="s">
        <v>470</v>
      </c>
      <c r="AK63" t="s">
        <v>470</v>
      </c>
      <c r="AL63" t="s">
        <v>470</v>
      </c>
      <c r="AM63" t="s">
        <v>470</v>
      </c>
      <c r="AN63" t="s">
        <v>470</v>
      </c>
      <c r="AO63" t="s">
        <v>470</v>
      </c>
      <c r="AP63" t="s">
        <v>470</v>
      </c>
      <c r="AQ63" t="s">
        <v>1104</v>
      </c>
      <c r="AR63" t="s">
        <v>470</v>
      </c>
      <c r="AS63" t="s">
        <v>470</v>
      </c>
      <c r="AT63" t="s">
        <v>470</v>
      </c>
      <c r="AU63" t="s">
        <v>470</v>
      </c>
      <c r="AV63" t="s">
        <v>1105</v>
      </c>
      <c r="AW63">
        <v>2019</v>
      </c>
      <c r="AX63">
        <v>19</v>
      </c>
      <c r="AY63" t="s">
        <v>470</v>
      </c>
      <c r="AZ63" t="s">
        <v>470</v>
      </c>
      <c r="BA63" t="s">
        <v>470</v>
      </c>
      <c r="BB63" t="s">
        <v>470</v>
      </c>
      <c r="BC63" t="s">
        <v>470</v>
      </c>
      <c r="BD63" t="s">
        <v>470</v>
      </c>
      <c r="BE63" t="s">
        <v>470</v>
      </c>
      <c r="BF63">
        <v>17</v>
      </c>
      <c r="BG63" t="s">
        <v>1106</v>
      </c>
      <c r="BH63" t="str">
        <f>HYPERLINK("http://dx.doi.org/10.1186/s12906-019-2431-x","http://dx.doi.org/10.1186/s12906-019-2431-x")</f>
        <v>http://dx.doi.org/10.1186/s12906-019-2431-x</v>
      </c>
      <c r="BI63" t="s">
        <v>470</v>
      </c>
      <c r="BJ63" t="s">
        <v>470</v>
      </c>
      <c r="BK63" t="s">
        <v>470</v>
      </c>
      <c r="BL63" t="s">
        <v>470</v>
      </c>
      <c r="BM63" t="s">
        <v>470</v>
      </c>
      <c r="BN63" t="s">
        <v>470</v>
      </c>
      <c r="BO63" t="s">
        <v>470</v>
      </c>
      <c r="BP63">
        <v>30646891</v>
      </c>
      <c r="BQ63" t="s">
        <v>470</v>
      </c>
      <c r="BR63" t="s">
        <v>470</v>
      </c>
      <c r="BS63" t="s">
        <v>470</v>
      </c>
      <c r="BT63" t="s">
        <v>470</v>
      </c>
      <c r="BU63" t="s">
        <v>1107</v>
      </c>
      <c r="BV63" t="str">
        <f>HYPERLINK("https%3A%2F%2Fwww.webofscience.com%2Fwos%2Fwoscc%2Ffull-record%2FWOS:000455760400002","View Full Record in Web of Science")</f>
        <v>View Full Record in Web of Science</v>
      </c>
      <c r="BW63"/>
      <c r="BX63"/>
      <c r="BY63"/>
    </row>
    <row r="64" spans="1:77" ht="15">
      <c r="A64">
        <v>64</v>
      </c>
      <c r="B64" s="19" t="s">
        <v>5762</v>
      </c>
      <c r="C64" t="s">
        <v>468</v>
      </c>
      <c r="D64" t="s">
        <v>1060</v>
      </c>
      <c r="E64" t="s">
        <v>470</v>
      </c>
      <c r="F64" t="s">
        <v>470</v>
      </c>
      <c r="G64" t="s">
        <v>470</v>
      </c>
      <c r="H64" t="s">
        <v>1061</v>
      </c>
      <c r="I64" t="s">
        <v>470</v>
      </c>
      <c r="J64" t="s">
        <v>470</v>
      </c>
      <c r="K64" t="s">
        <v>134</v>
      </c>
      <c r="L64" t="s">
        <v>472</v>
      </c>
      <c r="M64" t="s">
        <v>470</v>
      </c>
      <c r="N64" t="s">
        <v>470</v>
      </c>
      <c r="O64" t="s">
        <v>470</v>
      </c>
      <c r="P64" t="s">
        <v>470</v>
      </c>
      <c r="Q64" t="s">
        <v>470</v>
      </c>
      <c r="R64" t="s">
        <v>470</v>
      </c>
      <c r="S64" t="s">
        <v>470</v>
      </c>
      <c r="T64" t="s">
        <v>470</v>
      </c>
      <c r="U64" t="s">
        <v>470</v>
      </c>
      <c r="V64" t="s">
        <v>470</v>
      </c>
      <c r="W64" t="s">
        <v>470</v>
      </c>
      <c r="X64" t="s">
        <v>470</v>
      </c>
      <c r="Y64" t="s">
        <v>470</v>
      </c>
      <c r="Z64" t="s">
        <v>470</v>
      </c>
      <c r="AA64" t="s">
        <v>470</v>
      </c>
      <c r="AB64" t="s">
        <v>470</v>
      </c>
      <c r="AC64" t="s">
        <v>470</v>
      </c>
      <c r="AD64" t="s">
        <v>470</v>
      </c>
      <c r="AE64" t="s">
        <v>470</v>
      </c>
      <c r="AF64" t="s">
        <v>470</v>
      </c>
      <c r="AG64" t="s">
        <v>470</v>
      </c>
      <c r="AH64" t="s">
        <v>470</v>
      </c>
      <c r="AI64" t="s">
        <v>470</v>
      </c>
      <c r="AJ64" t="s">
        <v>470</v>
      </c>
      <c r="AK64" t="s">
        <v>470</v>
      </c>
      <c r="AL64" t="s">
        <v>470</v>
      </c>
      <c r="AM64" t="s">
        <v>470</v>
      </c>
      <c r="AN64" t="s">
        <v>470</v>
      </c>
      <c r="AO64" t="s">
        <v>470</v>
      </c>
      <c r="AP64" t="s">
        <v>470</v>
      </c>
      <c r="AQ64" t="s">
        <v>473</v>
      </c>
      <c r="AR64" t="s">
        <v>474</v>
      </c>
      <c r="AS64" t="s">
        <v>470</v>
      </c>
      <c r="AT64" t="s">
        <v>470</v>
      </c>
      <c r="AU64" t="s">
        <v>470</v>
      </c>
      <c r="AV64" t="s">
        <v>751</v>
      </c>
      <c r="AW64">
        <v>2019</v>
      </c>
      <c r="AX64">
        <v>54</v>
      </c>
      <c r="AY64">
        <v>9</v>
      </c>
      <c r="AZ64" t="s">
        <v>470</v>
      </c>
      <c r="BA64" t="s">
        <v>470</v>
      </c>
      <c r="BB64" t="s">
        <v>470</v>
      </c>
      <c r="BC64" t="s">
        <v>470</v>
      </c>
      <c r="BD64">
        <v>1547</v>
      </c>
      <c r="BE64">
        <v>1557</v>
      </c>
      <c r="BF64" t="s">
        <v>470</v>
      </c>
      <c r="BG64" t="s">
        <v>1062</v>
      </c>
      <c r="BH64" t="str">
        <f>HYPERLINK("http://dx.doi.org/10.1080/10826084.2019.1594902","http://dx.doi.org/10.1080/10826084.2019.1594902")</f>
        <v>http://dx.doi.org/10.1080/10826084.2019.1594902</v>
      </c>
      <c r="BI64" t="s">
        <v>470</v>
      </c>
      <c r="BJ64" t="s">
        <v>1063</v>
      </c>
      <c r="BK64" t="s">
        <v>470</v>
      </c>
      <c r="BL64" t="s">
        <v>470</v>
      </c>
      <c r="BM64" t="s">
        <v>470</v>
      </c>
      <c r="BN64" t="s">
        <v>470</v>
      </c>
      <c r="BO64" t="s">
        <v>470</v>
      </c>
      <c r="BP64">
        <v>31023137</v>
      </c>
      <c r="BQ64" t="s">
        <v>470</v>
      </c>
      <c r="BR64" t="s">
        <v>470</v>
      </c>
      <c r="BS64" t="s">
        <v>470</v>
      </c>
      <c r="BT64" t="s">
        <v>470</v>
      </c>
      <c r="BU64" t="s">
        <v>1064</v>
      </c>
      <c r="BV64" t="str">
        <f>HYPERLINK("https%3A%2F%2Fwww.webofscience.com%2Fwos%2Fwoscc%2Ffull-record%2FWOS:000471565800001","View Full Record in Web of Science")</f>
        <v>View Full Record in Web of Science</v>
      </c>
      <c r="BW64"/>
      <c r="BX64"/>
      <c r="BY64"/>
    </row>
    <row r="65" spans="1:77" ht="15">
      <c r="A65">
        <v>65</v>
      </c>
      <c r="B65" s="19" t="s">
        <v>5762</v>
      </c>
      <c r="C65" t="s">
        <v>468</v>
      </c>
      <c r="D65" t="s">
        <v>1072</v>
      </c>
      <c r="E65" t="s">
        <v>470</v>
      </c>
      <c r="F65" t="s">
        <v>470</v>
      </c>
      <c r="G65" t="s">
        <v>470</v>
      </c>
      <c r="H65" t="s">
        <v>1073</v>
      </c>
      <c r="I65" t="s">
        <v>470</v>
      </c>
      <c r="J65" t="s">
        <v>470</v>
      </c>
      <c r="K65" t="s">
        <v>133</v>
      </c>
      <c r="L65" t="s">
        <v>1074</v>
      </c>
      <c r="M65" t="s">
        <v>470</v>
      </c>
      <c r="N65" t="s">
        <v>470</v>
      </c>
      <c r="O65" t="s">
        <v>470</v>
      </c>
      <c r="P65" t="s">
        <v>470</v>
      </c>
      <c r="Q65" t="s">
        <v>470</v>
      </c>
      <c r="R65" t="s">
        <v>470</v>
      </c>
      <c r="S65" t="s">
        <v>470</v>
      </c>
      <c r="T65" t="s">
        <v>470</v>
      </c>
      <c r="U65" t="s">
        <v>470</v>
      </c>
      <c r="V65" t="s">
        <v>470</v>
      </c>
      <c r="W65" t="s">
        <v>470</v>
      </c>
      <c r="X65" t="s">
        <v>470</v>
      </c>
      <c r="Y65" t="s">
        <v>470</v>
      </c>
      <c r="Z65" t="s">
        <v>470</v>
      </c>
      <c r="AA65" t="s">
        <v>470</v>
      </c>
      <c r="AB65" t="s">
        <v>470</v>
      </c>
      <c r="AC65" t="s">
        <v>1304</v>
      </c>
      <c r="AD65" t="s">
        <v>1305</v>
      </c>
      <c r="AE65" t="s">
        <v>470</v>
      </c>
      <c r="AF65" t="s">
        <v>470</v>
      </c>
      <c r="AG65" t="s">
        <v>470</v>
      </c>
      <c r="AH65" t="s">
        <v>470</v>
      </c>
      <c r="AI65" t="s">
        <v>470</v>
      </c>
      <c r="AJ65" t="s">
        <v>470</v>
      </c>
      <c r="AK65" t="s">
        <v>470</v>
      </c>
      <c r="AL65" t="s">
        <v>470</v>
      </c>
      <c r="AM65" t="s">
        <v>470</v>
      </c>
      <c r="AN65" t="s">
        <v>470</v>
      </c>
      <c r="AO65" t="s">
        <v>470</v>
      </c>
      <c r="AP65" t="s">
        <v>470</v>
      </c>
      <c r="AQ65" t="s">
        <v>1075</v>
      </c>
      <c r="AR65" t="s">
        <v>470</v>
      </c>
      <c r="AS65" t="s">
        <v>470</v>
      </c>
      <c r="AT65" t="s">
        <v>470</v>
      </c>
      <c r="AU65" t="s">
        <v>470</v>
      </c>
      <c r="AV65" t="s">
        <v>1076</v>
      </c>
      <c r="AW65">
        <v>2019</v>
      </c>
      <c r="AX65">
        <v>7</v>
      </c>
      <c r="AY65">
        <v>10</v>
      </c>
      <c r="AZ65" t="s">
        <v>470</v>
      </c>
      <c r="BA65" t="s">
        <v>470</v>
      </c>
      <c r="BB65" t="s">
        <v>470</v>
      </c>
      <c r="BC65" t="s">
        <v>470</v>
      </c>
      <c r="BD65" t="s">
        <v>470</v>
      </c>
      <c r="BE65" t="s">
        <v>470</v>
      </c>
      <c r="BF65" t="s">
        <v>1077</v>
      </c>
      <c r="BG65" t="s">
        <v>1078</v>
      </c>
      <c r="BH65" t="str">
        <f>HYPERLINK("http://dx.doi.org/10.2196/13691","http://dx.doi.org/10.2196/13691")</f>
        <v>http://dx.doi.org/10.2196/13691</v>
      </c>
      <c r="BI65" t="s">
        <v>470</v>
      </c>
      <c r="BJ65" t="s">
        <v>470</v>
      </c>
      <c r="BK65" t="s">
        <v>470</v>
      </c>
      <c r="BL65" t="s">
        <v>470</v>
      </c>
      <c r="BM65" t="s">
        <v>470</v>
      </c>
      <c r="BN65" t="s">
        <v>470</v>
      </c>
      <c r="BO65" t="s">
        <v>470</v>
      </c>
      <c r="BP65">
        <v>31588909</v>
      </c>
      <c r="BQ65" t="s">
        <v>470</v>
      </c>
      <c r="BR65" t="s">
        <v>470</v>
      </c>
      <c r="BS65" t="s">
        <v>470</v>
      </c>
      <c r="BT65" t="s">
        <v>470</v>
      </c>
      <c r="BU65" t="s">
        <v>1079</v>
      </c>
      <c r="BV65" t="str">
        <f>HYPERLINK("https%3A%2F%2Fwww.webofscience.com%2Fwos%2Fwoscc%2Ffull-record%2FWOS:000489069600001","View Full Record in Web of Science")</f>
        <v>View Full Record in Web of Science</v>
      </c>
      <c r="BW65"/>
      <c r="BX65"/>
      <c r="BY65"/>
    </row>
    <row r="66" spans="1:77" ht="15">
      <c r="A66">
        <v>66</v>
      </c>
      <c r="B66" s="19" t="s">
        <v>5762</v>
      </c>
      <c r="C66" t="s">
        <v>468</v>
      </c>
      <c r="D66" t="s">
        <v>1224</v>
      </c>
      <c r="E66" t="s">
        <v>470</v>
      </c>
      <c r="F66" t="s">
        <v>470</v>
      </c>
      <c r="G66" t="s">
        <v>470</v>
      </c>
      <c r="H66" t="s">
        <v>1225</v>
      </c>
      <c r="I66" t="s">
        <v>470</v>
      </c>
      <c r="J66" t="s">
        <v>470</v>
      </c>
      <c r="K66" t="s">
        <v>106</v>
      </c>
      <c r="L66" t="s">
        <v>636</v>
      </c>
      <c r="M66" t="s">
        <v>470</v>
      </c>
      <c r="N66" t="s">
        <v>470</v>
      </c>
      <c r="O66" t="s">
        <v>470</v>
      </c>
      <c r="P66" t="s">
        <v>470</v>
      </c>
      <c r="Q66" t="s">
        <v>470</v>
      </c>
      <c r="R66" t="s">
        <v>470</v>
      </c>
      <c r="S66" t="s">
        <v>470</v>
      </c>
      <c r="T66" t="s">
        <v>470</v>
      </c>
      <c r="U66" t="s">
        <v>470</v>
      </c>
      <c r="V66" t="s">
        <v>470</v>
      </c>
      <c r="W66" t="s">
        <v>470</v>
      </c>
      <c r="X66" t="s">
        <v>470</v>
      </c>
      <c r="Y66" t="s">
        <v>470</v>
      </c>
      <c r="Z66" t="s">
        <v>470</v>
      </c>
      <c r="AA66" t="s">
        <v>470</v>
      </c>
      <c r="AB66" t="s">
        <v>470</v>
      </c>
      <c r="AC66" t="s">
        <v>470</v>
      </c>
      <c r="AD66" t="s">
        <v>1306</v>
      </c>
      <c r="AE66" t="s">
        <v>470</v>
      </c>
      <c r="AF66" t="s">
        <v>470</v>
      </c>
      <c r="AG66" t="s">
        <v>470</v>
      </c>
      <c r="AH66" t="s">
        <v>470</v>
      </c>
      <c r="AI66" t="s">
        <v>470</v>
      </c>
      <c r="AJ66" t="s">
        <v>470</v>
      </c>
      <c r="AK66" t="s">
        <v>470</v>
      </c>
      <c r="AL66" t="s">
        <v>470</v>
      </c>
      <c r="AM66" t="s">
        <v>470</v>
      </c>
      <c r="AN66" t="s">
        <v>470</v>
      </c>
      <c r="AO66" t="s">
        <v>470</v>
      </c>
      <c r="AP66" t="s">
        <v>470</v>
      </c>
      <c r="AQ66" t="s">
        <v>638</v>
      </c>
      <c r="AR66" t="s">
        <v>470</v>
      </c>
      <c r="AS66" t="s">
        <v>470</v>
      </c>
      <c r="AT66" t="s">
        <v>470</v>
      </c>
      <c r="AU66" t="s">
        <v>470</v>
      </c>
      <c r="AV66" t="s">
        <v>1226</v>
      </c>
      <c r="AW66">
        <v>2019</v>
      </c>
      <c r="AX66">
        <v>21</v>
      </c>
      <c r="AY66">
        <v>1</v>
      </c>
      <c r="AZ66" t="s">
        <v>470</v>
      </c>
      <c r="BA66" t="s">
        <v>470</v>
      </c>
      <c r="BB66" t="s">
        <v>470</v>
      </c>
      <c r="BC66" t="s">
        <v>470</v>
      </c>
      <c r="BD66" t="s">
        <v>470</v>
      </c>
      <c r="BE66" t="s">
        <v>470</v>
      </c>
      <c r="BF66" t="s">
        <v>1227</v>
      </c>
      <c r="BG66" t="s">
        <v>1228</v>
      </c>
      <c r="BH66" t="str">
        <f>HYPERLINK("http://dx.doi.org/10.2196/11297","http://dx.doi.org/10.2196/11297")</f>
        <v>http://dx.doi.org/10.2196/11297</v>
      </c>
      <c r="BI66" t="s">
        <v>470</v>
      </c>
      <c r="BJ66" t="s">
        <v>470</v>
      </c>
      <c r="BK66" t="s">
        <v>470</v>
      </c>
      <c r="BL66" t="s">
        <v>470</v>
      </c>
      <c r="BM66" t="s">
        <v>470</v>
      </c>
      <c r="BN66" t="s">
        <v>470</v>
      </c>
      <c r="BO66" t="s">
        <v>470</v>
      </c>
      <c r="BP66">
        <v>30698526</v>
      </c>
      <c r="BQ66" t="s">
        <v>470</v>
      </c>
      <c r="BR66" t="s">
        <v>470</v>
      </c>
      <c r="BS66" t="s">
        <v>470</v>
      </c>
      <c r="BT66" t="s">
        <v>470</v>
      </c>
      <c r="BU66" t="s">
        <v>1229</v>
      </c>
      <c r="BV66" t="str">
        <f>HYPERLINK("https%3A%2F%2Fwww.webofscience.com%2Fwos%2Fwoscc%2Ffull-record%2FWOS:000457325400001","View Full Record in Web of Science")</f>
        <v>View Full Record in Web of Science</v>
      </c>
      <c r="BW66"/>
      <c r="BX66"/>
      <c r="BY66"/>
    </row>
    <row r="67" spans="1:77" ht="15">
      <c r="A67">
        <v>67</v>
      </c>
      <c r="B67" s="19" t="s">
        <v>5762</v>
      </c>
      <c r="C67" t="s">
        <v>1279</v>
      </c>
      <c r="D67" t="s">
        <v>929</v>
      </c>
      <c r="E67" t="s">
        <v>470</v>
      </c>
      <c r="F67" t="s">
        <v>470</v>
      </c>
      <c r="G67" t="s">
        <v>930</v>
      </c>
      <c r="H67" t="s">
        <v>931</v>
      </c>
      <c r="I67" t="s">
        <v>470</v>
      </c>
      <c r="J67" t="s">
        <v>470</v>
      </c>
      <c r="K67" t="s">
        <v>44</v>
      </c>
      <c r="L67" t="s">
        <v>932</v>
      </c>
      <c r="M67" t="s">
        <v>470</v>
      </c>
      <c r="N67" t="s">
        <v>470</v>
      </c>
      <c r="O67" t="s">
        <v>470</v>
      </c>
      <c r="P67" t="s">
        <v>470</v>
      </c>
      <c r="Q67" t="s">
        <v>933</v>
      </c>
      <c r="R67" t="s">
        <v>934</v>
      </c>
      <c r="S67" t="s">
        <v>935</v>
      </c>
      <c r="T67" t="s">
        <v>1280</v>
      </c>
      <c r="U67" t="s">
        <v>470</v>
      </c>
      <c r="V67" t="s">
        <v>470</v>
      </c>
      <c r="W67" t="s">
        <v>470</v>
      </c>
      <c r="X67" t="s">
        <v>470</v>
      </c>
      <c r="Y67" t="s">
        <v>470</v>
      </c>
      <c r="Z67" t="s">
        <v>470</v>
      </c>
      <c r="AA67" t="s">
        <v>470</v>
      </c>
      <c r="AB67" t="s">
        <v>470</v>
      </c>
      <c r="AC67" t="s">
        <v>1281</v>
      </c>
      <c r="AD67" t="s">
        <v>1282</v>
      </c>
      <c r="AE67" t="s">
        <v>470</v>
      </c>
      <c r="AF67" t="s">
        <v>470</v>
      </c>
      <c r="AG67" t="s">
        <v>470</v>
      </c>
      <c r="AH67" t="s">
        <v>470</v>
      </c>
      <c r="AI67" t="s">
        <v>470</v>
      </c>
      <c r="AJ67" t="s">
        <v>470</v>
      </c>
      <c r="AK67" t="s">
        <v>470</v>
      </c>
      <c r="AL67" t="s">
        <v>470</v>
      </c>
      <c r="AM67" t="s">
        <v>470</v>
      </c>
      <c r="AN67" t="s">
        <v>470</v>
      </c>
      <c r="AO67" t="s">
        <v>470</v>
      </c>
      <c r="AP67" t="s">
        <v>470</v>
      </c>
      <c r="AQ67" t="s">
        <v>470</v>
      </c>
      <c r="AR67" t="s">
        <v>470</v>
      </c>
      <c r="AS67" t="s">
        <v>936</v>
      </c>
      <c r="AT67" t="s">
        <v>470</v>
      </c>
      <c r="AU67" t="s">
        <v>470</v>
      </c>
      <c r="AV67" t="s">
        <v>470</v>
      </c>
      <c r="AW67">
        <v>2018</v>
      </c>
      <c r="AX67" t="s">
        <v>470</v>
      </c>
      <c r="AY67" t="s">
        <v>470</v>
      </c>
      <c r="AZ67" t="s">
        <v>470</v>
      </c>
      <c r="BA67" t="s">
        <v>470</v>
      </c>
      <c r="BB67" t="s">
        <v>470</v>
      </c>
      <c r="BC67" t="s">
        <v>470</v>
      </c>
      <c r="BD67">
        <v>474</v>
      </c>
      <c r="BE67">
        <v>479</v>
      </c>
      <c r="BF67" t="s">
        <v>470</v>
      </c>
      <c r="BG67" t="s">
        <v>937</v>
      </c>
      <c r="BH67" t="str">
        <f>HYPERLINK("http://dx.doi.org/10.1109/WI.2018.00-50","http://dx.doi.org/10.1109/WI.2018.00-50")</f>
        <v>http://dx.doi.org/10.1109/WI.2018.00-50</v>
      </c>
      <c r="BI67" t="s">
        <v>470</v>
      </c>
      <c r="BJ67" t="s">
        <v>470</v>
      </c>
      <c r="BK67" t="s">
        <v>470</v>
      </c>
      <c r="BL67" t="s">
        <v>470</v>
      </c>
      <c r="BM67" t="s">
        <v>470</v>
      </c>
      <c r="BN67" t="s">
        <v>470</v>
      </c>
      <c r="BO67" t="s">
        <v>470</v>
      </c>
      <c r="BP67" t="s">
        <v>470</v>
      </c>
      <c r="BQ67" t="s">
        <v>470</v>
      </c>
      <c r="BR67" t="s">
        <v>470</v>
      </c>
      <c r="BS67" t="s">
        <v>470</v>
      </c>
      <c r="BT67" t="s">
        <v>470</v>
      </c>
      <c r="BU67" t="s">
        <v>938</v>
      </c>
      <c r="BV67" t="str">
        <f>HYPERLINK("https%3A%2F%2Fwww.webofscience.com%2Fwos%2Fwoscc%2Ffull-record%2FWOS:000458968200065","View Full Record in Web of Science")</f>
        <v>View Full Record in Web of Science</v>
      </c>
      <c r="BW67"/>
      <c r="BX67"/>
      <c r="BY67"/>
    </row>
    <row r="68" spans="1:77" ht="15">
      <c r="A68">
        <v>68</v>
      </c>
      <c r="B68" s="19" t="s">
        <v>5762</v>
      </c>
      <c r="C68" t="s">
        <v>1279</v>
      </c>
      <c r="D68" t="s">
        <v>804</v>
      </c>
      <c r="E68" t="s">
        <v>470</v>
      </c>
      <c r="F68" t="s">
        <v>805</v>
      </c>
      <c r="G68" t="s">
        <v>470</v>
      </c>
      <c r="H68" t="s">
        <v>806</v>
      </c>
      <c r="I68" t="s">
        <v>470</v>
      </c>
      <c r="J68" t="s">
        <v>470</v>
      </c>
      <c r="K68" t="s">
        <v>76</v>
      </c>
      <c r="L68" t="s">
        <v>807</v>
      </c>
      <c r="M68" t="s">
        <v>470</v>
      </c>
      <c r="N68" t="s">
        <v>470</v>
      </c>
      <c r="O68" t="s">
        <v>470</v>
      </c>
      <c r="P68" t="s">
        <v>470</v>
      </c>
      <c r="Q68" t="s">
        <v>808</v>
      </c>
      <c r="R68" t="s">
        <v>809</v>
      </c>
      <c r="S68" t="s">
        <v>810</v>
      </c>
      <c r="T68" t="s">
        <v>1283</v>
      </c>
      <c r="U68" t="s">
        <v>811</v>
      </c>
      <c r="V68" t="s">
        <v>470</v>
      </c>
      <c r="W68" t="s">
        <v>470</v>
      </c>
      <c r="X68" t="s">
        <v>470</v>
      </c>
      <c r="Y68" t="s">
        <v>470</v>
      </c>
      <c r="Z68" t="s">
        <v>470</v>
      </c>
      <c r="AA68" t="s">
        <v>470</v>
      </c>
      <c r="AB68" t="s">
        <v>470</v>
      </c>
      <c r="AC68" t="s">
        <v>470</v>
      </c>
      <c r="AD68" t="s">
        <v>470</v>
      </c>
      <c r="AE68" t="s">
        <v>470</v>
      </c>
      <c r="AF68" t="s">
        <v>470</v>
      </c>
      <c r="AG68" t="s">
        <v>470</v>
      </c>
      <c r="AH68" t="s">
        <v>470</v>
      </c>
      <c r="AI68" t="s">
        <v>470</v>
      </c>
      <c r="AJ68" t="s">
        <v>470</v>
      </c>
      <c r="AK68" t="s">
        <v>470</v>
      </c>
      <c r="AL68" t="s">
        <v>470</v>
      </c>
      <c r="AM68" t="s">
        <v>470</v>
      </c>
      <c r="AN68" t="s">
        <v>470</v>
      </c>
      <c r="AO68" t="s">
        <v>470</v>
      </c>
      <c r="AP68" t="s">
        <v>470</v>
      </c>
      <c r="AQ68" t="s">
        <v>470</v>
      </c>
      <c r="AR68" t="s">
        <v>470</v>
      </c>
      <c r="AS68" t="s">
        <v>812</v>
      </c>
      <c r="AT68" t="s">
        <v>470</v>
      </c>
      <c r="AU68" t="s">
        <v>470</v>
      </c>
      <c r="AV68" t="s">
        <v>470</v>
      </c>
      <c r="AW68">
        <v>2018</v>
      </c>
      <c r="AX68" t="s">
        <v>470</v>
      </c>
      <c r="AY68" t="s">
        <v>470</v>
      </c>
      <c r="AZ68" t="s">
        <v>470</v>
      </c>
      <c r="BA68" t="s">
        <v>470</v>
      </c>
      <c r="BB68" t="s">
        <v>470</v>
      </c>
      <c r="BC68" t="s">
        <v>470</v>
      </c>
      <c r="BD68">
        <v>201</v>
      </c>
      <c r="BE68">
        <v>208</v>
      </c>
      <c r="BF68" t="s">
        <v>470</v>
      </c>
      <c r="BG68" t="s">
        <v>813</v>
      </c>
      <c r="BH68" t="str">
        <f>HYPERLINK("http://dx.doi.org/10.4995/CARMA2018.2018.8348","http://dx.doi.org/10.4995/CARMA2018.2018.8348")</f>
        <v>http://dx.doi.org/10.4995/CARMA2018.2018.8348</v>
      </c>
      <c r="BI68" t="s">
        <v>470</v>
      </c>
      <c r="BJ68" t="s">
        <v>470</v>
      </c>
      <c r="BK68" t="s">
        <v>470</v>
      </c>
      <c r="BL68" t="s">
        <v>470</v>
      </c>
      <c r="BM68" t="s">
        <v>470</v>
      </c>
      <c r="BN68" t="s">
        <v>470</v>
      </c>
      <c r="BO68" t="s">
        <v>470</v>
      </c>
      <c r="BP68" t="s">
        <v>470</v>
      </c>
      <c r="BQ68" t="s">
        <v>470</v>
      </c>
      <c r="BR68" t="s">
        <v>470</v>
      </c>
      <c r="BS68" t="s">
        <v>470</v>
      </c>
      <c r="BT68" t="s">
        <v>470</v>
      </c>
      <c r="BU68" t="s">
        <v>814</v>
      </c>
      <c r="BV68" t="str">
        <f>HYPERLINK("https%3A%2F%2Fwww.webofscience.com%2Fwos%2Fwoscc%2Ffull-record%2FWOS:000477974500024","View Full Record in Web of Science")</f>
        <v>View Full Record in Web of Science</v>
      </c>
      <c r="BW68"/>
      <c r="BX68"/>
      <c r="BY68"/>
    </row>
    <row r="69" spans="1:77" ht="15">
      <c r="A69">
        <v>69</v>
      </c>
      <c r="B69" s="19" t="s">
        <v>5762</v>
      </c>
      <c r="C69" t="s">
        <v>1279</v>
      </c>
      <c r="D69" t="s">
        <v>1284</v>
      </c>
      <c r="E69" t="s">
        <v>1285</v>
      </c>
      <c r="F69" t="s">
        <v>1286</v>
      </c>
      <c r="G69" t="s">
        <v>470</v>
      </c>
      <c r="H69" t="s">
        <v>1287</v>
      </c>
      <c r="I69" t="s">
        <v>1285</v>
      </c>
      <c r="J69" t="s">
        <v>470</v>
      </c>
      <c r="K69" t="s">
        <v>1288</v>
      </c>
      <c r="L69" t="s">
        <v>1289</v>
      </c>
      <c r="M69" t="s">
        <v>470</v>
      </c>
      <c r="N69" t="s">
        <v>470</v>
      </c>
      <c r="O69" t="s">
        <v>470</v>
      </c>
      <c r="P69" t="s">
        <v>470</v>
      </c>
      <c r="Q69" t="s">
        <v>1290</v>
      </c>
      <c r="R69" t="s">
        <v>1291</v>
      </c>
      <c r="S69" t="s">
        <v>1292</v>
      </c>
      <c r="T69" t="s">
        <v>470</v>
      </c>
      <c r="U69" t="s">
        <v>470</v>
      </c>
      <c r="V69" t="s">
        <v>470</v>
      </c>
      <c r="W69" t="s">
        <v>470</v>
      </c>
      <c r="X69" t="s">
        <v>470</v>
      </c>
      <c r="Y69" t="s">
        <v>470</v>
      </c>
      <c r="Z69" t="s">
        <v>470</v>
      </c>
      <c r="AA69" t="s">
        <v>470</v>
      </c>
      <c r="AB69" t="s">
        <v>470</v>
      </c>
      <c r="AC69" t="s">
        <v>470</v>
      </c>
      <c r="AD69" t="s">
        <v>470</v>
      </c>
      <c r="AE69" t="s">
        <v>470</v>
      </c>
      <c r="AF69" t="s">
        <v>470</v>
      </c>
      <c r="AG69" t="s">
        <v>470</v>
      </c>
      <c r="AH69" t="s">
        <v>470</v>
      </c>
      <c r="AI69" t="s">
        <v>470</v>
      </c>
      <c r="AJ69" t="s">
        <v>470</v>
      </c>
      <c r="AK69" t="s">
        <v>470</v>
      </c>
      <c r="AL69" t="s">
        <v>470</v>
      </c>
      <c r="AM69" t="s">
        <v>470</v>
      </c>
      <c r="AN69" t="s">
        <v>470</v>
      </c>
      <c r="AO69" t="s">
        <v>470</v>
      </c>
      <c r="AP69" t="s">
        <v>470</v>
      </c>
      <c r="AQ69" t="s">
        <v>470</v>
      </c>
      <c r="AR69" t="s">
        <v>470</v>
      </c>
      <c r="AS69" t="s">
        <v>1293</v>
      </c>
      <c r="AT69" t="s">
        <v>470</v>
      </c>
      <c r="AU69" t="s">
        <v>470</v>
      </c>
      <c r="AV69" t="s">
        <v>470</v>
      </c>
      <c r="AW69">
        <v>2018</v>
      </c>
      <c r="AX69" t="s">
        <v>470</v>
      </c>
      <c r="AY69" t="s">
        <v>470</v>
      </c>
      <c r="AZ69" t="s">
        <v>470</v>
      </c>
      <c r="BA69" t="s">
        <v>470</v>
      </c>
      <c r="BB69" t="s">
        <v>470</v>
      </c>
      <c r="BC69" t="s">
        <v>470</v>
      </c>
      <c r="BD69">
        <v>1405</v>
      </c>
      <c r="BE69">
        <v>1418</v>
      </c>
      <c r="BF69" t="s">
        <v>470</v>
      </c>
      <c r="BG69" t="s">
        <v>470</v>
      </c>
      <c r="BH69" t="s">
        <v>470</v>
      </c>
      <c r="BI69" t="s">
        <v>470</v>
      </c>
      <c r="BJ69" t="s">
        <v>470</v>
      </c>
      <c r="BK69" t="s">
        <v>470</v>
      </c>
      <c r="BL69" t="s">
        <v>470</v>
      </c>
      <c r="BM69" t="s">
        <v>470</v>
      </c>
      <c r="BN69" t="s">
        <v>470</v>
      </c>
      <c r="BO69" t="s">
        <v>470</v>
      </c>
      <c r="BP69" t="s">
        <v>470</v>
      </c>
      <c r="BQ69" t="s">
        <v>470</v>
      </c>
      <c r="BR69" t="s">
        <v>470</v>
      </c>
      <c r="BS69" t="s">
        <v>470</v>
      </c>
      <c r="BT69" t="s">
        <v>470</v>
      </c>
      <c r="BU69" t="s">
        <v>1294</v>
      </c>
      <c r="BV69" t="str">
        <f>HYPERLINK("https%3A%2F%2Fwww.webofscience.com%2Fwos%2Fwoscc%2Ffull-record%2FWOS:000725545001077","View Full Record in Web of Science")</f>
        <v>View Full Record in Web of Science</v>
      </c>
      <c r="BW69"/>
      <c r="BX69"/>
      <c r="BY69"/>
    </row>
    <row r="70" spans="1:77" ht="15">
      <c r="A70">
        <v>70</v>
      </c>
      <c r="B70" s="19" t="s">
        <v>5762</v>
      </c>
      <c r="C70" t="s">
        <v>468</v>
      </c>
      <c r="D70" t="s">
        <v>512</v>
      </c>
      <c r="E70" t="s">
        <v>470</v>
      </c>
      <c r="F70" t="s">
        <v>470</v>
      </c>
      <c r="G70" t="s">
        <v>470</v>
      </c>
      <c r="H70" t="s">
        <v>513</v>
      </c>
      <c r="I70" t="s">
        <v>470</v>
      </c>
      <c r="J70" t="s">
        <v>470</v>
      </c>
      <c r="K70" t="s">
        <v>457</v>
      </c>
      <c r="L70" t="s">
        <v>514</v>
      </c>
      <c r="M70" t="s">
        <v>470</v>
      </c>
      <c r="N70" t="s">
        <v>470</v>
      </c>
      <c r="O70" t="s">
        <v>470</v>
      </c>
      <c r="P70" t="s">
        <v>470</v>
      </c>
      <c r="Q70" t="s">
        <v>470</v>
      </c>
      <c r="R70" t="s">
        <v>470</v>
      </c>
      <c r="S70" t="s">
        <v>470</v>
      </c>
      <c r="T70" t="s">
        <v>470</v>
      </c>
      <c r="U70" t="s">
        <v>470</v>
      </c>
      <c r="V70" t="s">
        <v>470</v>
      </c>
      <c r="W70" t="s">
        <v>470</v>
      </c>
      <c r="X70" t="s">
        <v>470</v>
      </c>
      <c r="Y70" t="s">
        <v>470</v>
      </c>
      <c r="Z70" t="s">
        <v>470</v>
      </c>
      <c r="AA70" t="s">
        <v>470</v>
      </c>
      <c r="AB70" t="s">
        <v>470</v>
      </c>
      <c r="AC70" t="s">
        <v>470</v>
      </c>
      <c r="AD70" t="s">
        <v>515</v>
      </c>
      <c r="AE70" t="s">
        <v>470</v>
      </c>
      <c r="AF70" t="s">
        <v>470</v>
      </c>
      <c r="AG70" t="s">
        <v>470</v>
      </c>
      <c r="AH70" t="s">
        <v>470</v>
      </c>
      <c r="AI70" t="s">
        <v>470</v>
      </c>
      <c r="AJ70" t="s">
        <v>470</v>
      </c>
      <c r="AK70" t="s">
        <v>470</v>
      </c>
      <c r="AL70" t="s">
        <v>470</v>
      </c>
      <c r="AM70" t="s">
        <v>470</v>
      </c>
      <c r="AN70" t="s">
        <v>470</v>
      </c>
      <c r="AO70" t="s">
        <v>470</v>
      </c>
      <c r="AP70" t="s">
        <v>470</v>
      </c>
      <c r="AQ70" t="s">
        <v>516</v>
      </c>
      <c r="AR70" t="s">
        <v>517</v>
      </c>
      <c r="AS70" t="s">
        <v>470</v>
      </c>
      <c r="AT70" t="s">
        <v>470</v>
      </c>
      <c r="AU70" t="s">
        <v>470</v>
      </c>
      <c r="AV70" t="s">
        <v>470</v>
      </c>
      <c r="AW70">
        <v>2018</v>
      </c>
      <c r="AX70">
        <v>3</v>
      </c>
      <c r="AY70">
        <v>1</v>
      </c>
      <c r="AZ70" t="s">
        <v>470</v>
      </c>
      <c r="BA70" t="s">
        <v>470</v>
      </c>
      <c r="BB70" t="s">
        <v>470</v>
      </c>
      <c r="BC70" t="s">
        <v>470</v>
      </c>
      <c r="BD70">
        <v>152</v>
      </c>
      <c r="BE70">
        <v>161</v>
      </c>
      <c r="BF70" t="s">
        <v>470</v>
      </c>
      <c r="BG70" t="s">
        <v>518</v>
      </c>
      <c r="BH70" t="str">
        <f>HYPERLINK("http://dx.doi.org/10.1089/can.2018.0006","http://dx.doi.org/10.1089/can.2018.0006")</f>
        <v>http://dx.doi.org/10.1089/can.2018.0006</v>
      </c>
      <c r="BI70" t="s">
        <v>470</v>
      </c>
      <c r="BJ70" t="s">
        <v>470</v>
      </c>
      <c r="BK70" t="s">
        <v>470</v>
      </c>
      <c r="BL70" t="s">
        <v>470</v>
      </c>
      <c r="BM70" t="s">
        <v>470</v>
      </c>
      <c r="BN70" t="s">
        <v>470</v>
      </c>
      <c r="BO70" t="s">
        <v>470</v>
      </c>
      <c r="BP70">
        <v>30014038</v>
      </c>
      <c r="BQ70" t="s">
        <v>470</v>
      </c>
      <c r="BR70" t="s">
        <v>470</v>
      </c>
      <c r="BS70" t="s">
        <v>470</v>
      </c>
      <c r="BT70" t="s">
        <v>470</v>
      </c>
      <c r="BU70" t="s">
        <v>519</v>
      </c>
      <c r="BV70" t="str">
        <f>HYPERLINK("https%3A%2F%2Fwww.webofscience.com%2Fwos%2Fwoscc%2Ffull-record%2FWOS:000616128300016","View Full Record in Web of Science")</f>
        <v>View Full Record in Web of Science</v>
      </c>
      <c r="BW70"/>
      <c r="BX70"/>
      <c r="BY70"/>
    </row>
    <row r="71" spans="1:77" ht="15">
      <c r="A71">
        <v>71</v>
      </c>
      <c r="B71" s="19" t="s">
        <v>5762</v>
      </c>
      <c r="C71" t="s">
        <v>468</v>
      </c>
      <c r="D71" t="s">
        <v>959</v>
      </c>
      <c r="E71" t="s">
        <v>470</v>
      </c>
      <c r="F71" t="s">
        <v>470</v>
      </c>
      <c r="G71" t="s">
        <v>470</v>
      </c>
      <c r="H71" t="s">
        <v>960</v>
      </c>
      <c r="I71" t="s">
        <v>470</v>
      </c>
      <c r="J71" t="s">
        <v>470</v>
      </c>
      <c r="K71" t="s">
        <v>42</v>
      </c>
      <c r="L71" t="s">
        <v>961</v>
      </c>
      <c r="M71" t="s">
        <v>470</v>
      </c>
      <c r="N71" t="s">
        <v>470</v>
      </c>
      <c r="O71" t="s">
        <v>470</v>
      </c>
      <c r="P71" t="s">
        <v>470</v>
      </c>
      <c r="Q71" t="s">
        <v>470</v>
      </c>
      <c r="R71" t="s">
        <v>470</v>
      </c>
      <c r="S71" t="s">
        <v>470</v>
      </c>
      <c r="T71" t="s">
        <v>470</v>
      </c>
      <c r="U71" t="s">
        <v>470</v>
      </c>
      <c r="V71" t="s">
        <v>470</v>
      </c>
      <c r="W71" t="s">
        <v>470</v>
      </c>
      <c r="X71" t="s">
        <v>470</v>
      </c>
      <c r="Y71" t="s">
        <v>470</v>
      </c>
      <c r="Z71" t="s">
        <v>470</v>
      </c>
      <c r="AA71" t="s">
        <v>470</v>
      </c>
      <c r="AB71" t="s">
        <v>470</v>
      </c>
      <c r="AC71" t="s">
        <v>962</v>
      </c>
      <c r="AD71" t="s">
        <v>963</v>
      </c>
      <c r="AE71" t="s">
        <v>470</v>
      </c>
      <c r="AF71" t="s">
        <v>470</v>
      </c>
      <c r="AG71" t="s">
        <v>470</v>
      </c>
      <c r="AH71" t="s">
        <v>470</v>
      </c>
      <c r="AI71" t="s">
        <v>470</v>
      </c>
      <c r="AJ71" t="s">
        <v>470</v>
      </c>
      <c r="AK71" t="s">
        <v>470</v>
      </c>
      <c r="AL71" t="s">
        <v>470</v>
      </c>
      <c r="AM71" t="s">
        <v>470</v>
      </c>
      <c r="AN71" t="s">
        <v>470</v>
      </c>
      <c r="AO71" t="s">
        <v>470</v>
      </c>
      <c r="AP71" t="s">
        <v>470</v>
      </c>
      <c r="AQ71" t="s">
        <v>964</v>
      </c>
      <c r="AR71" t="s">
        <v>470</v>
      </c>
      <c r="AS71" t="s">
        <v>470</v>
      </c>
      <c r="AT71" t="s">
        <v>470</v>
      </c>
      <c r="AU71" t="s">
        <v>470</v>
      </c>
      <c r="AV71" t="s">
        <v>588</v>
      </c>
      <c r="AW71">
        <v>2018</v>
      </c>
      <c r="AX71">
        <v>8</v>
      </c>
      <c r="AY71">
        <v>7</v>
      </c>
      <c r="AZ71" t="s">
        <v>470</v>
      </c>
      <c r="BA71" t="s">
        <v>470</v>
      </c>
      <c r="BB71" t="s">
        <v>470</v>
      </c>
      <c r="BC71" t="s">
        <v>470</v>
      </c>
      <c r="BD71" t="s">
        <v>470</v>
      </c>
      <c r="BE71" t="s">
        <v>470</v>
      </c>
      <c r="BF71">
        <v>123</v>
      </c>
      <c r="BG71" t="s">
        <v>965</v>
      </c>
      <c r="BH71" t="str">
        <f>HYPERLINK("http://dx.doi.org/10.3390/brainsci8070123","http://dx.doi.org/10.3390/brainsci8070123")</f>
        <v>http://dx.doi.org/10.3390/brainsci8070123</v>
      </c>
      <c r="BI71" t="s">
        <v>470</v>
      </c>
      <c r="BJ71" t="s">
        <v>470</v>
      </c>
      <c r="BK71" t="s">
        <v>470</v>
      </c>
      <c r="BL71" t="s">
        <v>470</v>
      </c>
      <c r="BM71" t="s">
        <v>470</v>
      </c>
      <c r="BN71" t="s">
        <v>470</v>
      </c>
      <c r="BO71" t="s">
        <v>470</v>
      </c>
      <c r="BP71">
        <v>29966280</v>
      </c>
      <c r="BQ71" t="s">
        <v>470</v>
      </c>
      <c r="BR71" t="s">
        <v>470</v>
      </c>
      <c r="BS71" t="s">
        <v>470</v>
      </c>
      <c r="BT71" t="s">
        <v>470</v>
      </c>
      <c r="BU71" t="s">
        <v>966</v>
      </c>
      <c r="BV71" t="str">
        <f>HYPERLINK("https%3A%2F%2Fwww.webofscience.com%2Fwos%2Fwoscc%2Ffull-record%2FWOS:000440209100009","View Full Record in Web of Science")</f>
        <v>View Full Record in Web of Science</v>
      </c>
      <c r="BW71"/>
      <c r="BX71"/>
      <c r="BY71"/>
    </row>
    <row r="72" spans="1:77" ht="15">
      <c r="A72">
        <v>72</v>
      </c>
      <c r="B72" s="19" t="s">
        <v>5762</v>
      </c>
      <c r="C72" t="s">
        <v>468</v>
      </c>
      <c r="D72" t="s">
        <v>526</v>
      </c>
      <c r="E72" t="s">
        <v>470</v>
      </c>
      <c r="F72" t="s">
        <v>470</v>
      </c>
      <c r="G72" t="s">
        <v>470</v>
      </c>
      <c r="H72" t="s">
        <v>527</v>
      </c>
      <c r="I72" t="s">
        <v>470</v>
      </c>
      <c r="J72" t="s">
        <v>470</v>
      </c>
      <c r="K72" t="s">
        <v>74</v>
      </c>
      <c r="L72" t="s">
        <v>506</v>
      </c>
      <c r="M72" t="s">
        <v>470</v>
      </c>
      <c r="N72" t="s">
        <v>470</v>
      </c>
      <c r="O72" t="s">
        <v>470</v>
      </c>
      <c r="P72" t="s">
        <v>470</v>
      </c>
      <c r="Q72" t="s">
        <v>470</v>
      </c>
      <c r="R72" t="s">
        <v>470</v>
      </c>
      <c r="S72" t="s">
        <v>470</v>
      </c>
      <c r="T72" t="s">
        <v>470</v>
      </c>
      <c r="U72" t="s">
        <v>470</v>
      </c>
      <c r="V72" t="s">
        <v>470</v>
      </c>
      <c r="W72" t="s">
        <v>470</v>
      </c>
      <c r="X72" t="s">
        <v>470</v>
      </c>
      <c r="Y72" t="s">
        <v>470</v>
      </c>
      <c r="Z72" t="s">
        <v>470</v>
      </c>
      <c r="AA72" t="s">
        <v>470</v>
      </c>
      <c r="AB72" t="s">
        <v>470</v>
      </c>
      <c r="AC72" t="s">
        <v>1295</v>
      </c>
      <c r="AD72" t="s">
        <v>507</v>
      </c>
      <c r="AE72" t="s">
        <v>470</v>
      </c>
      <c r="AF72" t="s">
        <v>470</v>
      </c>
      <c r="AG72" t="s">
        <v>470</v>
      </c>
      <c r="AH72" t="s">
        <v>470</v>
      </c>
      <c r="AI72" t="s">
        <v>470</v>
      </c>
      <c r="AJ72" t="s">
        <v>470</v>
      </c>
      <c r="AK72" t="s">
        <v>470</v>
      </c>
      <c r="AL72" t="s">
        <v>470</v>
      </c>
      <c r="AM72" t="s">
        <v>470</v>
      </c>
      <c r="AN72" t="s">
        <v>470</v>
      </c>
      <c r="AO72" t="s">
        <v>470</v>
      </c>
      <c r="AP72" t="s">
        <v>470</v>
      </c>
      <c r="AQ72" t="s">
        <v>508</v>
      </c>
      <c r="AR72" t="s">
        <v>509</v>
      </c>
      <c r="AS72" t="s">
        <v>470</v>
      </c>
      <c r="AT72" t="s">
        <v>470</v>
      </c>
      <c r="AU72" t="s">
        <v>470</v>
      </c>
      <c r="AV72" t="s">
        <v>528</v>
      </c>
      <c r="AW72">
        <v>2018</v>
      </c>
      <c r="AX72">
        <v>187</v>
      </c>
      <c r="AY72" t="s">
        <v>470</v>
      </c>
      <c r="AZ72" t="s">
        <v>470</v>
      </c>
      <c r="BA72" t="s">
        <v>470</v>
      </c>
      <c r="BB72" t="s">
        <v>470</v>
      </c>
      <c r="BC72" t="s">
        <v>470</v>
      </c>
      <c r="BD72">
        <v>155</v>
      </c>
      <c r="BE72">
        <v>159</v>
      </c>
      <c r="BF72" t="s">
        <v>470</v>
      </c>
      <c r="BG72" t="s">
        <v>529</v>
      </c>
      <c r="BH72" t="str">
        <f>HYPERLINK("http://dx.doi.org/10.1016/j.drugalcdep.2018.02.033","http://dx.doi.org/10.1016/j.drugalcdep.2018.02.033")</f>
        <v>http://dx.doi.org/10.1016/j.drugalcdep.2018.02.033</v>
      </c>
      <c r="BI72" t="s">
        <v>470</v>
      </c>
      <c r="BJ72" t="s">
        <v>470</v>
      </c>
      <c r="BK72" t="s">
        <v>470</v>
      </c>
      <c r="BL72" t="s">
        <v>470</v>
      </c>
      <c r="BM72" t="s">
        <v>470</v>
      </c>
      <c r="BN72" t="s">
        <v>470</v>
      </c>
      <c r="BO72" t="s">
        <v>470</v>
      </c>
      <c r="BP72">
        <v>29669296</v>
      </c>
      <c r="BQ72" t="s">
        <v>470</v>
      </c>
      <c r="BR72" t="s">
        <v>470</v>
      </c>
      <c r="BS72" t="s">
        <v>470</v>
      </c>
      <c r="BT72" t="s">
        <v>470</v>
      </c>
      <c r="BU72" t="s">
        <v>530</v>
      </c>
      <c r="BV72" t="str">
        <f>HYPERLINK("https%3A%2F%2Fwww.webofscience.com%2Fwos%2Fwoscc%2Ffull-record%2FWOS:000436885700024","View Full Record in Web of Science")</f>
        <v>View Full Record in Web of Science</v>
      </c>
      <c r="BW72"/>
      <c r="BX72"/>
      <c r="BY72"/>
    </row>
    <row r="73" spans="1:77" ht="15">
      <c r="A73">
        <v>73</v>
      </c>
      <c r="B73" s="19" t="s">
        <v>5762</v>
      </c>
      <c r="C73" t="s">
        <v>468</v>
      </c>
      <c r="D73" t="s">
        <v>753</v>
      </c>
      <c r="E73" t="s">
        <v>470</v>
      </c>
      <c r="F73" t="s">
        <v>470</v>
      </c>
      <c r="G73" t="s">
        <v>470</v>
      </c>
      <c r="H73" t="s">
        <v>754</v>
      </c>
      <c r="I73" t="s">
        <v>470</v>
      </c>
      <c r="J73" t="s">
        <v>470</v>
      </c>
      <c r="K73" t="s">
        <v>71</v>
      </c>
      <c r="L73" t="s">
        <v>623</v>
      </c>
      <c r="M73" t="s">
        <v>470</v>
      </c>
      <c r="N73" t="s">
        <v>470</v>
      </c>
      <c r="O73" t="s">
        <v>470</v>
      </c>
      <c r="P73" t="s">
        <v>470</v>
      </c>
      <c r="Q73" t="s">
        <v>470</v>
      </c>
      <c r="R73" t="s">
        <v>470</v>
      </c>
      <c r="S73" t="s">
        <v>470</v>
      </c>
      <c r="T73" t="s">
        <v>470</v>
      </c>
      <c r="U73" t="s">
        <v>470</v>
      </c>
      <c r="V73" t="s">
        <v>470</v>
      </c>
      <c r="W73" t="s">
        <v>470</v>
      </c>
      <c r="X73" t="s">
        <v>470</v>
      </c>
      <c r="Y73" t="s">
        <v>470</v>
      </c>
      <c r="Z73" t="s">
        <v>470</v>
      </c>
      <c r="AA73" t="s">
        <v>470</v>
      </c>
      <c r="AB73" t="s">
        <v>470</v>
      </c>
      <c r="AC73" t="s">
        <v>573</v>
      </c>
      <c r="AD73" t="s">
        <v>568</v>
      </c>
      <c r="AE73" t="s">
        <v>470</v>
      </c>
      <c r="AF73" t="s">
        <v>470</v>
      </c>
      <c r="AG73" t="s">
        <v>470</v>
      </c>
      <c r="AH73" t="s">
        <v>470</v>
      </c>
      <c r="AI73" t="s">
        <v>470</v>
      </c>
      <c r="AJ73" t="s">
        <v>470</v>
      </c>
      <c r="AK73" t="s">
        <v>470</v>
      </c>
      <c r="AL73" t="s">
        <v>470</v>
      </c>
      <c r="AM73" t="s">
        <v>470</v>
      </c>
      <c r="AN73" t="s">
        <v>470</v>
      </c>
      <c r="AO73" t="s">
        <v>470</v>
      </c>
      <c r="AP73" t="s">
        <v>470</v>
      </c>
      <c r="AQ73" t="s">
        <v>625</v>
      </c>
      <c r="AR73" t="s">
        <v>470</v>
      </c>
      <c r="AS73" t="s">
        <v>470</v>
      </c>
      <c r="AT73" t="s">
        <v>470</v>
      </c>
      <c r="AU73" t="s">
        <v>470</v>
      </c>
      <c r="AV73" t="s">
        <v>745</v>
      </c>
      <c r="AW73">
        <v>2018</v>
      </c>
      <c r="AX73">
        <v>1</v>
      </c>
      <c r="AY73">
        <v>7</v>
      </c>
      <c r="AZ73" t="s">
        <v>470</v>
      </c>
      <c r="BA73" t="s">
        <v>470</v>
      </c>
      <c r="BB73" t="s">
        <v>470</v>
      </c>
      <c r="BC73" t="s">
        <v>470</v>
      </c>
      <c r="BD73" t="s">
        <v>470</v>
      </c>
      <c r="BE73" t="s">
        <v>470</v>
      </c>
      <c r="BF73" t="s">
        <v>755</v>
      </c>
      <c r="BG73" t="s">
        <v>756</v>
      </c>
      <c r="BH73" t="str">
        <f>HYPERLINK("http://dx.doi.org/10.1001/jamanetworkopen.2018.2242","http://dx.doi.org/10.1001/jamanetworkopen.2018.2242")</f>
        <v>http://dx.doi.org/10.1001/jamanetworkopen.2018.2242</v>
      </c>
      <c r="BI73" t="s">
        <v>470</v>
      </c>
      <c r="BJ73" t="s">
        <v>470</v>
      </c>
      <c r="BK73" t="s">
        <v>470</v>
      </c>
      <c r="BL73" t="s">
        <v>470</v>
      </c>
      <c r="BM73" t="s">
        <v>470</v>
      </c>
      <c r="BN73" t="s">
        <v>470</v>
      </c>
      <c r="BO73" t="s">
        <v>470</v>
      </c>
      <c r="BP73">
        <v>30646364</v>
      </c>
      <c r="BQ73" t="s">
        <v>470</v>
      </c>
      <c r="BR73" t="s">
        <v>470</v>
      </c>
      <c r="BS73" t="s">
        <v>470</v>
      </c>
      <c r="BT73" t="s">
        <v>470</v>
      </c>
      <c r="BU73" t="s">
        <v>757</v>
      </c>
      <c r="BV73" t="str">
        <f>HYPERLINK("https%3A%2F%2Fwww.webofscience.com%2Fwos%2Fwoscc%2Ffull-record%2FWOS:000452649500043","View Full Record in Web of Science")</f>
        <v>View Full Record in Web of Science</v>
      </c>
      <c r="BW73"/>
      <c r="BX73"/>
      <c r="BY73"/>
    </row>
    <row r="74" spans="1:77" ht="15">
      <c r="A74">
        <v>74</v>
      </c>
      <c r="B74" s="19" t="s">
        <v>5762</v>
      </c>
      <c r="C74" t="s">
        <v>468</v>
      </c>
      <c r="D74" t="s">
        <v>661</v>
      </c>
      <c r="E74" t="s">
        <v>470</v>
      </c>
      <c r="F74" t="s">
        <v>470</v>
      </c>
      <c r="G74" t="s">
        <v>470</v>
      </c>
      <c r="H74" t="s">
        <v>662</v>
      </c>
      <c r="I74" t="s">
        <v>470</v>
      </c>
      <c r="J74" t="s">
        <v>470</v>
      </c>
      <c r="K74" t="s">
        <v>107</v>
      </c>
      <c r="L74" t="s">
        <v>577</v>
      </c>
      <c r="M74" t="s">
        <v>470</v>
      </c>
      <c r="N74" t="s">
        <v>470</v>
      </c>
      <c r="O74" t="s">
        <v>470</v>
      </c>
      <c r="P74" t="s">
        <v>470</v>
      </c>
      <c r="Q74" t="s">
        <v>470</v>
      </c>
      <c r="R74" t="s">
        <v>470</v>
      </c>
      <c r="S74" t="s">
        <v>470</v>
      </c>
      <c r="T74" t="s">
        <v>470</v>
      </c>
      <c r="U74" t="s">
        <v>470</v>
      </c>
      <c r="V74" t="s">
        <v>470</v>
      </c>
      <c r="W74" t="s">
        <v>470</v>
      </c>
      <c r="X74" t="s">
        <v>470</v>
      </c>
      <c r="Y74" t="s">
        <v>470</v>
      </c>
      <c r="Z74" t="s">
        <v>470</v>
      </c>
      <c r="AA74" t="s">
        <v>470</v>
      </c>
      <c r="AB74" t="s">
        <v>470</v>
      </c>
      <c r="AC74" t="s">
        <v>470</v>
      </c>
      <c r="AD74" t="s">
        <v>470</v>
      </c>
      <c r="AE74" t="s">
        <v>470</v>
      </c>
      <c r="AF74" t="s">
        <v>470</v>
      </c>
      <c r="AG74" t="s">
        <v>470</v>
      </c>
      <c r="AH74" t="s">
        <v>470</v>
      </c>
      <c r="AI74" t="s">
        <v>470</v>
      </c>
      <c r="AJ74" t="s">
        <v>470</v>
      </c>
      <c r="AK74" t="s">
        <v>470</v>
      </c>
      <c r="AL74" t="s">
        <v>470</v>
      </c>
      <c r="AM74" t="s">
        <v>470</v>
      </c>
      <c r="AN74" t="s">
        <v>470</v>
      </c>
      <c r="AO74" t="s">
        <v>470</v>
      </c>
      <c r="AP74" t="s">
        <v>470</v>
      </c>
      <c r="AQ74" t="s">
        <v>578</v>
      </c>
      <c r="AR74" t="s">
        <v>579</v>
      </c>
      <c r="AS74" t="s">
        <v>470</v>
      </c>
      <c r="AT74" t="s">
        <v>470</v>
      </c>
      <c r="AU74" t="s">
        <v>470</v>
      </c>
      <c r="AV74" t="s">
        <v>487</v>
      </c>
      <c r="AW74">
        <v>2018</v>
      </c>
      <c r="AX74">
        <v>63</v>
      </c>
      <c r="AY74">
        <v>3</v>
      </c>
      <c r="AZ74" t="s">
        <v>470</v>
      </c>
      <c r="BA74" t="s">
        <v>470</v>
      </c>
      <c r="BB74" t="s">
        <v>470</v>
      </c>
      <c r="BC74" t="s">
        <v>470</v>
      </c>
      <c r="BD74">
        <v>313</v>
      </c>
      <c r="BE74">
        <v>319</v>
      </c>
      <c r="BF74" t="s">
        <v>470</v>
      </c>
      <c r="BG74" t="s">
        <v>663</v>
      </c>
      <c r="BH74" t="str">
        <f>HYPERLINK("http://dx.doi.org/10.1016/j.jadohealth.2018.03.017","http://dx.doi.org/10.1016/j.jadohealth.2018.03.017")</f>
        <v>http://dx.doi.org/10.1016/j.jadohealth.2018.03.017</v>
      </c>
      <c r="BI74" t="s">
        <v>470</v>
      </c>
      <c r="BJ74" t="s">
        <v>470</v>
      </c>
      <c r="BK74" t="s">
        <v>470</v>
      </c>
      <c r="BL74" t="s">
        <v>470</v>
      </c>
      <c r="BM74" t="s">
        <v>470</v>
      </c>
      <c r="BN74" t="s">
        <v>470</v>
      </c>
      <c r="BO74" t="s">
        <v>470</v>
      </c>
      <c r="BP74">
        <v>30238892</v>
      </c>
      <c r="BQ74" t="s">
        <v>470</v>
      </c>
      <c r="BR74" t="s">
        <v>470</v>
      </c>
      <c r="BS74" t="s">
        <v>470</v>
      </c>
      <c r="BT74" t="s">
        <v>470</v>
      </c>
      <c r="BU74" t="s">
        <v>664</v>
      </c>
      <c r="BV74" t="str">
        <f>HYPERLINK("https%3A%2F%2Fwww.webofscience.com%2Fwos%2Fwoscc%2Ffull-record%2FWOS:000444901500009","View Full Record in Web of Science")</f>
        <v>View Full Record in Web of Science</v>
      </c>
      <c r="BW74"/>
      <c r="BX74"/>
      <c r="BY74"/>
    </row>
    <row r="75" spans="1:77" ht="15">
      <c r="A75">
        <v>75</v>
      </c>
      <c r="B75" s="19" t="s">
        <v>5762</v>
      </c>
      <c r="C75" t="s">
        <v>468</v>
      </c>
      <c r="D75" t="s">
        <v>606</v>
      </c>
      <c r="E75" t="s">
        <v>470</v>
      </c>
      <c r="F75" t="s">
        <v>470</v>
      </c>
      <c r="G75" t="s">
        <v>470</v>
      </c>
      <c r="H75" t="s">
        <v>607</v>
      </c>
      <c r="I75" t="s">
        <v>470</v>
      </c>
      <c r="J75" t="s">
        <v>470</v>
      </c>
      <c r="K75" t="s">
        <v>75</v>
      </c>
      <c r="L75" t="s">
        <v>506</v>
      </c>
      <c r="M75" t="s">
        <v>470</v>
      </c>
      <c r="N75" t="s">
        <v>470</v>
      </c>
      <c r="O75" t="s">
        <v>470</v>
      </c>
      <c r="P75" t="s">
        <v>470</v>
      </c>
      <c r="Q75" t="s">
        <v>470</v>
      </c>
      <c r="R75" t="s">
        <v>470</v>
      </c>
      <c r="S75" t="s">
        <v>470</v>
      </c>
      <c r="T75" t="s">
        <v>470</v>
      </c>
      <c r="U75" t="s">
        <v>470</v>
      </c>
      <c r="V75" t="s">
        <v>470</v>
      </c>
      <c r="W75" t="s">
        <v>470</v>
      </c>
      <c r="X75" t="s">
        <v>470</v>
      </c>
      <c r="Y75" t="s">
        <v>470</v>
      </c>
      <c r="Z75" t="s">
        <v>470</v>
      </c>
      <c r="AA75" t="s">
        <v>470</v>
      </c>
      <c r="AB75" t="s">
        <v>470</v>
      </c>
      <c r="AC75" t="s">
        <v>1296</v>
      </c>
      <c r="AD75" t="s">
        <v>602</v>
      </c>
      <c r="AE75" t="s">
        <v>470</v>
      </c>
      <c r="AF75" t="s">
        <v>470</v>
      </c>
      <c r="AG75" t="s">
        <v>470</v>
      </c>
      <c r="AH75" t="s">
        <v>470</v>
      </c>
      <c r="AI75" t="s">
        <v>470</v>
      </c>
      <c r="AJ75" t="s">
        <v>470</v>
      </c>
      <c r="AK75" t="s">
        <v>470</v>
      </c>
      <c r="AL75" t="s">
        <v>470</v>
      </c>
      <c r="AM75" t="s">
        <v>470</v>
      </c>
      <c r="AN75" t="s">
        <v>470</v>
      </c>
      <c r="AO75" t="s">
        <v>470</v>
      </c>
      <c r="AP75" t="s">
        <v>470</v>
      </c>
      <c r="AQ75" t="s">
        <v>508</v>
      </c>
      <c r="AR75" t="s">
        <v>509</v>
      </c>
      <c r="AS75" t="s">
        <v>470</v>
      </c>
      <c r="AT75" t="s">
        <v>470</v>
      </c>
      <c r="AU75" t="s">
        <v>470</v>
      </c>
      <c r="AV75" t="s">
        <v>608</v>
      </c>
      <c r="AW75">
        <v>2018</v>
      </c>
      <c r="AX75">
        <v>183</v>
      </c>
      <c r="AY75" t="s">
        <v>470</v>
      </c>
      <c r="AZ75" t="s">
        <v>470</v>
      </c>
      <c r="BA75" t="s">
        <v>470</v>
      </c>
      <c r="BB75" t="s">
        <v>470</v>
      </c>
      <c r="BC75" t="s">
        <v>470</v>
      </c>
      <c r="BD75">
        <v>248</v>
      </c>
      <c r="BE75">
        <v>252</v>
      </c>
      <c r="BF75" t="s">
        <v>470</v>
      </c>
      <c r="BG75" t="s">
        <v>609</v>
      </c>
      <c r="BH75" t="str">
        <f>HYPERLINK("http://dx.doi.org/10.1016/j.drugalcdep.2017.10.039","http://dx.doi.org/10.1016/j.drugalcdep.2017.10.039")</f>
        <v>http://dx.doi.org/10.1016/j.drugalcdep.2017.10.039</v>
      </c>
      <c r="BI75" t="s">
        <v>470</v>
      </c>
      <c r="BJ75" t="s">
        <v>470</v>
      </c>
      <c r="BK75" t="s">
        <v>470</v>
      </c>
      <c r="BL75" t="s">
        <v>470</v>
      </c>
      <c r="BM75" t="s">
        <v>470</v>
      </c>
      <c r="BN75" t="s">
        <v>470</v>
      </c>
      <c r="BO75" t="s">
        <v>470</v>
      </c>
      <c r="BP75">
        <v>29306816</v>
      </c>
      <c r="BQ75" t="s">
        <v>470</v>
      </c>
      <c r="BR75" t="s">
        <v>470</v>
      </c>
      <c r="BS75" t="s">
        <v>470</v>
      </c>
      <c r="BT75" t="s">
        <v>470</v>
      </c>
      <c r="BU75" t="s">
        <v>610</v>
      </c>
      <c r="BV75" t="str">
        <f>HYPERLINK("https%3A%2F%2Fwww.webofscience.com%2Fwos%2Fwoscc%2Ffull-record%2FWOS:000424725000038","View Full Record in Web of Science")</f>
        <v>View Full Record in Web of Science</v>
      </c>
      <c r="BW75"/>
      <c r="BX75"/>
      <c r="BY75"/>
    </row>
    <row r="76" spans="1:77" ht="15">
      <c r="A76">
        <v>76</v>
      </c>
      <c r="B76" s="19" t="s">
        <v>5762</v>
      </c>
      <c r="C76" t="s">
        <v>468</v>
      </c>
      <c r="D76" t="s">
        <v>906</v>
      </c>
      <c r="E76" t="s">
        <v>470</v>
      </c>
      <c r="F76" t="s">
        <v>470</v>
      </c>
      <c r="G76" t="s">
        <v>470</v>
      </c>
      <c r="H76" t="s">
        <v>907</v>
      </c>
      <c r="I76" t="s">
        <v>470</v>
      </c>
      <c r="J76" t="s">
        <v>470</v>
      </c>
      <c r="K76" t="s">
        <v>109</v>
      </c>
      <c r="L76" t="s">
        <v>506</v>
      </c>
      <c r="M76" t="s">
        <v>470</v>
      </c>
      <c r="N76" t="s">
        <v>470</v>
      </c>
      <c r="O76" t="s">
        <v>470</v>
      </c>
      <c r="P76" t="s">
        <v>470</v>
      </c>
      <c r="Q76" t="s">
        <v>470</v>
      </c>
      <c r="R76" t="s">
        <v>470</v>
      </c>
      <c r="S76" t="s">
        <v>470</v>
      </c>
      <c r="T76" t="s">
        <v>470</v>
      </c>
      <c r="U76" t="s">
        <v>470</v>
      </c>
      <c r="V76" t="s">
        <v>470</v>
      </c>
      <c r="W76" t="s">
        <v>470</v>
      </c>
      <c r="X76" t="s">
        <v>470</v>
      </c>
      <c r="Y76" t="s">
        <v>470</v>
      </c>
      <c r="Z76" t="s">
        <v>470</v>
      </c>
      <c r="AA76" t="s">
        <v>470</v>
      </c>
      <c r="AB76" t="s">
        <v>470</v>
      </c>
      <c r="AC76" t="s">
        <v>849</v>
      </c>
      <c r="AD76" t="s">
        <v>470</v>
      </c>
      <c r="AE76" t="s">
        <v>470</v>
      </c>
      <c r="AF76" t="s">
        <v>470</v>
      </c>
      <c r="AG76" t="s">
        <v>470</v>
      </c>
      <c r="AH76" t="s">
        <v>470</v>
      </c>
      <c r="AI76" t="s">
        <v>470</v>
      </c>
      <c r="AJ76" t="s">
        <v>470</v>
      </c>
      <c r="AK76" t="s">
        <v>470</v>
      </c>
      <c r="AL76" t="s">
        <v>470</v>
      </c>
      <c r="AM76" t="s">
        <v>470</v>
      </c>
      <c r="AN76" t="s">
        <v>470</v>
      </c>
      <c r="AO76" t="s">
        <v>470</v>
      </c>
      <c r="AP76" t="s">
        <v>470</v>
      </c>
      <c r="AQ76" t="s">
        <v>508</v>
      </c>
      <c r="AR76" t="s">
        <v>509</v>
      </c>
      <c r="AS76" t="s">
        <v>470</v>
      </c>
      <c r="AT76" t="s">
        <v>470</v>
      </c>
      <c r="AU76" t="s">
        <v>470</v>
      </c>
      <c r="AV76" t="s">
        <v>603</v>
      </c>
      <c r="AW76">
        <v>2018</v>
      </c>
      <c r="AX76">
        <v>188</v>
      </c>
      <c r="AY76" t="s">
        <v>470</v>
      </c>
      <c r="AZ76" t="s">
        <v>470</v>
      </c>
      <c r="BA76" t="s">
        <v>470</v>
      </c>
      <c r="BB76" t="s">
        <v>470</v>
      </c>
      <c r="BC76" t="s">
        <v>470</v>
      </c>
      <c r="BD76">
        <v>364</v>
      </c>
      <c r="BE76">
        <v>369</v>
      </c>
      <c r="BF76" t="s">
        <v>470</v>
      </c>
      <c r="BG76" t="s">
        <v>908</v>
      </c>
      <c r="BH76" t="str">
        <f>HYPERLINK("http://dx.doi.org/10.1016/j.drugalcdep.2018.03.041","http://dx.doi.org/10.1016/j.drugalcdep.2018.03.041")</f>
        <v>http://dx.doi.org/10.1016/j.drugalcdep.2018.03.041</v>
      </c>
      <c r="BI76" t="s">
        <v>470</v>
      </c>
      <c r="BJ76" t="s">
        <v>470</v>
      </c>
      <c r="BK76" t="s">
        <v>470</v>
      </c>
      <c r="BL76" t="s">
        <v>470</v>
      </c>
      <c r="BM76" t="s">
        <v>470</v>
      </c>
      <c r="BN76" t="s">
        <v>470</v>
      </c>
      <c r="BO76" t="s">
        <v>470</v>
      </c>
      <c r="BP76">
        <v>29883950</v>
      </c>
      <c r="BQ76" t="s">
        <v>470</v>
      </c>
      <c r="BR76" t="s">
        <v>470</v>
      </c>
      <c r="BS76" t="s">
        <v>470</v>
      </c>
      <c r="BT76" t="s">
        <v>470</v>
      </c>
      <c r="BU76" t="s">
        <v>909</v>
      </c>
      <c r="BV76" t="str">
        <f>HYPERLINK("https%3A%2F%2Fwww.webofscience.com%2Fwos%2Fwoscc%2Ffull-record%2FWOS:000436912700050","View Full Record in Web of Science")</f>
        <v>View Full Record in Web of Science</v>
      </c>
      <c r="BW76"/>
      <c r="BX76"/>
      <c r="BY76"/>
    </row>
    <row r="77" spans="1:77" ht="15">
      <c r="A77">
        <v>77</v>
      </c>
      <c r="B77" s="19" t="s">
        <v>5762</v>
      </c>
      <c r="C77" t="s">
        <v>468</v>
      </c>
      <c r="D77" t="s">
        <v>967</v>
      </c>
      <c r="E77" t="s">
        <v>470</v>
      </c>
      <c r="F77" t="s">
        <v>470</v>
      </c>
      <c r="G77" t="s">
        <v>470</v>
      </c>
      <c r="H77" t="s">
        <v>968</v>
      </c>
      <c r="I77" t="s">
        <v>470</v>
      </c>
      <c r="J77" t="s">
        <v>470</v>
      </c>
      <c r="K77" t="s">
        <v>110</v>
      </c>
      <c r="L77" t="s">
        <v>969</v>
      </c>
      <c r="M77" t="s">
        <v>470</v>
      </c>
      <c r="N77" t="s">
        <v>470</v>
      </c>
      <c r="O77" t="s">
        <v>470</v>
      </c>
      <c r="P77" t="s">
        <v>470</v>
      </c>
      <c r="Q77" t="s">
        <v>470</v>
      </c>
      <c r="R77" t="s">
        <v>470</v>
      </c>
      <c r="S77" t="s">
        <v>470</v>
      </c>
      <c r="T77" t="s">
        <v>470</v>
      </c>
      <c r="U77" t="s">
        <v>470</v>
      </c>
      <c r="V77" t="s">
        <v>470</v>
      </c>
      <c r="W77" t="s">
        <v>470</v>
      </c>
      <c r="X77" t="s">
        <v>470</v>
      </c>
      <c r="Y77" t="s">
        <v>470</v>
      </c>
      <c r="Z77" t="s">
        <v>470</v>
      </c>
      <c r="AA77" t="s">
        <v>470</v>
      </c>
      <c r="AB77" t="s">
        <v>470</v>
      </c>
      <c r="AC77" t="s">
        <v>470</v>
      </c>
      <c r="AD77" t="s">
        <v>970</v>
      </c>
      <c r="AE77" t="s">
        <v>470</v>
      </c>
      <c r="AF77" t="s">
        <v>470</v>
      </c>
      <c r="AG77" t="s">
        <v>470</v>
      </c>
      <c r="AH77" t="s">
        <v>470</v>
      </c>
      <c r="AI77" t="s">
        <v>470</v>
      </c>
      <c r="AJ77" t="s">
        <v>470</v>
      </c>
      <c r="AK77" t="s">
        <v>470</v>
      </c>
      <c r="AL77" t="s">
        <v>470</v>
      </c>
      <c r="AM77" t="s">
        <v>470</v>
      </c>
      <c r="AN77" t="s">
        <v>470</v>
      </c>
      <c r="AO77" t="s">
        <v>470</v>
      </c>
      <c r="AP77" t="s">
        <v>470</v>
      </c>
      <c r="AQ77" t="s">
        <v>971</v>
      </c>
      <c r="AR77" t="s">
        <v>470</v>
      </c>
      <c r="AS77" t="s">
        <v>470</v>
      </c>
      <c r="AT77" t="s">
        <v>470</v>
      </c>
      <c r="AU77" t="s">
        <v>470</v>
      </c>
      <c r="AV77" t="s">
        <v>927</v>
      </c>
      <c r="AW77">
        <v>2018</v>
      </c>
      <c r="AX77">
        <v>38</v>
      </c>
      <c r="AY77">
        <v>6</v>
      </c>
      <c r="AZ77" t="s">
        <v>470</v>
      </c>
      <c r="BA77" t="s">
        <v>470</v>
      </c>
      <c r="BB77" t="s">
        <v>539</v>
      </c>
      <c r="BC77" t="s">
        <v>470</v>
      </c>
      <c r="BD77">
        <v>263</v>
      </c>
      <c r="BE77">
        <v>267</v>
      </c>
      <c r="BF77" t="s">
        <v>470</v>
      </c>
      <c r="BG77" t="s">
        <v>972</v>
      </c>
      <c r="BH77" t="str">
        <f>HYPERLINK("http://dx.doi.org/10.24095/hpcdp.38.6.08","http://dx.doi.org/10.24095/hpcdp.38.6.08")</f>
        <v>http://dx.doi.org/10.24095/hpcdp.38.6.08</v>
      </c>
      <c r="BI77" t="s">
        <v>470</v>
      </c>
      <c r="BJ77" t="s">
        <v>470</v>
      </c>
      <c r="BK77" t="s">
        <v>470</v>
      </c>
      <c r="BL77" t="s">
        <v>470</v>
      </c>
      <c r="BM77" t="s">
        <v>470</v>
      </c>
      <c r="BN77" t="s">
        <v>470</v>
      </c>
      <c r="BO77" t="s">
        <v>470</v>
      </c>
      <c r="BP77">
        <v>29911824</v>
      </c>
      <c r="BQ77" t="s">
        <v>470</v>
      </c>
      <c r="BR77" t="s">
        <v>470</v>
      </c>
      <c r="BS77" t="s">
        <v>470</v>
      </c>
      <c r="BT77" t="s">
        <v>470</v>
      </c>
      <c r="BU77" t="s">
        <v>973</v>
      </c>
      <c r="BV77" t="str">
        <f>HYPERLINK("https%3A%2F%2Fwww.webofscience.com%2Fwos%2Fwoscc%2Ffull-record%2FWOS:000435533700008","View Full Record in Web of Science")</f>
        <v>View Full Record in Web of Science</v>
      </c>
      <c r="BW77"/>
      <c r="BX77"/>
      <c r="BY77"/>
    </row>
    <row r="78" spans="1:77" ht="15">
      <c r="A78">
        <v>78</v>
      </c>
      <c r="B78" s="19" t="s">
        <v>5762</v>
      </c>
      <c r="C78" t="s">
        <v>468</v>
      </c>
      <c r="D78" t="s">
        <v>1017</v>
      </c>
      <c r="E78" t="s">
        <v>470</v>
      </c>
      <c r="F78" t="s">
        <v>470</v>
      </c>
      <c r="G78" t="s">
        <v>470</v>
      </c>
      <c r="H78" t="s">
        <v>1018</v>
      </c>
      <c r="I78" t="s">
        <v>470</v>
      </c>
      <c r="J78" t="s">
        <v>470</v>
      </c>
      <c r="K78" t="s">
        <v>135</v>
      </c>
      <c r="L78" t="s">
        <v>822</v>
      </c>
      <c r="M78" t="s">
        <v>470</v>
      </c>
      <c r="N78" t="s">
        <v>470</v>
      </c>
      <c r="O78" t="s">
        <v>470</v>
      </c>
      <c r="P78" t="s">
        <v>470</v>
      </c>
      <c r="Q78" t="s">
        <v>470</v>
      </c>
      <c r="R78" t="s">
        <v>470</v>
      </c>
      <c r="S78" t="s">
        <v>470</v>
      </c>
      <c r="T78" t="s">
        <v>470</v>
      </c>
      <c r="U78" t="s">
        <v>470</v>
      </c>
      <c r="V78" t="s">
        <v>470</v>
      </c>
      <c r="W78" t="s">
        <v>470</v>
      </c>
      <c r="X78" t="s">
        <v>470</v>
      </c>
      <c r="Y78" t="s">
        <v>470</v>
      </c>
      <c r="Z78" t="s">
        <v>470</v>
      </c>
      <c r="AA78" t="s">
        <v>470</v>
      </c>
      <c r="AB78" t="s">
        <v>470</v>
      </c>
      <c r="AC78" t="s">
        <v>470</v>
      </c>
      <c r="AD78" t="s">
        <v>1019</v>
      </c>
      <c r="AE78" t="s">
        <v>470</v>
      </c>
      <c r="AF78" t="s">
        <v>470</v>
      </c>
      <c r="AG78" t="s">
        <v>470</v>
      </c>
      <c r="AH78" t="s">
        <v>470</v>
      </c>
      <c r="AI78" t="s">
        <v>470</v>
      </c>
      <c r="AJ78" t="s">
        <v>470</v>
      </c>
      <c r="AK78" t="s">
        <v>470</v>
      </c>
      <c r="AL78" t="s">
        <v>470</v>
      </c>
      <c r="AM78" t="s">
        <v>470</v>
      </c>
      <c r="AN78" t="s">
        <v>470</v>
      </c>
      <c r="AO78" t="s">
        <v>470</v>
      </c>
      <c r="AP78" t="s">
        <v>470</v>
      </c>
      <c r="AQ78" t="s">
        <v>823</v>
      </c>
      <c r="AR78" t="s">
        <v>824</v>
      </c>
      <c r="AS78" t="s">
        <v>470</v>
      </c>
      <c r="AT78" t="s">
        <v>470</v>
      </c>
      <c r="AU78" t="s">
        <v>470</v>
      </c>
      <c r="AV78" t="s">
        <v>470</v>
      </c>
      <c r="AW78">
        <v>2018</v>
      </c>
      <c r="AX78">
        <v>39</v>
      </c>
      <c r="AY78">
        <v>2</v>
      </c>
      <c r="AZ78" t="s">
        <v>470</v>
      </c>
      <c r="BA78" t="s">
        <v>470</v>
      </c>
      <c r="BB78" t="s">
        <v>539</v>
      </c>
      <c r="BC78" t="s">
        <v>470</v>
      </c>
      <c r="BD78">
        <v>129</v>
      </c>
      <c r="BE78">
        <v>133</v>
      </c>
      <c r="BF78" t="s">
        <v>470</v>
      </c>
      <c r="BG78" t="s">
        <v>1020</v>
      </c>
      <c r="BH78" t="str">
        <f>HYPERLINK("http://dx.doi.org/10.1080/08897077.2017.1356795","http://dx.doi.org/10.1080/08897077.2017.1356795")</f>
        <v>http://dx.doi.org/10.1080/08897077.2017.1356795</v>
      </c>
      <c r="BI78" t="s">
        <v>470</v>
      </c>
      <c r="BJ78" t="s">
        <v>470</v>
      </c>
      <c r="BK78" t="s">
        <v>470</v>
      </c>
      <c r="BL78" t="s">
        <v>470</v>
      </c>
      <c r="BM78" t="s">
        <v>470</v>
      </c>
      <c r="BN78" t="s">
        <v>470</v>
      </c>
      <c r="BO78" t="s">
        <v>470</v>
      </c>
      <c r="BP78">
        <v>28723265</v>
      </c>
      <c r="BQ78" t="s">
        <v>470</v>
      </c>
      <c r="BR78" t="s">
        <v>470</v>
      </c>
      <c r="BS78" t="s">
        <v>470</v>
      </c>
      <c r="BT78" t="s">
        <v>470</v>
      </c>
      <c r="BU78" t="s">
        <v>1021</v>
      </c>
      <c r="BV78" t="str">
        <f>HYPERLINK("https%3A%2F%2Fwww.webofscience.com%2Fwos%2Fwoscc%2Ffull-record%2FWOS:000452287000002","View Full Record in Web of Science")</f>
        <v>View Full Record in Web of Science</v>
      </c>
      <c r="BW78"/>
      <c r="BX78"/>
      <c r="BY78"/>
    </row>
    <row r="79" spans="1:77" ht="15">
      <c r="A79">
        <v>79</v>
      </c>
      <c r="B79" s="19" t="s">
        <v>5762</v>
      </c>
      <c r="C79" t="s">
        <v>468</v>
      </c>
      <c r="D79" t="s">
        <v>1083</v>
      </c>
      <c r="E79" t="s">
        <v>470</v>
      </c>
      <c r="F79" t="s">
        <v>470</v>
      </c>
      <c r="G79" t="s">
        <v>470</v>
      </c>
      <c r="H79" t="s">
        <v>1084</v>
      </c>
      <c r="I79" t="s">
        <v>470</v>
      </c>
      <c r="J79" t="s">
        <v>470</v>
      </c>
      <c r="K79" t="s">
        <v>111</v>
      </c>
      <c r="L79" t="s">
        <v>472</v>
      </c>
      <c r="M79" t="s">
        <v>470</v>
      </c>
      <c r="N79" t="s">
        <v>470</v>
      </c>
      <c r="O79" t="s">
        <v>470</v>
      </c>
      <c r="P79" t="s">
        <v>470</v>
      </c>
      <c r="Q79" t="s">
        <v>470</v>
      </c>
      <c r="R79" t="s">
        <v>470</v>
      </c>
      <c r="S79" t="s">
        <v>470</v>
      </c>
      <c r="T79" t="s">
        <v>470</v>
      </c>
      <c r="U79" t="s">
        <v>470</v>
      </c>
      <c r="V79" t="s">
        <v>470</v>
      </c>
      <c r="W79" t="s">
        <v>470</v>
      </c>
      <c r="X79" t="s">
        <v>470</v>
      </c>
      <c r="Y79" t="s">
        <v>470</v>
      </c>
      <c r="Z79" t="s">
        <v>470</v>
      </c>
      <c r="AA79" t="s">
        <v>470</v>
      </c>
      <c r="AB79" t="s">
        <v>470</v>
      </c>
      <c r="AC79" t="s">
        <v>855</v>
      </c>
      <c r="AD79" t="s">
        <v>1085</v>
      </c>
      <c r="AE79" t="s">
        <v>470</v>
      </c>
      <c r="AF79" t="s">
        <v>470</v>
      </c>
      <c r="AG79" t="s">
        <v>470</v>
      </c>
      <c r="AH79" t="s">
        <v>470</v>
      </c>
      <c r="AI79" t="s">
        <v>470</v>
      </c>
      <c r="AJ79" t="s">
        <v>470</v>
      </c>
      <c r="AK79" t="s">
        <v>470</v>
      </c>
      <c r="AL79" t="s">
        <v>470</v>
      </c>
      <c r="AM79" t="s">
        <v>470</v>
      </c>
      <c r="AN79" t="s">
        <v>470</v>
      </c>
      <c r="AO79" t="s">
        <v>470</v>
      </c>
      <c r="AP79" t="s">
        <v>470</v>
      </c>
      <c r="AQ79" t="s">
        <v>473</v>
      </c>
      <c r="AR79" t="s">
        <v>474</v>
      </c>
      <c r="AS79" t="s">
        <v>470</v>
      </c>
      <c r="AT79" t="s">
        <v>470</v>
      </c>
      <c r="AU79" t="s">
        <v>470</v>
      </c>
      <c r="AV79" t="s">
        <v>470</v>
      </c>
      <c r="AW79">
        <v>2018</v>
      </c>
      <c r="AX79">
        <v>53</v>
      </c>
      <c r="AY79">
        <v>3</v>
      </c>
      <c r="AZ79" t="s">
        <v>470</v>
      </c>
      <c r="BA79" t="s">
        <v>470</v>
      </c>
      <c r="BB79" t="s">
        <v>470</v>
      </c>
      <c r="BC79" t="s">
        <v>470</v>
      </c>
      <c r="BD79">
        <v>370</v>
      </c>
      <c r="BE79">
        <v>380</v>
      </c>
      <c r="BF79" t="s">
        <v>470</v>
      </c>
      <c r="BG79" t="s">
        <v>1086</v>
      </c>
      <c r="BH79" t="str">
        <f>HYPERLINK("http://dx.doi.org/10.1080/10826084.2017.1327979","http://dx.doi.org/10.1080/10826084.2017.1327979")</f>
        <v>http://dx.doi.org/10.1080/10826084.2017.1327979</v>
      </c>
      <c r="BI79" t="s">
        <v>470</v>
      </c>
      <c r="BJ79" t="s">
        <v>470</v>
      </c>
      <c r="BK79" t="s">
        <v>470</v>
      </c>
      <c r="BL79" t="s">
        <v>470</v>
      </c>
      <c r="BM79" t="s">
        <v>470</v>
      </c>
      <c r="BN79" t="s">
        <v>470</v>
      </c>
      <c r="BO79" t="s">
        <v>470</v>
      </c>
      <c r="BP79">
        <v>28777692</v>
      </c>
      <c r="BQ79" t="s">
        <v>470</v>
      </c>
      <c r="BR79" t="s">
        <v>470</v>
      </c>
      <c r="BS79" t="s">
        <v>470</v>
      </c>
      <c r="BT79" t="s">
        <v>470</v>
      </c>
      <c r="BU79" t="s">
        <v>1087</v>
      </c>
      <c r="BV79" t="str">
        <f>HYPERLINK("https%3A%2F%2Fwww.webofscience.com%2Fwos%2Fwoscc%2Ffull-record%2FWOS:000423625900002","View Full Record in Web of Science")</f>
        <v>View Full Record in Web of Science</v>
      </c>
      <c r="BW79"/>
      <c r="BX79"/>
      <c r="BY79"/>
    </row>
    <row r="80" spans="1:77" ht="15">
      <c r="A80">
        <v>80</v>
      </c>
      <c r="B80" s="19" t="s">
        <v>5762</v>
      </c>
      <c r="C80" t="s">
        <v>468</v>
      </c>
      <c r="D80" t="s">
        <v>1137</v>
      </c>
      <c r="E80" t="s">
        <v>470</v>
      </c>
      <c r="F80" t="s">
        <v>470</v>
      </c>
      <c r="G80" t="s">
        <v>470</v>
      </c>
      <c r="H80" t="s">
        <v>1138</v>
      </c>
      <c r="I80" t="s">
        <v>470</v>
      </c>
      <c r="J80" t="s">
        <v>470</v>
      </c>
      <c r="K80" t="s">
        <v>108</v>
      </c>
      <c r="L80" t="s">
        <v>1139</v>
      </c>
      <c r="M80" t="s">
        <v>470</v>
      </c>
      <c r="N80" t="s">
        <v>470</v>
      </c>
      <c r="O80" t="s">
        <v>470</v>
      </c>
      <c r="P80" t="s">
        <v>470</v>
      </c>
      <c r="Q80" t="s">
        <v>470</v>
      </c>
      <c r="R80" t="s">
        <v>470</v>
      </c>
      <c r="S80" t="s">
        <v>470</v>
      </c>
      <c r="T80" t="s">
        <v>470</v>
      </c>
      <c r="U80" t="s">
        <v>470</v>
      </c>
      <c r="V80" t="s">
        <v>470</v>
      </c>
      <c r="W80" t="s">
        <v>470</v>
      </c>
      <c r="X80" t="s">
        <v>470</v>
      </c>
      <c r="Y80" t="s">
        <v>470</v>
      </c>
      <c r="Z80" t="s">
        <v>470</v>
      </c>
      <c r="AA80" t="s">
        <v>470</v>
      </c>
      <c r="AB80" t="s">
        <v>470</v>
      </c>
      <c r="AC80" t="s">
        <v>470</v>
      </c>
      <c r="AD80" t="s">
        <v>1140</v>
      </c>
      <c r="AE80" t="s">
        <v>470</v>
      </c>
      <c r="AF80" t="s">
        <v>470</v>
      </c>
      <c r="AG80" t="s">
        <v>470</v>
      </c>
      <c r="AH80" t="s">
        <v>470</v>
      </c>
      <c r="AI80" t="s">
        <v>470</v>
      </c>
      <c r="AJ80" t="s">
        <v>470</v>
      </c>
      <c r="AK80" t="s">
        <v>470</v>
      </c>
      <c r="AL80" t="s">
        <v>470</v>
      </c>
      <c r="AM80" t="s">
        <v>470</v>
      </c>
      <c r="AN80" t="s">
        <v>470</v>
      </c>
      <c r="AO80" t="s">
        <v>470</v>
      </c>
      <c r="AP80" t="s">
        <v>470</v>
      </c>
      <c r="AQ80" t="s">
        <v>1141</v>
      </c>
      <c r="AR80" t="s">
        <v>1142</v>
      </c>
      <c r="AS80" t="s">
        <v>470</v>
      </c>
      <c r="AT80" t="s">
        <v>470</v>
      </c>
      <c r="AU80" t="s">
        <v>470</v>
      </c>
      <c r="AV80" t="s">
        <v>487</v>
      </c>
      <c r="AW80">
        <v>2018</v>
      </c>
      <c r="AX80">
        <v>29</v>
      </c>
      <c r="AY80">
        <v>3</v>
      </c>
      <c r="AZ80" t="s">
        <v>470</v>
      </c>
      <c r="BA80" t="s">
        <v>470</v>
      </c>
      <c r="BB80" t="s">
        <v>470</v>
      </c>
      <c r="BC80" t="s">
        <v>470</v>
      </c>
      <c r="BD80">
        <v>330</v>
      </c>
      <c r="BE80">
        <v>337</v>
      </c>
      <c r="BF80" t="s">
        <v>470</v>
      </c>
      <c r="BG80" t="s">
        <v>1143</v>
      </c>
      <c r="BH80" t="str">
        <f>HYPERLINK("http://dx.doi.org/10.1016/j.wem.2018.04.004","http://dx.doi.org/10.1016/j.wem.2018.04.004")</f>
        <v>http://dx.doi.org/10.1016/j.wem.2018.04.004</v>
      </c>
      <c r="BI80" t="s">
        <v>470</v>
      </c>
      <c r="BJ80" t="s">
        <v>470</v>
      </c>
      <c r="BK80" t="s">
        <v>470</v>
      </c>
      <c r="BL80" t="s">
        <v>470</v>
      </c>
      <c r="BM80" t="s">
        <v>470</v>
      </c>
      <c r="BN80" t="s">
        <v>470</v>
      </c>
      <c r="BO80" t="s">
        <v>470</v>
      </c>
      <c r="BP80">
        <v>30227921</v>
      </c>
      <c r="BQ80" t="s">
        <v>470</v>
      </c>
      <c r="BR80" t="s">
        <v>470</v>
      </c>
      <c r="BS80" t="s">
        <v>470</v>
      </c>
      <c r="BT80" t="s">
        <v>470</v>
      </c>
      <c r="BU80" t="s">
        <v>1144</v>
      </c>
      <c r="BV80" t="str">
        <f>HYPERLINK("https%3A%2F%2Fwww.webofscience.com%2Fwos%2Fwoscc%2Ffull-record%2FWOS:000445975900007","View Full Record in Web of Science")</f>
        <v>View Full Record in Web of Science</v>
      </c>
      <c r="BW80"/>
      <c r="BX80"/>
      <c r="BY80"/>
    </row>
    <row r="81" spans="1:77" ht="15">
      <c r="A81">
        <v>81</v>
      </c>
      <c r="B81" s="19" t="s">
        <v>5762</v>
      </c>
      <c r="C81" t="s">
        <v>468</v>
      </c>
      <c r="D81" t="s">
        <v>1188</v>
      </c>
      <c r="E81" t="s">
        <v>470</v>
      </c>
      <c r="F81" t="s">
        <v>470</v>
      </c>
      <c r="G81" t="s">
        <v>470</v>
      </c>
      <c r="H81" t="s">
        <v>1189</v>
      </c>
      <c r="I81" t="s">
        <v>470</v>
      </c>
      <c r="J81" t="s">
        <v>470</v>
      </c>
      <c r="K81" t="s">
        <v>43</v>
      </c>
      <c r="L81" t="s">
        <v>1190</v>
      </c>
      <c r="M81" t="s">
        <v>470</v>
      </c>
      <c r="N81" t="s">
        <v>470</v>
      </c>
      <c r="O81" t="s">
        <v>470</v>
      </c>
      <c r="P81" t="s">
        <v>470</v>
      </c>
      <c r="Q81" t="s">
        <v>470</v>
      </c>
      <c r="R81" t="s">
        <v>470</v>
      </c>
      <c r="S81" t="s">
        <v>470</v>
      </c>
      <c r="T81" t="s">
        <v>470</v>
      </c>
      <c r="U81" t="s">
        <v>470</v>
      </c>
      <c r="V81" t="s">
        <v>470</v>
      </c>
      <c r="W81" t="s">
        <v>470</v>
      </c>
      <c r="X81" t="s">
        <v>470</v>
      </c>
      <c r="Y81" t="s">
        <v>470</v>
      </c>
      <c r="Z81" t="s">
        <v>470</v>
      </c>
      <c r="AA81" t="s">
        <v>470</v>
      </c>
      <c r="AB81" t="s">
        <v>470</v>
      </c>
      <c r="AC81" t="s">
        <v>1297</v>
      </c>
      <c r="AD81" t="s">
        <v>1298</v>
      </c>
      <c r="AE81" t="s">
        <v>470</v>
      </c>
      <c r="AF81" t="s">
        <v>470</v>
      </c>
      <c r="AG81" t="s">
        <v>470</v>
      </c>
      <c r="AH81" t="s">
        <v>470</v>
      </c>
      <c r="AI81" t="s">
        <v>470</v>
      </c>
      <c r="AJ81" t="s">
        <v>470</v>
      </c>
      <c r="AK81" t="s">
        <v>470</v>
      </c>
      <c r="AL81" t="s">
        <v>470</v>
      </c>
      <c r="AM81" t="s">
        <v>470</v>
      </c>
      <c r="AN81" t="s">
        <v>470</v>
      </c>
      <c r="AO81" t="s">
        <v>470</v>
      </c>
      <c r="AP81" t="s">
        <v>470</v>
      </c>
      <c r="AQ81" t="s">
        <v>470</v>
      </c>
      <c r="AR81" t="s">
        <v>1191</v>
      </c>
      <c r="AS81" t="s">
        <v>470</v>
      </c>
      <c r="AT81" t="s">
        <v>470</v>
      </c>
      <c r="AU81" t="s">
        <v>470</v>
      </c>
      <c r="AV81" t="s">
        <v>1192</v>
      </c>
      <c r="AW81">
        <v>2018</v>
      </c>
      <c r="AX81">
        <v>18</v>
      </c>
      <c r="AY81" t="s">
        <v>470</v>
      </c>
      <c r="AZ81" t="s">
        <v>470</v>
      </c>
      <c r="BA81" t="s">
        <v>470</v>
      </c>
      <c r="BB81" t="s">
        <v>470</v>
      </c>
      <c r="BC81" t="s">
        <v>470</v>
      </c>
      <c r="BD81" t="s">
        <v>470</v>
      </c>
      <c r="BE81" t="s">
        <v>470</v>
      </c>
      <c r="BF81">
        <v>91</v>
      </c>
      <c r="BG81" t="s">
        <v>1193</v>
      </c>
      <c r="BH81" t="str">
        <f>HYPERLINK("http://dx.doi.org/10.1186/s12884-018-1710-8","http://dx.doi.org/10.1186/s12884-018-1710-8")</f>
        <v>http://dx.doi.org/10.1186/s12884-018-1710-8</v>
      </c>
      <c r="BI81" t="s">
        <v>470</v>
      </c>
      <c r="BJ81" t="s">
        <v>470</v>
      </c>
      <c r="BK81" t="s">
        <v>470</v>
      </c>
      <c r="BL81" t="s">
        <v>470</v>
      </c>
      <c r="BM81" t="s">
        <v>470</v>
      </c>
      <c r="BN81" t="s">
        <v>470</v>
      </c>
      <c r="BO81" t="s">
        <v>470</v>
      </c>
      <c r="BP81">
        <v>29642898</v>
      </c>
      <c r="BQ81" t="s">
        <v>470</v>
      </c>
      <c r="BR81" t="s">
        <v>470</v>
      </c>
      <c r="BS81" t="s">
        <v>470</v>
      </c>
      <c r="BT81" t="s">
        <v>470</v>
      </c>
      <c r="BU81" t="s">
        <v>1194</v>
      </c>
      <c r="BV81" t="str">
        <f>HYPERLINK("https%3A%2F%2Fwww.webofscience.com%2Fwos%2Fwoscc%2Ffull-record%2FWOS:000429983400002","View Full Record in Web of Science")</f>
        <v>View Full Record in Web of Science</v>
      </c>
      <c r="BW81"/>
      <c r="BX81"/>
      <c r="BY81"/>
    </row>
    <row r="82" spans="1:77" ht="15">
      <c r="A82">
        <v>82</v>
      </c>
      <c r="B82" s="19" t="s">
        <v>5762</v>
      </c>
      <c r="C82" t="s">
        <v>468</v>
      </c>
      <c r="D82" t="s">
        <v>1245</v>
      </c>
      <c r="E82" t="s">
        <v>470</v>
      </c>
      <c r="F82" t="s">
        <v>470</v>
      </c>
      <c r="G82" t="s">
        <v>470</v>
      </c>
      <c r="H82" t="s">
        <v>1246</v>
      </c>
      <c r="I82" t="s">
        <v>470</v>
      </c>
      <c r="J82" t="s">
        <v>470</v>
      </c>
      <c r="K82" t="s">
        <v>1247</v>
      </c>
      <c r="L82" t="s">
        <v>1248</v>
      </c>
      <c r="M82" t="s">
        <v>470</v>
      </c>
      <c r="N82" t="s">
        <v>470</v>
      </c>
      <c r="O82" t="s">
        <v>470</v>
      </c>
      <c r="P82" t="s">
        <v>470</v>
      </c>
      <c r="Q82" t="s">
        <v>470</v>
      </c>
      <c r="R82" t="s">
        <v>470</v>
      </c>
      <c r="S82" t="s">
        <v>470</v>
      </c>
      <c r="T82" t="s">
        <v>470</v>
      </c>
      <c r="U82" t="s">
        <v>470</v>
      </c>
      <c r="V82" t="s">
        <v>470</v>
      </c>
      <c r="W82" t="s">
        <v>470</v>
      </c>
      <c r="X82" t="s">
        <v>470</v>
      </c>
      <c r="Y82" t="s">
        <v>470</v>
      </c>
      <c r="Z82" t="s">
        <v>470</v>
      </c>
      <c r="AA82" t="s">
        <v>470</v>
      </c>
      <c r="AB82" t="s">
        <v>470</v>
      </c>
      <c r="AC82" t="s">
        <v>470</v>
      </c>
      <c r="AD82" t="s">
        <v>470</v>
      </c>
      <c r="AE82" t="s">
        <v>470</v>
      </c>
      <c r="AF82" t="s">
        <v>470</v>
      </c>
      <c r="AG82" t="s">
        <v>470</v>
      </c>
      <c r="AH82" t="s">
        <v>470</v>
      </c>
      <c r="AI82" t="s">
        <v>470</v>
      </c>
      <c r="AJ82" t="s">
        <v>470</v>
      </c>
      <c r="AK82" t="s">
        <v>470</v>
      </c>
      <c r="AL82" t="s">
        <v>470</v>
      </c>
      <c r="AM82" t="s">
        <v>470</v>
      </c>
      <c r="AN82" t="s">
        <v>470</v>
      </c>
      <c r="AO82" t="s">
        <v>470</v>
      </c>
      <c r="AP82" t="s">
        <v>470</v>
      </c>
      <c r="AQ82" t="s">
        <v>1249</v>
      </c>
      <c r="AR82" t="s">
        <v>470</v>
      </c>
      <c r="AS82" t="s">
        <v>470</v>
      </c>
      <c r="AT82" t="s">
        <v>470</v>
      </c>
      <c r="AU82" t="s">
        <v>470</v>
      </c>
      <c r="AV82" t="s">
        <v>487</v>
      </c>
      <c r="AW82">
        <v>2018</v>
      </c>
      <c r="AX82">
        <v>63</v>
      </c>
      <c r="AY82">
        <v>3</v>
      </c>
      <c r="AZ82" t="s">
        <v>470</v>
      </c>
      <c r="BA82" t="s">
        <v>470</v>
      </c>
      <c r="BB82" t="s">
        <v>470</v>
      </c>
      <c r="BC82" t="s">
        <v>470</v>
      </c>
      <c r="BD82">
        <v>319</v>
      </c>
      <c r="BE82">
        <v>326</v>
      </c>
      <c r="BF82" t="s">
        <v>470</v>
      </c>
      <c r="BG82" t="s">
        <v>1250</v>
      </c>
      <c r="BH82" t="str">
        <f>HYPERLINK("http://dx.doi.org/10.1016/j.psfr.2017.06.002","http://dx.doi.org/10.1016/j.psfr.2017.06.002")</f>
        <v>http://dx.doi.org/10.1016/j.psfr.2017.06.002</v>
      </c>
      <c r="BI82" t="s">
        <v>470</v>
      </c>
      <c r="BJ82" t="s">
        <v>470</v>
      </c>
      <c r="BK82" t="s">
        <v>470</v>
      </c>
      <c r="BL82" t="s">
        <v>470</v>
      </c>
      <c r="BM82" t="s">
        <v>470</v>
      </c>
      <c r="BN82" t="s">
        <v>470</v>
      </c>
      <c r="BO82" t="s">
        <v>470</v>
      </c>
      <c r="BP82" t="s">
        <v>470</v>
      </c>
      <c r="BQ82" t="s">
        <v>470</v>
      </c>
      <c r="BR82" t="s">
        <v>470</v>
      </c>
      <c r="BS82" t="s">
        <v>470</v>
      </c>
      <c r="BT82" t="s">
        <v>470</v>
      </c>
      <c r="BU82" t="s">
        <v>1251</v>
      </c>
      <c r="BV82" t="str">
        <f>HYPERLINK("https%3A%2F%2Fwww.webofscience.com%2Fwos%2Fwoscc%2Ffull-record%2FWOS:000442539400006","View Full Record in Web of Science")</f>
        <v>View Full Record in Web of Science</v>
      </c>
      <c r="BW82"/>
      <c r="BX82"/>
      <c r="BY82"/>
    </row>
    <row r="83" spans="1:77" ht="15">
      <c r="A83">
        <v>83</v>
      </c>
      <c r="B83" s="19" t="s">
        <v>5762</v>
      </c>
      <c r="C83" t="s">
        <v>468</v>
      </c>
      <c r="D83" t="s">
        <v>531</v>
      </c>
      <c r="E83" t="s">
        <v>470</v>
      </c>
      <c r="F83" t="s">
        <v>470</v>
      </c>
      <c r="G83" t="s">
        <v>470</v>
      </c>
      <c r="H83" t="s">
        <v>532</v>
      </c>
      <c r="I83" t="s">
        <v>470</v>
      </c>
      <c r="J83" t="s">
        <v>470</v>
      </c>
      <c r="K83" t="s">
        <v>120</v>
      </c>
      <c r="L83" t="s">
        <v>533</v>
      </c>
      <c r="M83" t="s">
        <v>470</v>
      </c>
      <c r="N83" t="s">
        <v>470</v>
      </c>
      <c r="O83" t="s">
        <v>470</v>
      </c>
      <c r="P83" t="s">
        <v>470</v>
      </c>
      <c r="Q83" t="s">
        <v>470</v>
      </c>
      <c r="R83" t="s">
        <v>470</v>
      </c>
      <c r="S83" t="s">
        <v>470</v>
      </c>
      <c r="T83" t="s">
        <v>470</v>
      </c>
      <c r="U83" t="s">
        <v>470</v>
      </c>
      <c r="V83" t="s">
        <v>470</v>
      </c>
      <c r="W83" t="s">
        <v>470</v>
      </c>
      <c r="X83" t="s">
        <v>470</v>
      </c>
      <c r="Y83" t="s">
        <v>470</v>
      </c>
      <c r="Z83" t="s">
        <v>470</v>
      </c>
      <c r="AA83" t="s">
        <v>470</v>
      </c>
      <c r="AB83" t="s">
        <v>470</v>
      </c>
      <c r="AC83" t="s">
        <v>534</v>
      </c>
      <c r="AD83" t="s">
        <v>1267</v>
      </c>
      <c r="AE83" t="s">
        <v>470</v>
      </c>
      <c r="AF83" t="s">
        <v>470</v>
      </c>
      <c r="AG83" t="s">
        <v>470</v>
      </c>
      <c r="AH83" t="s">
        <v>470</v>
      </c>
      <c r="AI83" t="s">
        <v>470</v>
      </c>
      <c r="AJ83" t="s">
        <v>470</v>
      </c>
      <c r="AK83" t="s">
        <v>470</v>
      </c>
      <c r="AL83" t="s">
        <v>470</v>
      </c>
      <c r="AM83" t="s">
        <v>470</v>
      </c>
      <c r="AN83" t="s">
        <v>470</v>
      </c>
      <c r="AO83" t="s">
        <v>470</v>
      </c>
      <c r="AP83" t="s">
        <v>470</v>
      </c>
      <c r="AQ83" t="s">
        <v>535</v>
      </c>
      <c r="AR83" t="s">
        <v>536</v>
      </c>
      <c r="AS83" t="s">
        <v>470</v>
      </c>
      <c r="AT83" t="s">
        <v>470</v>
      </c>
      <c r="AU83" t="s">
        <v>470</v>
      </c>
      <c r="AV83" t="s">
        <v>537</v>
      </c>
      <c r="AW83">
        <v>2017</v>
      </c>
      <c r="AX83">
        <v>70</v>
      </c>
      <c r="AY83" t="s">
        <v>470</v>
      </c>
      <c r="AZ83" t="s">
        <v>538</v>
      </c>
      <c r="BA83" t="s">
        <v>470</v>
      </c>
      <c r="BB83" t="s">
        <v>539</v>
      </c>
      <c r="BC83" t="s">
        <v>470</v>
      </c>
      <c r="BD83">
        <v>334</v>
      </c>
      <c r="BE83">
        <v>340</v>
      </c>
      <c r="BF83" t="s">
        <v>470</v>
      </c>
      <c r="BG83" t="s">
        <v>540</v>
      </c>
      <c r="BH83" t="str">
        <f>HYPERLINK("http://dx.doi.org/10.1016/j.yebeh.2017.02.005","http://dx.doi.org/10.1016/j.yebeh.2017.02.005")</f>
        <v>http://dx.doi.org/10.1016/j.yebeh.2017.02.005</v>
      </c>
      <c r="BI83" t="s">
        <v>470</v>
      </c>
      <c r="BJ83" t="s">
        <v>470</v>
      </c>
      <c r="BK83" t="s">
        <v>470</v>
      </c>
      <c r="BL83" t="s">
        <v>470</v>
      </c>
      <c r="BM83" t="s">
        <v>470</v>
      </c>
      <c r="BN83" t="s">
        <v>470</v>
      </c>
      <c r="BO83" t="s">
        <v>470</v>
      </c>
      <c r="BP83">
        <v>28238865</v>
      </c>
      <c r="BQ83" t="s">
        <v>470</v>
      </c>
      <c r="BR83" t="s">
        <v>470</v>
      </c>
      <c r="BS83" t="s">
        <v>470</v>
      </c>
      <c r="BT83" t="s">
        <v>470</v>
      </c>
      <c r="BU83" t="s">
        <v>541</v>
      </c>
      <c r="BV83" t="str">
        <f>HYPERLINK("https%3A%2F%2Fwww.webofscience.com%2Fwos%2Fwoscc%2Ffull-record%2FWOS:000402588300011","View Full Record in Web of Science")</f>
        <v>View Full Record in Web of Science</v>
      </c>
      <c r="BW83"/>
      <c r="BX83"/>
      <c r="BY83"/>
    </row>
    <row r="84" spans="1:77" ht="15">
      <c r="A84">
        <v>84</v>
      </c>
      <c r="B84" s="19" t="s">
        <v>5762</v>
      </c>
      <c r="C84" t="s">
        <v>468</v>
      </c>
      <c r="D84" t="s">
        <v>543</v>
      </c>
      <c r="E84" t="s">
        <v>470</v>
      </c>
      <c r="F84" t="s">
        <v>470</v>
      </c>
      <c r="G84" t="s">
        <v>470</v>
      </c>
      <c r="H84" t="s">
        <v>544</v>
      </c>
      <c r="I84" t="s">
        <v>470</v>
      </c>
      <c r="J84" t="s">
        <v>470</v>
      </c>
      <c r="K84" t="s">
        <v>84</v>
      </c>
      <c r="L84" t="s">
        <v>545</v>
      </c>
      <c r="M84" t="s">
        <v>470</v>
      </c>
      <c r="N84" t="s">
        <v>470</v>
      </c>
      <c r="O84" t="s">
        <v>470</v>
      </c>
      <c r="P84" t="s">
        <v>470</v>
      </c>
      <c r="Q84" t="s">
        <v>470</v>
      </c>
      <c r="R84" t="s">
        <v>470</v>
      </c>
      <c r="S84" t="s">
        <v>470</v>
      </c>
      <c r="T84" t="s">
        <v>470</v>
      </c>
      <c r="U84" t="s">
        <v>470</v>
      </c>
      <c r="V84" t="s">
        <v>470</v>
      </c>
      <c r="W84" t="s">
        <v>470</v>
      </c>
      <c r="X84" t="s">
        <v>470</v>
      </c>
      <c r="Y84" t="s">
        <v>470</v>
      </c>
      <c r="Z84" t="s">
        <v>470</v>
      </c>
      <c r="AA84" t="s">
        <v>470</v>
      </c>
      <c r="AB84" t="s">
        <v>470</v>
      </c>
      <c r="AC84" t="s">
        <v>470</v>
      </c>
      <c r="AD84" t="s">
        <v>470</v>
      </c>
      <c r="AE84" t="s">
        <v>470</v>
      </c>
      <c r="AF84" t="s">
        <v>470</v>
      </c>
      <c r="AG84" t="s">
        <v>470</v>
      </c>
      <c r="AH84" t="s">
        <v>470</v>
      </c>
      <c r="AI84" t="s">
        <v>470</v>
      </c>
      <c r="AJ84" t="s">
        <v>470</v>
      </c>
      <c r="AK84" t="s">
        <v>470</v>
      </c>
      <c r="AL84" t="s">
        <v>470</v>
      </c>
      <c r="AM84" t="s">
        <v>470</v>
      </c>
      <c r="AN84" t="s">
        <v>470</v>
      </c>
      <c r="AO84" t="s">
        <v>470</v>
      </c>
      <c r="AP84" t="s">
        <v>470</v>
      </c>
      <c r="AQ84" t="s">
        <v>546</v>
      </c>
      <c r="AR84" t="s">
        <v>547</v>
      </c>
      <c r="AS84" t="s">
        <v>470</v>
      </c>
      <c r="AT84" t="s">
        <v>470</v>
      </c>
      <c r="AU84" t="s">
        <v>470</v>
      </c>
      <c r="AV84" t="s">
        <v>470</v>
      </c>
      <c r="AW84">
        <v>2017</v>
      </c>
      <c r="AX84">
        <v>27</v>
      </c>
      <c r="AY84">
        <v>2</v>
      </c>
      <c r="AZ84" t="s">
        <v>470</v>
      </c>
      <c r="BA84" t="s">
        <v>470</v>
      </c>
      <c r="BB84" t="s">
        <v>470</v>
      </c>
      <c r="BC84" t="s">
        <v>470</v>
      </c>
      <c r="BD84">
        <v>152</v>
      </c>
      <c r="BE84">
        <v>161</v>
      </c>
      <c r="BF84" t="s">
        <v>470</v>
      </c>
      <c r="BG84" t="s">
        <v>548</v>
      </c>
      <c r="BH84" t="str">
        <f>HYPERLINK("http://dx.doi.org/10.1080/10919392.2017.1297651","http://dx.doi.org/10.1080/10919392.2017.1297651")</f>
        <v>http://dx.doi.org/10.1080/10919392.2017.1297651</v>
      </c>
      <c r="BI84" t="s">
        <v>470</v>
      </c>
      <c r="BJ84" t="s">
        <v>470</v>
      </c>
      <c r="BK84" t="s">
        <v>470</v>
      </c>
      <c r="BL84" t="s">
        <v>470</v>
      </c>
      <c r="BM84" t="s">
        <v>470</v>
      </c>
      <c r="BN84" t="s">
        <v>470</v>
      </c>
      <c r="BO84" t="s">
        <v>470</v>
      </c>
      <c r="BP84" t="s">
        <v>470</v>
      </c>
      <c r="BQ84" t="s">
        <v>470</v>
      </c>
      <c r="BR84" t="s">
        <v>470</v>
      </c>
      <c r="BS84" t="s">
        <v>470</v>
      </c>
      <c r="BT84" t="s">
        <v>470</v>
      </c>
      <c r="BU84" t="s">
        <v>549</v>
      </c>
      <c r="BV84" t="str">
        <f>HYPERLINK("https%3A%2F%2Fwww.webofscience.com%2Fwos%2Fwoscc%2Ffull-record%2FWOS:000399483100005","View Full Record in Web of Science")</f>
        <v>View Full Record in Web of Science</v>
      </c>
      <c r="BW84"/>
      <c r="BX84"/>
      <c r="BY84"/>
    </row>
    <row r="85" spans="1:77" ht="15">
      <c r="A85">
        <v>85</v>
      </c>
      <c r="B85" s="19" t="s">
        <v>5762</v>
      </c>
      <c r="C85" t="s">
        <v>468</v>
      </c>
      <c r="D85" t="s">
        <v>657</v>
      </c>
      <c r="E85" t="s">
        <v>470</v>
      </c>
      <c r="F85" t="s">
        <v>470</v>
      </c>
      <c r="G85" t="s">
        <v>470</v>
      </c>
      <c r="H85" t="s">
        <v>658</v>
      </c>
      <c r="I85" t="s">
        <v>470</v>
      </c>
      <c r="J85" t="s">
        <v>470</v>
      </c>
      <c r="K85" t="s">
        <v>52</v>
      </c>
      <c r="L85" t="s">
        <v>550</v>
      </c>
      <c r="M85" t="s">
        <v>470</v>
      </c>
      <c r="N85" t="s">
        <v>470</v>
      </c>
      <c r="O85" t="s">
        <v>470</v>
      </c>
      <c r="P85" t="s">
        <v>470</v>
      </c>
      <c r="Q85" t="s">
        <v>470</v>
      </c>
      <c r="R85" t="s">
        <v>470</v>
      </c>
      <c r="S85" t="s">
        <v>470</v>
      </c>
      <c r="T85" t="s">
        <v>470</v>
      </c>
      <c r="U85" t="s">
        <v>470</v>
      </c>
      <c r="V85" t="s">
        <v>470</v>
      </c>
      <c r="W85" t="s">
        <v>470</v>
      </c>
      <c r="X85" t="s">
        <v>470</v>
      </c>
      <c r="Y85" t="s">
        <v>470</v>
      </c>
      <c r="Z85" t="s">
        <v>470</v>
      </c>
      <c r="AA85" t="s">
        <v>470</v>
      </c>
      <c r="AB85" t="s">
        <v>470</v>
      </c>
      <c r="AC85" t="s">
        <v>470</v>
      </c>
      <c r="AD85" t="s">
        <v>542</v>
      </c>
      <c r="AE85" t="s">
        <v>470</v>
      </c>
      <c r="AF85" t="s">
        <v>470</v>
      </c>
      <c r="AG85" t="s">
        <v>470</v>
      </c>
      <c r="AH85" t="s">
        <v>470</v>
      </c>
      <c r="AI85" t="s">
        <v>470</v>
      </c>
      <c r="AJ85" t="s">
        <v>470</v>
      </c>
      <c r="AK85" t="s">
        <v>470</v>
      </c>
      <c r="AL85" t="s">
        <v>470</v>
      </c>
      <c r="AM85" t="s">
        <v>470</v>
      </c>
      <c r="AN85" t="s">
        <v>470</v>
      </c>
      <c r="AO85" t="s">
        <v>470</v>
      </c>
      <c r="AP85" t="s">
        <v>470</v>
      </c>
      <c r="AQ85" t="s">
        <v>553</v>
      </c>
      <c r="AR85" t="s">
        <v>554</v>
      </c>
      <c r="AS85" t="s">
        <v>470</v>
      </c>
      <c r="AT85" t="s">
        <v>470</v>
      </c>
      <c r="AU85" t="s">
        <v>470</v>
      </c>
      <c r="AV85" t="s">
        <v>580</v>
      </c>
      <c r="AW85">
        <v>2017</v>
      </c>
      <c r="AX85">
        <v>18</v>
      </c>
      <c r="AY85">
        <v>2</v>
      </c>
      <c r="AZ85" t="s">
        <v>470</v>
      </c>
      <c r="BA85" t="s">
        <v>470</v>
      </c>
      <c r="BB85" t="s">
        <v>470</v>
      </c>
      <c r="BC85" t="s">
        <v>470</v>
      </c>
      <c r="BD85">
        <v>183</v>
      </c>
      <c r="BE85">
        <v>192</v>
      </c>
      <c r="BF85" t="s">
        <v>470</v>
      </c>
      <c r="BG85" t="s">
        <v>659</v>
      </c>
      <c r="BH85" t="str">
        <f>HYPERLINK("http://dx.doi.org/10.1007/s11121-016-0702-z","http://dx.doi.org/10.1007/s11121-016-0702-z")</f>
        <v>http://dx.doi.org/10.1007/s11121-016-0702-z</v>
      </c>
      <c r="BI85" t="s">
        <v>470</v>
      </c>
      <c r="BJ85" t="s">
        <v>470</v>
      </c>
      <c r="BK85" t="s">
        <v>470</v>
      </c>
      <c r="BL85" t="s">
        <v>470</v>
      </c>
      <c r="BM85" t="s">
        <v>470</v>
      </c>
      <c r="BN85" t="s">
        <v>470</v>
      </c>
      <c r="BO85" t="s">
        <v>470</v>
      </c>
      <c r="BP85">
        <v>27534665</v>
      </c>
      <c r="BQ85" t="s">
        <v>470</v>
      </c>
      <c r="BR85" t="s">
        <v>470</v>
      </c>
      <c r="BS85" t="s">
        <v>470</v>
      </c>
      <c r="BT85" t="s">
        <v>470</v>
      </c>
      <c r="BU85" t="s">
        <v>660</v>
      </c>
      <c r="BV85" t="str">
        <f>HYPERLINK("https%3A%2F%2Fwww.webofscience.com%2Fwos%2Fwoscc%2Ffull-record%2FWOS:000393305700006","View Full Record in Web of Science")</f>
        <v>View Full Record in Web of Science</v>
      </c>
      <c r="BW85"/>
      <c r="BX85"/>
      <c r="BY85"/>
    </row>
    <row r="86" spans="1:77" ht="15">
      <c r="A86">
        <v>86</v>
      </c>
      <c r="B86" s="19" t="s">
        <v>5762</v>
      </c>
      <c r="C86" t="s">
        <v>468</v>
      </c>
      <c r="D86" t="s">
        <v>688</v>
      </c>
      <c r="E86" t="s">
        <v>470</v>
      </c>
      <c r="F86" t="s">
        <v>470</v>
      </c>
      <c r="G86" t="s">
        <v>470</v>
      </c>
      <c r="H86" t="s">
        <v>689</v>
      </c>
      <c r="I86" t="s">
        <v>470</v>
      </c>
      <c r="J86" t="s">
        <v>470</v>
      </c>
      <c r="K86" t="s">
        <v>79</v>
      </c>
      <c r="L86" t="s">
        <v>690</v>
      </c>
      <c r="M86" t="s">
        <v>470</v>
      </c>
      <c r="N86" t="s">
        <v>470</v>
      </c>
      <c r="O86" t="s">
        <v>470</v>
      </c>
      <c r="P86" t="s">
        <v>470</v>
      </c>
      <c r="Q86" t="s">
        <v>470</v>
      </c>
      <c r="R86" t="s">
        <v>470</v>
      </c>
      <c r="S86" t="s">
        <v>470</v>
      </c>
      <c r="T86" t="s">
        <v>470</v>
      </c>
      <c r="U86" t="s">
        <v>470</v>
      </c>
      <c r="V86" t="s">
        <v>470</v>
      </c>
      <c r="W86" t="s">
        <v>470</v>
      </c>
      <c r="X86" t="s">
        <v>470</v>
      </c>
      <c r="Y86" t="s">
        <v>470</v>
      </c>
      <c r="Z86" t="s">
        <v>470</v>
      </c>
      <c r="AA86" t="s">
        <v>470</v>
      </c>
      <c r="AB86" t="s">
        <v>470</v>
      </c>
      <c r="AC86" t="s">
        <v>470</v>
      </c>
      <c r="AD86" t="s">
        <v>691</v>
      </c>
      <c r="AE86" t="s">
        <v>470</v>
      </c>
      <c r="AF86" t="s">
        <v>470</v>
      </c>
      <c r="AG86" t="s">
        <v>470</v>
      </c>
      <c r="AH86" t="s">
        <v>470</v>
      </c>
      <c r="AI86" t="s">
        <v>470</v>
      </c>
      <c r="AJ86" t="s">
        <v>470</v>
      </c>
      <c r="AK86" t="s">
        <v>470</v>
      </c>
      <c r="AL86" t="s">
        <v>470</v>
      </c>
      <c r="AM86" t="s">
        <v>470</v>
      </c>
      <c r="AN86" t="s">
        <v>470</v>
      </c>
      <c r="AO86" t="s">
        <v>470</v>
      </c>
      <c r="AP86" t="s">
        <v>470</v>
      </c>
      <c r="AQ86" t="s">
        <v>692</v>
      </c>
      <c r="AR86" t="s">
        <v>693</v>
      </c>
      <c r="AS86" t="s">
        <v>470</v>
      </c>
      <c r="AT86" t="s">
        <v>470</v>
      </c>
      <c r="AU86" t="s">
        <v>470</v>
      </c>
      <c r="AV86" t="s">
        <v>537</v>
      </c>
      <c r="AW86">
        <v>2017</v>
      </c>
      <c r="AX86">
        <v>70</v>
      </c>
      <c r="AY86" t="s">
        <v>470</v>
      </c>
      <c r="AZ86" t="s">
        <v>470</v>
      </c>
      <c r="BA86" t="s">
        <v>470</v>
      </c>
      <c r="BB86" t="s">
        <v>470</v>
      </c>
      <c r="BC86" t="s">
        <v>470</v>
      </c>
      <c r="BD86">
        <v>282</v>
      </c>
      <c r="BE86">
        <v>290</v>
      </c>
      <c r="BF86" t="s">
        <v>470</v>
      </c>
      <c r="BG86" t="s">
        <v>694</v>
      </c>
      <c r="BH86" t="str">
        <f>HYPERLINK("http://dx.doi.org/10.1016/j.chb.2016.12.064","http://dx.doi.org/10.1016/j.chb.2016.12.064")</f>
        <v>http://dx.doi.org/10.1016/j.chb.2016.12.064</v>
      </c>
      <c r="BI86" t="s">
        <v>470</v>
      </c>
      <c r="BJ86" t="s">
        <v>470</v>
      </c>
      <c r="BK86" t="s">
        <v>470</v>
      </c>
      <c r="BL86" t="s">
        <v>470</v>
      </c>
      <c r="BM86" t="s">
        <v>470</v>
      </c>
      <c r="BN86" t="s">
        <v>470</v>
      </c>
      <c r="BO86" t="s">
        <v>470</v>
      </c>
      <c r="BP86" t="s">
        <v>470</v>
      </c>
      <c r="BQ86" t="s">
        <v>470</v>
      </c>
      <c r="BR86" t="s">
        <v>470</v>
      </c>
      <c r="BS86" t="s">
        <v>470</v>
      </c>
      <c r="BT86" t="s">
        <v>470</v>
      </c>
      <c r="BU86" t="s">
        <v>695</v>
      </c>
      <c r="BV86" t="str">
        <f>HYPERLINK("https%3A%2F%2Fwww.webofscience.com%2Fwos%2Fwoscc%2Ffull-record%2FWOS:000396949400031","View Full Record in Web of Science")</f>
        <v>View Full Record in Web of Science</v>
      </c>
      <c r="BW86"/>
      <c r="BX86"/>
      <c r="BY86"/>
    </row>
    <row r="87" spans="1:77" ht="15">
      <c r="A87">
        <v>87</v>
      </c>
      <c r="B87" s="19" t="s">
        <v>5762</v>
      </c>
      <c r="C87" t="s">
        <v>468</v>
      </c>
      <c r="D87" t="s">
        <v>634</v>
      </c>
      <c r="E87" t="s">
        <v>470</v>
      </c>
      <c r="F87" t="s">
        <v>470</v>
      </c>
      <c r="G87" t="s">
        <v>470</v>
      </c>
      <c r="H87" t="s">
        <v>635</v>
      </c>
      <c r="I87" t="s">
        <v>470</v>
      </c>
      <c r="J87" t="s">
        <v>470</v>
      </c>
      <c r="K87" t="s">
        <v>49</v>
      </c>
      <c r="L87" t="s">
        <v>636</v>
      </c>
      <c r="M87" t="s">
        <v>470</v>
      </c>
      <c r="N87" t="s">
        <v>470</v>
      </c>
      <c r="O87" t="s">
        <v>470</v>
      </c>
      <c r="P87" t="s">
        <v>470</v>
      </c>
      <c r="Q87" t="s">
        <v>470</v>
      </c>
      <c r="R87" t="s">
        <v>470</v>
      </c>
      <c r="S87" t="s">
        <v>470</v>
      </c>
      <c r="T87" t="s">
        <v>470</v>
      </c>
      <c r="U87" t="s">
        <v>470</v>
      </c>
      <c r="V87" t="s">
        <v>470</v>
      </c>
      <c r="W87" t="s">
        <v>470</v>
      </c>
      <c r="X87" t="s">
        <v>470</v>
      </c>
      <c r="Y87" t="s">
        <v>470</v>
      </c>
      <c r="Z87" t="s">
        <v>470</v>
      </c>
      <c r="AA87" t="s">
        <v>470</v>
      </c>
      <c r="AB87" t="s">
        <v>470</v>
      </c>
      <c r="AC87" t="s">
        <v>637</v>
      </c>
      <c r="AD87" t="s">
        <v>1268</v>
      </c>
      <c r="AE87" t="s">
        <v>470</v>
      </c>
      <c r="AF87" t="s">
        <v>470</v>
      </c>
      <c r="AG87" t="s">
        <v>470</v>
      </c>
      <c r="AH87" t="s">
        <v>470</v>
      </c>
      <c r="AI87" t="s">
        <v>470</v>
      </c>
      <c r="AJ87" t="s">
        <v>470</v>
      </c>
      <c r="AK87" t="s">
        <v>470</v>
      </c>
      <c r="AL87" t="s">
        <v>470</v>
      </c>
      <c r="AM87" t="s">
        <v>470</v>
      </c>
      <c r="AN87" t="s">
        <v>470</v>
      </c>
      <c r="AO87" t="s">
        <v>470</v>
      </c>
      <c r="AP87" t="s">
        <v>470</v>
      </c>
      <c r="AQ87" t="s">
        <v>638</v>
      </c>
      <c r="AR87" t="s">
        <v>470</v>
      </c>
      <c r="AS87" t="s">
        <v>470</v>
      </c>
      <c r="AT87" t="s">
        <v>470</v>
      </c>
      <c r="AU87" t="s">
        <v>470</v>
      </c>
      <c r="AV87" t="s">
        <v>588</v>
      </c>
      <c r="AW87">
        <v>2017</v>
      </c>
      <c r="AX87">
        <v>19</v>
      </c>
      <c r="AY87">
        <v>7</v>
      </c>
      <c r="AZ87" t="s">
        <v>470</v>
      </c>
      <c r="BA87" t="s">
        <v>470</v>
      </c>
      <c r="BB87" t="s">
        <v>470</v>
      </c>
      <c r="BC87" t="s">
        <v>470</v>
      </c>
      <c r="BD87" t="s">
        <v>470</v>
      </c>
      <c r="BE87" t="s">
        <v>470</v>
      </c>
      <c r="BF87" t="s">
        <v>639</v>
      </c>
      <c r="BG87" t="s">
        <v>640</v>
      </c>
      <c r="BH87" t="str">
        <f>HYPERLINK("http://dx.doi.org/10.2196/jmir.7137","http://dx.doi.org/10.2196/jmir.7137")</f>
        <v>http://dx.doi.org/10.2196/jmir.7137</v>
      </c>
      <c r="BI87" t="s">
        <v>470</v>
      </c>
      <c r="BJ87" t="s">
        <v>470</v>
      </c>
      <c r="BK87" t="s">
        <v>470</v>
      </c>
      <c r="BL87" t="s">
        <v>470</v>
      </c>
      <c r="BM87" t="s">
        <v>470</v>
      </c>
      <c r="BN87" t="s">
        <v>470</v>
      </c>
      <c r="BO87" t="s">
        <v>470</v>
      </c>
      <c r="BP87">
        <v>28676471</v>
      </c>
      <c r="BQ87" t="s">
        <v>470</v>
      </c>
      <c r="BR87" t="s">
        <v>470</v>
      </c>
      <c r="BS87" t="s">
        <v>470</v>
      </c>
      <c r="BT87" t="s">
        <v>470</v>
      </c>
      <c r="BU87" t="s">
        <v>641</v>
      </c>
      <c r="BV87" t="str">
        <f>HYPERLINK("https%3A%2F%2Fwww.webofscience.com%2Fwos%2Fwoscc%2Ffull-record%2FWOS:000404930100006","View Full Record in Web of Science")</f>
        <v>View Full Record in Web of Science</v>
      </c>
      <c r="BW87"/>
      <c r="BX87"/>
      <c r="BY87"/>
    </row>
    <row r="88" spans="1:77" ht="15">
      <c r="A88">
        <v>88</v>
      </c>
      <c r="B88" s="19" t="s">
        <v>5762</v>
      </c>
      <c r="C88" t="s">
        <v>468</v>
      </c>
      <c r="D88" t="s">
        <v>696</v>
      </c>
      <c r="E88" t="s">
        <v>470</v>
      </c>
      <c r="F88" t="s">
        <v>470</v>
      </c>
      <c r="G88" t="s">
        <v>470</v>
      </c>
      <c r="H88" t="s">
        <v>697</v>
      </c>
      <c r="I88" t="s">
        <v>470</v>
      </c>
      <c r="J88" t="s">
        <v>470</v>
      </c>
      <c r="K88" t="s">
        <v>51</v>
      </c>
      <c r="L88" t="s">
        <v>506</v>
      </c>
      <c r="M88" t="s">
        <v>470</v>
      </c>
      <c r="N88" t="s">
        <v>470</v>
      </c>
      <c r="O88" t="s">
        <v>470</v>
      </c>
      <c r="P88" t="s">
        <v>470</v>
      </c>
      <c r="Q88" t="s">
        <v>470</v>
      </c>
      <c r="R88" t="s">
        <v>470</v>
      </c>
      <c r="S88" t="s">
        <v>470</v>
      </c>
      <c r="T88" t="s">
        <v>470</v>
      </c>
      <c r="U88" t="s">
        <v>470</v>
      </c>
      <c r="V88" t="s">
        <v>470</v>
      </c>
      <c r="W88" t="s">
        <v>470</v>
      </c>
      <c r="X88" t="s">
        <v>470</v>
      </c>
      <c r="Y88" t="s">
        <v>470</v>
      </c>
      <c r="Z88" t="s">
        <v>470</v>
      </c>
      <c r="AA88" t="s">
        <v>470</v>
      </c>
      <c r="AB88" t="s">
        <v>470</v>
      </c>
      <c r="AC88" t="s">
        <v>551</v>
      </c>
      <c r="AD88" t="s">
        <v>552</v>
      </c>
      <c r="AE88" t="s">
        <v>470</v>
      </c>
      <c r="AF88" t="s">
        <v>470</v>
      </c>
      <c r="AG88" t="s">
        <v>470</v>
      </c>
      <c r="AH88" t="s">
        <v>470</v>
      </c>
      <c r="AI88" t="s">
        <v>470</v>
      </c>
      <c r="AJ88" t="s">
        <v>470</v>
      </c>
      <c r="AK88" t="s">
        <v>470</v>
      </c>
      <c r="AL88" t="s">
        <v>470</v>
      </c>
      <c r="AM88" t="s">
        <v>470</v>
      </c>
      <c r="AN88" t="s">
        <v>470</v>
      </c>
      <c r="AO88" t="s">
        <v>470</v>
      </c>
      <c r="AP88" t="s">
        <v>470</v>
      </c>
      <c r="AQ88" t="s">
        <v>508</v>
      </c>
      <c r="AR88" t="s">
        <v>509</v>
      </c>
      <c r="AS88" t="s">
        <v>470</v>
      </c>
      <c r="AT88" t="s">
        <v>470</v>
      </c>
      <c r="AU88" t="s">
        <v>470</v>
      </c>
      <c r="AV88" t="s">
        <v>698</v>
      </c>
      <c r="AW88">
        <v>2017</v>
      </c>
      <c r="AX88">
        <v>174</v>
      </c>
      <c r="AY88" t="s">
        <v>470</v>
      </c>
      <c r="AZ88" t="s">
        <v>470</v>
      </c>
      <c r="BA88" t="s">
        <v>470</v>
      </c>
      <c r="BB88" t="s">
        <v>470</v>
      </c>
      <c r="BC88" t="s">
        <v>470</v>
      </c>
      <c r="BD88">
        <v>192</v>
      </c>
      <c r="BE88">
        <v>200</v>
      </c>
      <c r="BF88" t="s">
        <v>470</v>
      </c>
      <c r="BG88" t="s">
        <v>699</v>
      </c>
      <c r="BH88" t="str">
        <f>HYPERLINK("http://dx.doi.org/10.1016/j.drugalcdep.2017.01.017","http://dx.doi.org/10.1016/j.drugalcdep.2017.01.017")</f>
        <v>http://dx.doi.org/10.1016/j.drugalcdep.2017.01.017</v>
      </c>
      <c r="BI88" t="s">
        <v>470</v>
      </c>
      <c r="BJ88" t="s">
        <v>470</v>
      </c>
      <c r="BK88" t="s">
        <v>470</v>
      </c>
      <c r="BL88" t="s">
        <v>470</v>
      </c>
      <c r="BM88" t="s">
        <v>470</v>
      </c>
      <c r="BN88" t="s">
        <v>470</v>
      </c>
      <c r="BO88" t="s">
        <v>470</v>
      </c>
      <c r="BP88">
        <v>28365173</v>
      </c>
      <c r="BQ88" t="s">
        <v>470</v>
      </c>
      <c r="BR88" t="s">
        <v>470</v>
      </c>
      <c r="BS88" t="s">
        <v>470</v>
      </c>
      <c r="BT88" t="s">
        <v>470</v>
      </c>
      <c r="BU88" t="s">
        <v>700</v>
      </c>
      <c r="BV88" t="str">
        <f>HYPERLINK("https%3A%2F%2Fwww.webofscience.com%2Fwos%2Fwoscc%2Ffull-record%2FWOS:000401209900024","View Full Record in Web of Science")</f>
        <v>View Full Record in Web of Science</v>
      </c>
      <c r="BW88"/>
      <c r="BX88"/>
      <c r="BY88"/>
    </row>
    <row r="89" spans="1:77" ht="15">
      <c r="A89">
        <v>89</v>
      </c>
      <c r="B89" s="19" t="s">
        <v>5762</v>
      </c>
      <c r="C89" t="s">
        <v>468</v>
      </c>
      <c r="D89" t="s">
        <v>840</v>
      </c>
      <c r="E89" t="s">
        <v>470</v>
      </c>
      <c r="F89" t="s">
        <v>470</v>
      </c>
      <c r="G89" t="s">
        <v>470</v>
      </c>
      <c r="H89" t="s">
        <v>841</v>
      </c>
      <c r="I89" t="s">
        <v>470</v>
      </c>
      <c r="J89" t="s">
        <v>470</v>
      </c>
      <c r="K89" t="s">
        <v>116</v>
      </c>
      <c r="L89" t="s">
        <v>842</v>
      </c>
      <c r="M89" t="s">
        <v>470</v>
      </c>
      <c r="N89" t="s">
        <v>470</v>
      </c>
      <c r="O89" t="s">
        <v>470</v>
      </c>
      <c r="P89" t="s">
        <v>470</v>
      </c>
      <c r="Q89" t="s">
        <v>470</v>
      </c>
      <c r="R89" t="s">
        <v>470</v>
      </c>
      <c r="S89" t="s">
        <v>470</v>
      </c>
      <c r="T89" t="s">
        <v>470</v>
      </c>
      <c r="U89" t="s">
        <v>470</v>
      </c>
      <c r="V89" t="s">
        <v>470</v>
      </c>
      <c r="W89" t="s">
        <v>470</v>
      </c>
      <c r="X89" t="s">
        <v>470</v>
      </c>
      <c r="Y89" t="s">
        <v>470</v>
      </c>
      <c r="Z89" t="s">
        <v>470</v>
      </c>
      <c r="AA89" t="s">
        <v>470</v>
      </c>
      <c r="AB89" t="s">
        <v>470</v>
      </c>
      <c r="AC89" t="s">
        <v>470</v>
      </c>
      <c r="AD89" t="s">
        <v>470</v>
      </c>
      <c r="AE89" t="s">
        <v>470</v>
      </c>
      <c r="AF89" t="s">
        <v>470</v>
      </c>
      <c r="AG89" t="s">
        <v>470</v>
      </c>
      <c r="AH89" t="s">
        <v>470</v>
      </c>
      <c r="AI89" t="s">
        <v>470</v>
      </c>
      <c r="AJ89" t="s">
        <v>470</v>
      </c>
      <c r="AK89" t="s">
        <v>470</v>
      </c>
      <c r="AL89" t="s">
        <v>470</v>
      </c>
      <c r="AM89" t="s">
        <v>470</v>
      </c>
      <c r="AN89" t="s">
        <v>470</v>
      </c>
      <c r="AO89" t="s">
        <v>470</v>
      </c>
      <c r="AP89" t="s">
        <v>470</v>
      </c>
      <c r="AQ89" t="s">
        <v>843</v>
      </c>
      <c r="AR89" t="s">
        <v>844</v>
      </c>
      <c r="AS89" t="s">
        <v>470</v>
      </c>
      <c r="AT89" t="s">
        <v>470</v>
      </c>
      <c r="AU89" t="s">
        <v>470</v>
      </c>
      <c r="AV89" t="s">
        <v>487</v>
      </c>
      <c r="AW89">
        <v>2017</v>
      </c>
      <c r="AX89">
        <v>32</v>
      </c>
      <c r="AY89">
        <v>9</v>
      </c>
      <c r="AZ89" t="s">
        <v>470</v>
      </c>
      <c r="BA89" t="s">
        <v>470</v>
      </c>
      <c r="BB89" t="s">
        <v>470</v>
      </c>
      <c r="BC89" t="s">
        <v>470</v>
      </c>
      <c r="BD89">
        <v>1319</v>
      </c>
      <c r="BE89">
        <v>1323</v>
      </c>
      <c r="BF89" t="s">
        <v>470</v>
      </c>
      <c r="BG89" t="s">
        <v>845</v>
      </c>
      <c r="BH89" t="str">
        <f>HYPERLINK("http://dx.doi.org/10.1002/mds.26993","http://dx.doi.org/10.1002/mds.26993")</f>
        <v>http://dx.doi.org/10.1002/mds.26993</v>
      </c>
      <c r="BI89" t="s">
        <v>470</v>
      </c>
      <c r="BJ89" t="s">
        <v>470</v>
      </c>
      <c r="BK89" t="s">
        <v>470</v>
      </c>
      <c r="BL89" t="s">
        <v>470</v>
      </c>
      <c r="BM89" t="s">
        <v>470</v>
      </c>
      <c r="BN89" t="s">
        <v>470</v>
      </c>
      <c r="BO89" t="s">
        <v>470</v>
      </c>
      <c r="BP89">
        <v>28370445</v>
      </c>
      <c r="BQ89" t="s">
        <v>470</v>
      </c>
      <c r="BR89" t="s">
        <v>470</v>
      </c>
      <c r="BS89" t="s">
        <v>470</v>
      </c>
      <c r="BT89" t="s">
        <v>470</v>
      </c>
      <c r="BU89" t="s">
        <v>846</v>
      </c>
      <c r="BV89" t="str">
        <f>HYPERLINK("https%3A%2F%2Fwww.webofscience.com%2Fwos%2Fwoscc%2Ffull-record%2FWOS:000412293000062","View Full Record in Web of Science")</f>
        <v>View Full Record in Web of Science</v>
      </c>
      <c r="BW89"/>
      <c r="BX89"/>
      <c r="BY89"/>
    </row>
    <row r="90" spans="1:77" ht="15">
      <c r="A90">
        <v>90</v>
      </c>
      <c r="B90" s="19" t="s">
        <v>5762</v>
      </c>
      <c r="C90" t="s">
        <v>468</v>
      </c>
      <c r="D90" t="s">
        <v>784</v>
      </c>
      <c r="E90" t="s">
        <v>470</v>
      </c>
      <c r="F90" t="s">
        <v>470</v>
      </c>
      <c r="G90" t="s">
        <v>470</v>
      </c>
      <c r="H90" t="s">
        <v>785</v>
      </c>
      <c r="I90" t="s">
        <v>470</v>
      </c>
      <c r="J90" t="s">
        <v>470</v>
      </c>
      <c r="K90" t="s">
        <v>118</v>
      </c>
      <c r="L90" t="s">
        <v>506</v>
      </c>
      <c r="M90" t="s">
        <v>470</v>
      </c>
      <c r="N90" t="s">
        <v>470</v>
      </c>
      <c r="O90" t="s">
        <v>470</v>
      </c>
      <c r="P90" t="s">
        <v>470</v>
      </c>
      <c r="Q90" t="s">
        <v>470</v>
      </c>
      <c r="R90" t="s">
        <v>470</v>
      </c>
      <c r="S90" t="s">
        <v>470</v>
      </c>
      <c r="T90" t="s">
        <v>470</v>
      </c>
      <c r="U90" t="s">
        <v>470</v>
      </c>
      <c r="V90" t="s">
        <v>470</v>
      </c>
      <c r="W90" t="s">
        <v>470</v>
      </c>
      <c r="X90" t="s">
        <v>470</v>
      </c>
      <c r="Y90" t="s">
        <v>470</v>
      </c>
      <c r="Z90" t="s">
        <v>470</v>
      </c>
      <c r="AA90" t="s">
        <v>470</v>
      </c>
      <c r="AB90" t="s">
        <v>470</v>
      </c>
      <c r="AC90" t="s">
        <v>1269</v>
      </c>
      <c r="AD90" t="s">
        <v>1270</v>
      </c>
      <c r="AE90" t="s">
        <v>470</v>
      </c>
      <c r="AF90" t="s">
        <v>470</v>
      </c>
      <c r="AG90" t="s">
        <v>470</v>
      </c>
      <c r="AH90" t="s">
        <v>470</v>
      </c>
      <c r="AI90" t="s">
        <v>470</v>
      </c>
      <c r="AJ90" t="s">
        <v>470</v>
      </c>
      <c r="AK90" t="s">
        <v>470</v>
      </c>
      <c r="AL90" t="s">
        <v>470</v>
      </c>
      <c r="AM90" t="s">
        <v>470</v>
      </c>
      <c r="AN90" t="s">
        <v>470</v>
      </c>
      <c r="AO90" t="s">
        <v>470</v>
      </c>
      <c r="AP90" t="s">
        <v>470</v>
      </c>
      <c r="AQ90" t="s">
        <v>508</v>
      </c>
      <c r="AR90" t="s">
        <v>509</v>
      </c>
      <c r="AS90" t="s">
        <v>470</v>
      </c>
      <c r="AT90" t="s">
        <v>470</v>
      </c>
      <c r="AU90" t="s">
        <v>470</v>
      </c>
      <c r="AV90" t="s">
        <v>682</v>
      </c>
      <c r="AW90">
        <v>2017</v>
      </c>
      <c r="AX90">
        <v>178</v>
      </c>
      <c r="AY90" t="s">
        <v>470</v>
      </c>
      <c r="AZ90" t="s">
        <v>470</v>
      </c>
      <c r="BA90" t="s">
        <v>470</v>
      </c>
      <c r="BB90" t="s">
        <v>470</v>
      </c>
      <c r="BC90" t="s">
        <v>470</v>
      </c>
      <c r="BD90">
        <v>399</v>
      </c>
      <c r="BE90">
        <v>407</v>
      </c>
      <c r="BF90" t="s">
        <v>470</v>
      </c>
      <c r="BG90" t="s">
        <v>786</v>
      </c>
      <c r="BH90" t="str">
        <f>HYPERLINK("http://dx.doi.org/10.1016/j.drugalcdep.2017.05.034","http://dx.doi.org/10.1016/j.drugalcdep.2017.05.034")</f>
        <v>http://dx.doi.org/10.1016/j.drugalcdep.2017.05.034</v>
      </c>
      <c r="BI90" t="s">
        <v>470</v>
      </c>
      <c r="BJ90" t="s">
        <v>470</v>
      </c>
      <c r="BK90" t="s">
        <v>470</v>
      </c>
      <c r="BL90" t="s">
        <v>470</v>
      </c>
      <c r="BM90" t="s">
        <v>470</v>
      </c>
      <c r="BN90" t="s">
        <v>470</v>
      </c>
      <c r="BO90" t="s">
        <v>470</v>
      </c>
      <c r="BP90">
        <v>28704769</v>
      </c>
      <c r="BQ90" t="s">
        <v>470</v>
      </c>
      <c r="BR90" t="s">
        <v>470</v>
      </c>
      <c r="BS90" t="s">
        <v>470</v>
      </c>
      <c r="BT90" t="s">
        <v>470</v>
      </c>
      <c r="BU90" t="s">
        <v>787</v>
      </c>
      <c r="BV90" t="str">
        <f>HYPERLINK("https%3A%2F%2Fwww.webofscience.com%2Fwos%2Fwoscc%2Ffull-record%2FWOS:000409152300056","View Full Record in Web of Science")</f>
        <v>View Full Record in Web of Science</v>
      </c>
      <c r="BW90"/>
      <c r="BX90"/>
      <c r="BY90"/>
    </row>
    <row r="91" spans="1:77" ht="15">
      <c r="A91">
        <v>91</v>
      </c>
      <c r="B91" s="19" t="s">
        <v>5762</v>
      </c>
      <c r="C91" t="s">
        <v>468</v>
      </c>
      <c r="D91" t="s">
        <v>815</v>
      </c>
      <c r="E91" t="s">
        <v>470</v>
      </c>
      <c r="F91" t="s">
        <v>470</v>
      </c>
      <c r="G91" t="s">
        <v>470</v>
      </c>
      <c r="H91" t="s">
        <v>816</v>
      </c>
      <c r="I91" t="s">
        <v>470</v>
      </c>
      <c r="J91" t="s">
        <v>470</v>
      </c>
      <c r="K91" t="s">
        <v>54</v>
      </c>
      <c r="L91" t="s">
        <v>817</v>
      </c>
      <c r="M91" t="s">
        <v>470</v>
      </c>
      <c r="N91" t="s">
        <v>470</v>
      </c>
      <c r="O91" t="s">
        <v>470</v>
      </c>
      <c r="P91" t="s">
        <v>470</v>
      </c>
      <c r="Q91" t="s">
        <v>470</v>
      </c>
      <c r="R91" t="s">
        <v>470</v>
      </c>
      <c r="S91" t="s">
        <v>470</v>
      </c>
      <c r="T91" t="s">
        <v>470</v>
      </c>
      <c r="U91" t="s">
        <v>470</v>
      </c>
      <c r="V91" t="s">
        <v>470</v>
      </c>
      <c r="W91" t="s">
        <v>470</v>
      </c>
      <c r="X91" t="s">
        <v>470</v>
      </c>
      <c r="Y91" t="s">
        <v>470</v>
      </c>
      <c r="Z91" t="s">
        <v>470</v>
      </c>
      <c r="AA91" t="s">
        <v>470</v>
      </c>
      <c r="AB91" t="s">
        <v>470</v>
      </c>
      <c r="AC91" t="s">
        <v>703</v>
      </c>
      <c r="AD91" t="s">
        <v>818</v>
      </c>
      <c r="AE91" t="s">
        <v>470</v>
      </c>
      <c r="AF91" t="s">
        <v>470</v>
      </c>
      <c r="AG91" t="s">
        <v>470</v>
      </c>
      <c r="AH91" t="s">
        <v>470</v>
      </c>
      <c r="AI91" t="s">
        <v>470</v>
      </c>
      <c r="AJ91" t="s">
        <v>470</v>
      </c>
      <c r="AK91" t="s">
        <v>470</v>
      </c>
      <c r="AL91" t="s">
        <v>470</v>
      </c>
      <c r="AM91" t="s">
        <v>470</v>
      </c>
      <c r="AN91" t="s">
        <v>470</v>
      </c>
      <c r="AO91" t="s">
        <v>470</v>
      </c>
      <c r="AP91" t="s">
        <v>470</v>
      </c>
      <c r="AQ91" t="s">
        <v>819</v>
      </c>
      <c r="AR91" t="s">
        <v>470</v>
      </c>
      <c r="AS91" t="s">
        <v>470</v>
      </c>
      <c r="AT91" t="s">
        <v>470</v>
      </c>
      <c r="AU91" t="s">
        <v>470</v>
      </c>
      <c r="AV91" t="s">
        <v>470</v>
      </c>
      <c r="AW91">
        <v>2017</v>
      </c>
      <c r="AX91">
        <v>10</v>
      </c>
      <c r="AY91" t="s">
        <v>470</v>
      </c>
      <c r="AZ91" t="s">
        <v>470</v>
      </c>
      <c r="BA91" t="s">
        <v>470</v>
      </c>
      <c r="BB91" t="s">
        <v>470</v>
      </c>
      <c r="BC91" t="s">
        <v>470</v>
      </c>
      <c r="BD91">
        <v>989</v>
      </c>
      <c r="BE91">
        <v>997</v>
      </c>
      <c r="BF91" t="s">
        <v>470</v>
      </c>
      <c r="BG91" t="s">
        <v>820</v>
      </c>
      <c r="BH91" t="str">
        <f>HYPERLINK("http://dx.doi.org/10.2147/JPR.S134330","http://dx.doi.org/10.2147/JPR.S134330")</f>
        <v>http://dx.doi.org/10.2147/JPR.S134330</v>
      </c>
      <c r="BI91" t="s">
        <v>470</v>
      </c>
      <c r="BJ91" t="s">
        <v>470</v>
      </c>
      <c r="BK91" t="s">
        <v>470</v>
      </c>
      <c r="BL91" t="s">
        <v>470</v>
      </c>
      <c r="BM91" t="s">
        <v>470</v>
      </c>
      <c r="BN91" t="s">
        <v>470</v>
      </c>
      <c r="BO91" t="s">
        <v>470</v>
      </c>
      <c r="BP91">
        <v>28496355</v>
      </c>
      <c r="BQ91" t="s">
        <v>470</v>
      </c>
      <c r="BR91" t="s">
        <v>470</v>
      </c>
      <c r="BS91" t="s">
        <v>470</v>
      </c>
      <c r="BT91" t="s">
        <v>470</v>
      </c>
      <c r="BU91" t="s">
        <v>821</v>
      </c>
      <c r="BV91" t="str">
        <f>HYPERLINK("https%3A%2F%2Fwww.webofscience.com%2Fwos%2Fwoscc%2Ffull-record%2FWOS:000400376500001","View Full Record in Web of Science")</f>
        <v>View Full Record in Web of Science</v>
      </c>
      <c r="BW91"/>
      <c r="BX91"/>
      <c r="BY91"/>
    </row>
    <row r="92" spans="1:77" ht="15">
      <c r="A92">
        <v>92</v>
      </c>
      <c r="B92" s="19" t="s">
        <v>5762</v>
      </c>
      <c r="C92" t="s">
        <v>468</v>
      </c>
      <c r="D92" t="s">
        <v>1080</v>
      </c>
      <c r="E92" t="s">
        <v>470</v>
      </c>
      <c r="F92" t="s">
        <v>470</v>
      </c>
      <c r="G92" t="s">
        <v>470</v>
      </c>
      <c r="H92" t="s">
        <v>1081</v>
      </c>
      <c r="I92" t="s">
        <v>470</v>
      </c>
      <c r="J92" t="s">
        <v>470</v>
      </c>
      <c r="K92" t="s">
        <v>115</v>
      </c>
      <c r="L92" t="s">
        <v>788</v>
      </c>
      <c r="M92" t="s">
        <v>470</v>
      </c>
      <c r="N92" t="s">
        <v>470</v>
      </c>
      <c r="O92" t="s">
        <v>470</v>
      </c>
      <c r="P92" t="s">
        <v>470</v>
      </c>
      <c r="Q92" t="s">
        <v>470</v>
      </c>
      <c r="R92" t="s">
        <v>470</v>
      </c>
      <c r="S92" t="s">
        <v>470</v>
      </c>
      <c r="T92" t="s">
        <v>470</v>
      </c>
      <c r="U92" t="s">
        <v>470</v>
      </c>
      <c r="V92" t="s">
        <v>470</v>
      </c>
      <c r="W92" t="s">
        <v>470</v>
      </c>
      <c r="X92" t="s">
        <v>470</v>
      </c>
      <c r="Y92" t="s">
        <v>470</v>
      </c>
      <c r="Z92" t="s">
        <v>470</v>
      </c>
      <c r="AA92" t="s">
        <v>470</v>
      </c>
      <c r="AB92" t="s">
        <v>470</v>
      </c>
      <c r="AC92" t="s">
        <v>1271</v>
      </c>
      <c r="AD92" t="s">
        <v>1272</v>
      </c>
      <c r="AE92" t="s">
        <v>470</v>
      </c>
      <c r="AF92" t="s">
        <v>470</v>
      </c>
      <c r="AG92" t="s">
        <v>470</v>
      </c>
      <c r="AH92" t="s">
        <v>470</v>
      </c>
      <c r="AI92" t="s">
        <v>470</v>
      </c>
      <c r="AJ92" t="s">
        <v>470</v>
      </c>
      <c r="AK92" t="s">
        <v>470</v>
      </c>
      <c r="AL92" t="s">
        <v>470</v>
      </c>
      <c r="AM92" t="s">
        <v>470</v>
      </c>
      <c r="AN92" t="s">
        <v>470</v>
      </c>
      <c r="AO92" t="s">
        <v>470</v>
      </c>
      <c r="AP92" t="s">
        <v>470</v>
      </c>
      <c r="AQ92" t="s">
        <v>789</v>
      </c>
      <c r="AR92" t="s">
        <v>790</v>
      </c>
      <c r="AS92" t="s">
        <v>470</v>
      </c>
      <c r="AT92" t="s">
        <v>470</v>
      </c>
      <c r="AU92" t="s">
        <v>470</v>
      </c>
      <c r="AV92" t="s">
        <v>745</v>
      </c>
      <c r="AW92">
        <v>2017</v>
      </c>
      <c r="AX92">
        <v>78</v>
      </c>
      <c r="AY92">
        <v>6</v>
      </c>
      <c r="AZ92" t="s">
        <v>470</v>
      </c>
      <c r="BA92" t="s">
        <v>470</v>
      </c>
      <c r="BB92" t="s">
        <v>470</v>
      </c>
      <c r="BC92" t="s">
        <v>470</v>
      </c>
      <c r="BD92">
        <v>910</v>
      </c>
      <c r="BE92">
        <v>915</v>
      </c>
      <c r="BF92" t="s">
        <v>470</v>
      </c>
      <c r="BG92" t="s">
        <v>1273</v>
      </c>
      <c r="BH92" t="str">
        <f>HYPERLINK("http://dx.doi.org/10.15288/jsad.2017.78.910","http://dx.doi.org/10.15288/jsad.2017.78.910")</f>
        <v>http://dx.doi.org/10.15288/jsad.2017.78.910</v>
      </c>
      <c r="BI92" t="s">
        <v>470</v>
      </c>
      <c r="BJ92" t="s">
        <v>470</v>
      </c>
      <c r="BK92" t="s">
        <v>470</v>
      </c>
      <c r="BL92" t="s">
        <v>470</v>
      </c>
      <c r="BM92" t="s">
        <v>470</v>
      </c>
      <c r="BN92" t="s">
        <v>470</v>
      </c>
      <c r="BO92" t="s">
        <v>470</v>
      </c>
      <c r="BP92">
        <v>29087826</v>
      </c>
      <c r="BQ92" t="s">
        <v>470</v>
      </c>
      <c r="BR92" t="s">
        <v>470</v>
      </c>
      <c r="BS92" t="s">
        <v>470</v>
      </c>
      <c r="BT92" t="s">
        <v>470</v>
      </c>
      <c r="BU92" t="s">
        <v>1082</v>
      </c>
      <c r="BV92" t="str">
        <f>HYPERLINK("https%3A%2F%2Fwww.webofscience.com%2Fwos%2Fwoscc%2Ffull-record%2FWOS:000414665200014","View Full Record in Web of Science")</f>
        <v>View Full Record in Web of Science</v>
      </c>
      <c r="BW92"/>
      <c r="BX92"/>
      <c r="BY92"/>
    </row>
    <row r="93" spans="1:77" ht="15">
      <c r="A93">
        <v>93</v>
      </c>
      <c r="B93" s="19" t="s">
        <v>5762</v>
      </c>
      <c r="C93" t="s">
        <v>468</v>
      </c>
      <c r="D93" t="s">
        <v>919</v>
      </c>
      <c r="E93" t="s">
        <v>470</v>
      </c>
      <c r="F93" t="s">
        <v>470</v>
      </c>
      <c r="G93" t="s">
        <v>470</v>
      </c>
      <c r="H93" t="s">
        <v>920</v>
      </c>
      <c r="I93" t="s">
        <v>470</v>
      </c>
      <c r="J93" t="s">
        <v>470</v>
      </c>
      <c r="K93" t="s">
        <v>119</v>
      </c>
      <c r="L93" t="s">
        <v>506</v>
      </c>
      <c r="M93" t="s">
        <v>470</v>
      </c>
      <c r="N93" t="s">
        <v>470</v>
      </c>
      <c r="O93" t="s">
        <v>470</v>
      </c>
      <c r="P93" t="s">
        <v>470</v>
      </c>
      <c r="Q93" t="s">
        <v>470</v>
      </c>
      <c r="R93" t="s">
        <v>470</v>
      </c>
      <c r="S93" t="s">
        <v>470</v>
      </c>
      <c r="T93" t="s">
        <v>470</v>
      </c>
      <c r="U93" t="s">
        <v>470</v>
      </c>
      <c r="V93" t="s">
        <v>470</v>
      </c>
      <c r="W93" t="s">
        <v>470</v>
      </c>
      <c r="X93" t="s">
        <v>470</v>
      </c>
      <c r="Y93" t="s">
        <v>470</v>
      </c>
      <c r="Z93" t="s">
        <v>470</v>
      </c>
      <c r="AA93" t="s">
        <v>470</v>
      </c>
      <c r="AB93" t="s">
        <v>470</v>
      </c>
      <c r="AC93" t="s">
        <v>1274</v>
      </c>
      <c r="AD93" t="s">
        <v>921</v>
      </c>
      <c r="AE93" t="s">
        <v>470</v>
      </c>
      <c r="AF93" t="s">
        <v>470</v>
      </c>
      <c r="AG93" t="s">
        <v>470</v>
      </c>
      <c r="AH93" t="s">
        <v>470</v>
      </c>
      <c r="AI93" t="s">
        <v>470</v>
      </c>
      <c r="AJ93" t="s">
        <v>470</v>
      </c>
      <c r="AK93" t="s">
        <v>470</v>
      </c>
      <c r="AL93" t="s">
        <v>470</v>
      </c>
      <c r="AM93" t="s">
        <v>470</v>
      </c>
      <c r="AN93" t="s">
        <v>470</v>
      </c>
      <c r="AO93" t="s">
        <v>470</v>
      </c>
      <c r="AP93" t="s">
        <v>470</v>
      </c>
      <c r="AQ93" t="s">
        <v>508</v>
      </c>
      <c r="AR93" t="s">
        <v>509</v>
      </c>
      <c r="AS93" t="s">
        <v>470</v>
      </c>
      <c r="AT93" t="s">
        <v>470</v>
      </c>
      <c r="AU93" t="s">
        <v>470</v>
      </c>
      <c r="AV93" t="s">
        <v>922</v>
      </c>
      <c r="AW93">
        <v>2017</v>
      </c>
      <c r="AX93">
        <v>177</v>
      </c>
      <c r="AY93" t="s">
        <v>470</v>
      </c>
      <c r="AZ93" t="s">
        <v>470</v>
      </c>
      <c r="BA93" t="s">
        <v>470</v>
      </c>
      <c r="BB93" t="s">
        <v>470</v>
      </c>
      <c r="BC93" t="s">
        <v>470</v>
      </c>
      <c r="BD93">
        <v>299</v>
      </c>
      <c r="BE93">
        <v>306</v>
      </c>
      <c r="BF93" t="s">
        <v>470</v>
      </c>
      <c r="BG93" t="s">
        <v>923</v>
      </c>
      <c r="BH93" t="str">
        <f>HYPERLINK("http://dx.doi.org/10.1016/j.drugalcdep.2017.02.017","http://dx.doi.org/10.1016/j.drugalcdep.2017.02.017")</f>
        <v>http://dx.doi.org/10.1016/j.drugalcdep.2017.02.017</v>
      </c>
      <c r="BI93" t="s">
        <v>470</v>
      </c>
      <c r="BJ93" t="s">
        <v>470</v>
      </c>
      <c r="BK93" t="s">
        <v>470</v>
      </c>
      <c r="BL93" t="s">
        <v>470</v>
      </c>
      <c r="BM93" t="s">
        <v>470</v>
      </c>
      <c r="BN93" t="s">
        <v>470</v>
      </c>
      <c r="BO93" t="s">
        <v>470</v>
      </c>
      <c r="BP93">
        <v>28662974</v>
      </c>
      <c r="BQ93" t="s">
        <v>470</v>
      </c>
      <c r="BR93" t="s">
        <v>470</v>
      </c>
      <c r="BS93" t="s">
        <v>470</v>
      </c>
      <c r="BT93" t="s">
        <v>470</v>
      </c>
      <c r="BU93" t="s">
        <v>924</v>
      </c>
      <c r="BV93" t="str">
        <f>HYPERLINK("https%3A%2F%2Fwww.webofscience.com%2Fwos%2Fwoscc%2Ffull-record%2FWOS:000407666100039","View Full Record in Web of Science")</f>
        <v>View Full Record in Web of Science</v>
      </c>
      <c r="BW93"/>
      <c r="BX93"/>
      <c r="BY93"/>
    </row>
    <row r="94" spans="1:77" ht="15">
      <c r="A94">
        <v>94</v>
      </c>
      <c r="B94" s="19" t="s">
        <v>5762</v>
      </c>
      <c r="C94" t="s">
        <v>468</v>
      </c>
      <c r="D94" t="s">
        <v>869</v>
      </c>
      <c r="E94" t="s">
        <v>470</v>
      </c>
      <c r="F94" t="s">
        <v>470</v>
      </c>
      <c r="G94" t="s">
        <v>470</v>
      </c>
      <c r="H94" t="s">
        <v>870</v>
      </c>
      <c r="I94" t="s">
        <v>470</v>
      </c>
      <c r="J94" t="s">
        <v>470</v>
      </c>
      <c r="K94" t="s">
        <v>114</v>
      </c>
      <c r="L94" t="s">
        <v>481</v>
      </c>
      <c r="M94" t="s">
        <v>470</v>
      </c>
      <c r="N94" t="s">
        <v>470</v>
      </c>
      <c r="O94" t="s">
        <v>470</v>
      </c>
      <c r="P94" t="s">
        <v>470</v>
      </c>
      <c r="Q94" t="s">
        <v>470</v>
      </c>
      <c r="R94" t="s">
        <v>470</v>
      </c>
      <c r="S94" t="s">
        <v>470</v>
      </c>
      <c r="T94" t="s">
        <v>470</v>
      </c>
      <c r="U94" t="s">
        <v>470</v>
      </c>
      <c r="V94" t="s">
        <v>470</v>
      </c>
      <c r="W94" t="s">
        <v>470</v>
      </c>
      <c r="X94" t="s">
        <v>470</v>
      </c>
      <c r="Y94" t="s">
        <v>470</v>
      </c>
      <c r="Z94" t="s">
        <v>470</v>
      </c>
      <c r="AA94" t="s">
        <v>470</v>
      </c>
      <c r="AB94" t="s">
        <v>470</v>
      </c>
      <c r="AC94" t="s">
        <v>470</v>
      </c>
      <c r="AD94" t="s">
        <v>865</v>
      </c>
      <c r="AE94" t="s">
        <v>470</v>
      </c>
      <c r="AF94" t="s">
        <v>470</v>
      </c>
      <c r="AG94" t="s">
        <v>470</v>
      </c>
      <c r="AH94" t="s">
        <v>470</v>
      </c>
      <c r="AI94" t="s">
        <v>470</v>
      </c>
      <c r="AJ94" t="s">
        <v>470</v>
      </c>
      <c r="AK94" t="s">
        <v>470</v>
      </c>
      <c r="AL94" t="s">
        <v>470</v>
      </c>
      <c r="AM94" t="s">
        <v>470</v>
      </c>
      <c r="AN94" t="s">
        <v>470</v>
      </c>
      <c r="AO94" t="s">
        <v>470</v>
      </c>
      <c r="AP94" t="s">
        <v>470</v>
      </c>
      <c r="AQ94" t="s">
        <v>482</v>
      </c>
      <c r="AR94" t="s">
        <v>483</v>
      </c>
      <c r="AS94" t="s">
        <v>470</v>
      </c>
      <c r="AT94" t="s">
        <v>470</v>
      </c>
      <c r="AU94" t="s">
        <v>470</v>
      </c>
      <c r="AV94" t="s">
        <v>654</v>
      </c>
      <c r="AW94">
        <v>2017</v>
      </c>
      <c r="AX94">
        <v>50</v>
      </c>
      <c r="AY94" t="s">
        <v>470</v>
      </c>
      <c r="AZ94" t="s">
        <v>470</v>
      </c>
      <c r="BA94" t="s">
        <v>470</v>
      </c>
      <c r="BB94" t="s">
        <v>470</v>
      </c>
      <c r="BC94" t="s">
        <v>470</v>
      </c>
      <c r="BD94">
        <v>102</v>
      </c>
      <c r="BE94">
        <v>110</v>
      </c>
      <c r="BF94" t="s">
        <v>470</v>
      </c>
      <c r="BG94" t="s">
        <v>871</v>
      </c>
      <c r="BH94" t="str">
        <f>HYPERLINK("http://dx.doi.org/10.1016/j.drugpo.2017.09.014","http://dx.doi.org/10.1016/j.drugpo.2017.09.014")</f>
        <v>http://dx.doi.org/10.1016/j.drugpo.2017.09.014</v>
      </c>
      <c r="BI94" t="s">
        <v>470</v>
      </c>
      <c r="BJ94" t="s">
        <v>470</v>
      </c>
      <c r="BK94" t="s">
        <v>470</v>
      </c>
      <c r="BL94" t="s">
        <v>470</v>
      </c>
      <c r="BM94" t="s">
        <v>470</v>
      </c>
      <c r="BN94" t="s">
        <v>470</v>
      </c>
      <c r="BO94" t="s">
        <v>470</v>
      </c>
      <c r="BP94">
        <v>29102847</v>
      </c>
      <c r="BQ94" t="s">
        <v>470</v>
      </c>
      <c r="BR94" t="s">
        <v>470</v>
      </c>
      <c r="BS94" t="s">
        <v>470</v>
      </c>
      <c r="BT94" t="s">
        <v>470</v>
      </c>
      <c r="BU94" t="s">
        <v>872</v>
      </c>
      <c r="BV94" t="str">
        <f>HYPERLINK("https%3A%2F%2Fwww.webofscience.com%2Fwos%2Fwoscc%2Ffull-record%2FWOS:000418979700013","View Full Record in Web of Science")</f>
        <v>View Full Record in Web of Science</v>
      </c>
      <c r="BW94"/>
      <c r="BX94"/>
      <c r="BY94"/>
    </row>
    <row r="95" spans="1:77" ht="15">
      <c r="A95">
        <v>95</v>
      </c>
      <c r="B95" s="19" t="s">
        <v>5762</v>
      </c>
      <c r="C95" t="s">
        <v>468</v>
      </c>
      <c r="D95" t="s">
        <v>983</v>
      </c>
      <c r="E95" t="s">
        <v>470</v>
      </c>
      <c r="F95" t="s">
        <v>470</v>
      </c>
      <c r="G95" t="s">
        <v>470</v>
      </c>
      <c r="H95" t="s">
        <v>984</v>
      </c>
      <c r="I95" t="s">
        <v>470</v>
      </c>
      <c r="J95" t="s">
        <v>470</v>
      </c>
      <c r="K95" t="s">
        <v>443</v>
      </c>
      <c r="L95" t="s">
        <v>985</v>
      </c>
      <c r="M95" t="s">
        <v>470</v>
      </c>
      <c r="N95" t="s">
        <v>470</v>
      </c>
      <c r="O95" t="s">
        <v>470</v>
      </c>
      <c r="P95" t="s">
        <v>470</v>
      </c>
      <c r="Q95" t="s">
        <v>470</v>
      </c>
      <c r="R95" t="s">
        <v>470</v>
      </c>
      <c r="S95" t="s">
        <v>470</v>
      </c>
      <c r="T95" t="s">
        <v>470</v>
      </c>
      <c r="U95" t="s">
        <v>470</v>
      </c>
      <c r="V95" t="s">
        <v>470</v>
      </c>
      <c r="W95" t="s">
        <v>470</v>
      </c>
      <c r="X95" t="s">
        <v>470</v>
      </c>
      <c r="Y95" t="s">
        <v>470</v>
      </c>
      <c r="Z95" t="s">
        <v>470</v>
      </c>
      <c r="AA95" t="s">
        <v>470</v>
      </c>
      <c r="AB95" t="s">
        <v>470</v>
      </c>
      <c r="AC95" t="s">
        <v>470</v>
      </c>
      <c r="AD95" t="s">
        <v>470</v>
      </c>
      <c r="AE95" t="s">
        <v>470</v>
      </c>
      <c r="AF95" t="s">
        <v>470</v>
      </c>
      <c r="AG95" t="s">
        <v>470</v>
      </c>
      <c r="AH95" t="s">
        <v>470</v>
      </c>
      <c r="AI95" t="s">
        <v>470</v>
      </c>
      <c r="AJ95" t="s">
        <v>470</v>
      </c>
      <c r="AK95" t="s">
        <v>470</v>
      </c>
      <c r="AL95" t="s">
        <v>470</v>
      </c>
      <c r="AM95" t="s">
        <v>470</v>
      </c>
      <c r="AN95" t="s">
        <v>470</v>
      </c>
      <c r="AO95" t="s">
        <v>470</v>
      </c>
      <c r="AP95" t="s">
        <v>470</v>
      </c>
      <c r="AQ95" t="s">
        <v>986</v>
      </c>
      <c r="AR95" t="s">
        <v>1275</v>
      </c>
      <c r="AS95" t="s">
        <v>470</v>
      </c>
      <c r="AT95" t="s">
        <v>470</v>
      </c>
      <c r="AU95" t="s">
        <v>470</v>
      </c>
      <c r="AV95" t="s">
        <v>866</v>
      </c>
      <c r="AW95">
        <v>2017</v>
      </c>
      <c r="AX95">
        <v>100</v>
      </c>
      <c r="AY95">
        <v>10</v>
      </c>
      <c r="AZ95" t="s">
        <v>470</v>
      </c>
      <c r="BA95" t="s">
        <v>470</v>
      </c>
      <c r="BB95" t="s">
        <v>470</v>
      </c>
      <c r="BC95" t="s">
        <v>470</v>
      </c>
      <c r="BD95">
        <v>1943</v>
      </c>
      <c r="BE95">
        <v>1950</v>
      </c>
      <c r="BF95" t="s">
        <v>470</v>
      </c>
      <c r="BG95" t="s">
        <v>987</v>
      </c>
      <c r="BH95" t="str">
        <f>HYPERLINK("http://dx.doi.org/10.1016/j.pec.2017.06.001","http://dx.doi.org/10.1016/j.pec.2017.06.001")</f>
        <v>http://dx.doi.org/10.1016/j.pec.2017.06.001</v>
      </c>
      <c r="BI95" t="s">
        <v>470</v>
      </c>
      <c r="BJ95" t="s">
        <v>470</v>
      </c>
      <c r="BK95" t="s">
        <v>470</v>
      </c>
      <c r="BL95" t="s">
        <v>470</v>
      </c>
      <c r="BM95" t="s">
        <v>470</v>
      </c>
      <c r="BN95" t="s">
        <v>470</v>
      </c>
      <c r="BO95" t="s">
        <v>470</v>
      </c>
      <c r="BP95">
        <v>28602568</v>
      </c>
      <c r="BQ95" t="s">
        <v>470</v>
      </c>
      <c r="BR95" t="s">
        <v>470</v>
      </c>
      <c r="BS95" t="s">
        <v>470</v>
      </c>
      <c r="BT95" t="s">
        <v>470</v>
      </c>
      <c r="BU95" t="s">
        <v>988</v>
      </c>
      <c r="BV95" t="str">
        <f>HYPERLINK("https%3A%2F%2Fwww.webofscience.com%2Fwos%2Fwoscc%2Ffull-record%2FWOS:000410621600021","View Full Record in Web of Science")</f>
        <v>View Full Record in Web of Science</v>
      </c>
      <c r="BW95"/>
      <c r="BX95"/>
      <c r="BY95"/>
    </row>
    <row r="96" spans="1:77" ht="15">
      <c r="A96">
        <v>96</v>
      </c>
      <c r="B96" s="19" t="s">
        <v>5762</v>
      </c>
      <c r="C96" t="s">
        <v>468</v>
      </c>
      <c r="D96" t="s">
        <v>1090</v>
      </c>
      <c r="E96" t="s">
        <v>470</v>
      </c>
      <c r="F96" t="s">
        <v>470</v>
      </c>
      <c r="G96" t="s">
        <v>470</v>
      </c>
      <c r="H96" t="s">
        <v>1091</v>
      </c>
      <c r="I96" t="s">
        <v>470</v>
      </c>
      <c r="J96" t="s">
        <v>470</v>
      </c>
      <c r="K96" t="s">
        <v>113</v>
      </c>
      <c r="L96" t="s">
        <v>1092</v>
      </c>
      <c r="M96" t="s">
        <v>470</v>
      </c>
      <c r="N96" t="s">
        <v>470</v>
      </c>
      <c r="O96" t="s">
        <v>470</v>
      </c>
      <c r="P96" t="s">
        <v>470</v>
      </c>
      <c r="Q96" t="s">
        <v>470</v>
      </c>
      <c r="R96" t="s">
        <v>470</v>
      </c>
      <c r="S96" t="s">
        <v>470</v>
      </c>
      <c r="T96" t="s">
        <v>470</v>
      </c>
      <c r="U96" t="s">
        <v>470</v>
      </c>
      <c r="V96" t="s">
        <v>470</v>
      </c>
      <c r="W96" t="s">
        <v>470</v>
      </c>
      <c r="X96" t="s">
        <v>470</v>
      </c>
      <c r="Y96" t="s">
        <v>470</v>
      </c>
      <c r="Z96" t="s">
        <v>470</v>
      </c>
      <c r="AA96" t="s">
        <v>470</v>
      </c>
      <c r="AB96" t="s">
        <v>470</v>
      </c>
      <c r="AC96" t="s">
        <v>470</v>
      </c>
      <c r="AD96" t="s">
        <v>542</v>
      </c>
      <c r="AE96" t="s">
        <v>470</v>
      </c>
      <c r="AF96" t="s">
        <v>470</v>
      </c>
      <c r="AG96" t="s">
        <v>470</v>
      </c>
      <c r="AH96" t="s">
        <v>470</v>
      </c>
      <c r="AI96" t="s">
        <v>470</v>
      </c>
      <c r="AJ96" t="s">
        <v>470</v>
      </c>
      <c r="AK96" t="s">
        <v>470</v>
      </c>
      <c r="AL96" t="s">
        <v>470</v>
      </c>
      <c r="AM96" t="s">
        <v>470</v>
      </c>
      <c r="AN96" t="s">
        <v>470</v>
      </c>
      <c r="AO96" t="s">
        <v>470</v>
      </c>
      <c r="AP96" t="s">
        <v>470</v>
      </c>
      <c r="AQ96" t="s">
        <v>1093</v>
      </c>
      <c r="AR96" t="s">
        <v>1094</v>
      </c>
      <c r="AS96" t="s">
        <v>470</v>
      </c>
      <c r="AT96" t="s">
        <v>470</v>
      </c>
      <c r="AU96" t="s">
        <v>470</v>
      </c>
      <c r="AV96" t="s">
        <v>654</v>
      </c>
      <c r="AW96">
        <v>2017</v>
      </c>
      <c r="AX96">
        <v>32</v>
      </c>
      <c r="AY96">
        <v>6</v>
      </c>
      <c r="AZ96" t="s">
        <v>470</v>
      </c>
      <c r="BA96" t="s">
        <v>470</v>
      </c>
      <c r="BB96" t="s">
        <v>470</v>
      </c>
      <c r="BC96" t="s">
        <v>470</v>
      </c>
      <c r="BD96">
        <v>465</v>
      </c>
      <c r="BE96">
        <v>472</v>
      </c>
      <c r="BF96" t="s">
        <v>470</v>
      </c>
      <c r="BG96" t="s">
        <v>1095</v>
      </c>
      <c r="BH96" t="str">
        <f>HYPERLINK("http://dx.doi.org/10.1093/her/cyx071","http://dx.doi.org/10.1093/her/cyx071")</f>
        <v>http://dx.doi.org/10.1093/her/cyx071</v>
      </c>
      <c r="BI96" t="s">
        <v>470</v>
      </c>
      <c r="BJ96" t="s">
        <v>470</v>
      </c>
      <c r="BK96" t="s">
        <v>470</v>
      </c>
      <c r="BL96" t="s">
        <v>470</v>
      </c>
      <c r="BM96" t="s">
        <v>470</v>
      </c>
      <c r="BN96" t="s">
        <v>470</v>
      </c>
      <c r="BO96" t="s">
        <v>470</v>
      </c>
      <c r="BP96">
        <v>29237032</v>
      </c>
      <c r="BQ96" t="s">
        <v>470</v>
      </c>
      <c r="BR96" t="s">
        <v>470</v>
      </c>
      <c r="BS96" t="s">
        <v>470</v>
      </c>
      <c r="BT96" t="s">
        <v>470</v>
      </c>
      <c r="BU96" t="s">
        <v>1096</v>
      </c>
      <c r="BV96" t="str">
        <f>HYPERLINK("https%3A%2F%2Fwww.webofscience.com%2Fwos%2Fwoscc%2Ffull-record%2FWOS:000418704600001","View Full Record in Web of Science")</f>
        <v>View Full Record in Web of Science</v>
      </c>
      <c r="BW96"/>
      <c r="BX96"/>
      <c r="BY96"/>
    </row>
    <row r="97" spans="1:77" ht="15">
      <c r="A97">
        <v>97</v>
      </c>
      <c r="B97" s="19" t="s">
        <v>5762</v>
      </c>
      <c r="C97" t="s">
        <v>468</v>
      </c>
      <c r="D97" t="s">
        <v>1167</v>
      </c>
      <c r="E97" t="s">
        <v>470</v>
      </c>
      <c r="F97" t="s">
        <v>470</v>
      </c>
      <c r="G97" t="s">
        <v>470</v>
      </c>
      <c r="H97" t="s">
        <v>1168</v>
      </c>
      <c r="I97" t="s">
        <v>470</v>
      </c>
      <c r="J97" t="s">
        <v>470</v>
      </c>
      <c r="K97" t="s">
        <v>462</v>
      </c>
      <c r="L97" t="s">
        <v>727</v>
      </c>
      <c r="M97" t="s">
        <v>470</v>
      </c>
      <c r="N97" t="s">
        <v>470</v>
      </c>
      <c r="O97" t="s">
        <v>470</v>
      </c>
      <c r="P97" t="s">
        <v>470</v>
      </c>
      <c r="Q97" t="s">
        <v>470</v>
      </c>
      <c r="R97" t="s">
        <v>470</v>
      </c>
      <c r="S97" t="s">
        <v>470</v>
      </c>
      <c r="T97" t="s">
        <v>470</v>
      </c>
      <c r="U97" t="s">
        <v>470</v>
      </c>
      <c r="V97" t="s">
        <v>470</v>
      </c>
      <c r="W97" t="s">
        <v>470</v>
      </c>
      <c r="X97" t="s">
        <v>470</v>
      </c>
      <c r="Y97" t="s">
        <v>470</v>
      </c>
      <c r="Z97" t="s">
        <v>470</v>
      </c>
      <c r="AA97" t="s">
        <v>470</v>
      </c>
      <c r="AB97" t="s">
        <v>470</v>
      </c>
      <c r="AC97" t="s">
        <v>470</v>
      </c>
      <c r="AD97" t="s">
        <v>1276</v>
      </c>
      <c r="AE97" t="s">
        <v>470</v>
      </c>
      <c r="AF97" t="s">
        <v>470</v>
      </c>
      <c r="AG97" t="s">
        <v>470</v>
      </c>
      <c r="AH97" t="s">
        <v>470</v>
      </c>
      <c r="AI97" t="s">
        <v>470</v>
      </c>
      <c r="AJ97" t="s">
        <v>470</v>
      </c>
      <c r="AK97" t="s">
        <v>470</v>
      </c>
      <c r="AL97" t="s">
        <v>470</v>
      </c>
      <c r="AM97" t="s">
        <v>470</v>
      </c>
      <c r="AN97" t="s">
        <v>470</v>
      </c>
      <c r="AO97" t="s">
        <v>470</v>
      </c>
      <c r="AP97" t="s">
        <v>470</v>
      </c>
      <c r="AQ97" t="s">
        <v>470</v>
      </c>
      <c r="AR97" t="s">
        <v>729</v>
      </c>
      <c r="AS97" t="s">
        <v>470</v>
      </c>
      <c r="AT97" t="s">
        <v>470</v>
      </c>
      <c r="AU97" t="s">
        <v>470</v>
      </c>
      <c r="AV97" t="s">
        <v>1169</v>
      </c>
      <c r="AW97">
        <v>2017</v>
      </c>
      <c r="AX97">
        <v>14</v>
      </c>
      <c r="AY97" t="s">
        <v>470</v>
      </c>
      <c r="AZ97" t="s">
        <v>470</v>
      </c>
      <c r="BA97" t="s">
        <v>470</v>
      </c>
      <c r="BB97" t="s">
        <v>470</v>
      </c>
      <c r="BC97" t="s">
        <v>470</v>
      </c>
      <c r="BD97" t="s">
        <v>470</v>
      </c>
      <c r="BE97" t="s">
        <v>470</v>
      </c>
      <c r="BF97">
        <v>60</v>
      </c>
      <c r="BG97" t="s">
        <v>1170</v>
      </c>
      <c r="BH97" t="str">
        <f>HYPERLINK("http://dx.doi.org/10.1186/s12954-017-0186-6","http://dx.doi.org/10.1186/s12954-017-0186-6")</f>
        <v>http://dx.doi.org/10.1186/s12954-017-0186-6</v>
      </c>
      <c r="BI97" t="s">
        <v>470</v>
      </c>
      <c r="BJ97" t="s">
        <v>470</v>
      </c>
      <c r="BK97" t="s">
        <v>470</v>
      </c>
      <c r="BL97" t="s">
        <v>470</v>
      </c>
      <c r="BM97" t="s">
        <v>470</v>
      </c>
      <c r="BN97" t="s">
        <v>470</v>
      </c>
      <c r="BO97" t="s">
        <v>470</v>
      </c>
      <c r="BP97">
        <v>28870224</v>
      </c>
      <c r="BQ97" t="s">
        <v>470</v>
      </c>
      <c r="BR97" t="s">
        <v>470</v>
      </c>
      <c r="BS97" t="s">
        <v>470</v>
      </c>
      <c r="BT97" t="s">
        <v>470</v>
      </c>
      <c r="BU97" t="s">
        <v>1171</v>
      </c>
      <c r="BV97" t="str">
        <f>HYPERLINK("https%3A%2F%2Fwww.webofscience.com%2Fwos%2Fwoscc%2Ffull-record%2FWOS:000409075700001","View Full Record in Web of Science")</f>
        <v>View Full Record in Web of Science</v>
      </c>
      <c r="BW97"/>
      <c r="BX97"/>
      <c r="BY97"/>
    </row>
    <row r="98" spans="1:77" ht="15">
      <c r="A98">
        <v>98</v>
      </c>
      <c r="B98" s="19" t="s">
        <v>5762</v>
      </c>
      <c r="C98" t="s">
        <v>468</v>
      </c>
      <c r="D98" t="s">
        <v>1237</v>
      </c>
      <c r="E98" t="s">
        <v>470</v>
      </c>
      <c r="F98" t="s">
        <v>470</v>
      </c>
      <c r="G98" t="s">
        <v>470</v>
      </c>
      <c r="H98" t="s">
        <v>1238</v>
      </c>
      <c r="I98" t="s">
        <v>470</v>
      </c>
      <c r="J98" t="s">
        <v>470</v>
      </c>
      <c r="K98" t="s">
        <v>117</v>
      </c>
      <c r="L98" t="s">
        <v>1239</v>
      </c>
      <c r="M98" t="s">
        <v>470</v>
      </c>
      <c r="N98" t="s">
        <v>470</v>
      </c>
      <c r="O98" t="s">
        <v>470</v>
      </c>
      <c r="P98" t="s">
        <v>470</v>
      </c>
      <c r="Q98" t="s">
        <v>470</v>
      </c>
      <c r="R98" t="s">
        <v>470</v>
      </c>
      <c r="S98" t="s">
        <v>470</v>
      </c>
      <c r="T98" t="s">
        <v>470</v>
      </c>
      <c r="U98" t="s">
        <v>470</v>
      </c>
      <c r="V98" t="s">
        <v>470</v>
      </c>
      <c r="W98" t="s">
        <v>470</v>
      </c>
      <c r="X98" t="s">
        <v>470</v>
      </c>
      <c r="Y98" t="s">
        <v>470</v>
      </c>
      <c r="Z98" t="s">
        <v>470</v>
      </c>
      <c r="AA98" t="s">
        <v>470</v>
      </c>
      <c r="AB98" t="s">
        <v>470</v>
      </c>
      <c r="AC98" t="s">
        <v>1277</v>
      </c>
      <c r="AD98" t="s">
        <v>1278</v>
      </c>
      <c r="AE98" t="s">
        <v>470</v>
      </c>
      <c r="AF98" t="s">
        <v>470</v>
      </c>
      <c r="AG98" t="s">
        <v>470</v>
      </c>
      <c r="AH98" t="s">
        <v>470</v>
      </c>
      <c r="AI98" t="s">
        <v>470</v>
      </c>
      <c r="AJ98" t="s">
        <v>470</v>
      </c>
      <c r="AK98" t="s">
        <v>470</v>
      </c>
      <c r="AL98" t="s">
        <v>470</v>
      </c>
      <c r="AM98" t="s">
        <v>470</v>
      </c>
      <c r="AN98" t="s">
        <v>470</v>
      </c>
      <c r="AO98" t="s">
        <v>470</v>
      </c>
      <c r="AP98" t="s">
        <v>470</v>
      </c>
      <c r="AQ98" t="s">
        <v>1240</v>
      </c>
      <c r="AR98" t="s">
        <v>470</v>
      </c>
      <c r="AS98" t="s">
        <v>470</v>
      </c>
      <c r="AT98" t="s">
        <v>470</v>
      </c>
      <c r="AU98" t="s">
        <v>470</v>
      </c>
      <c r="AV98" t="s">
        <v>1241</v>
      </c>
      <c r="AW98">
        <v>2017</v>
      </c>
      <c r="AX98">
        <v>83</v>
      </c>
      <c r="AY98" t="s">
        <v>1242</v>
      </c>
      <c r="AZ98" t="s">
        <v>470</v>
      </c>
      <c r="BA98" t="s">
        <v>470</v>
      </c>
      <c r="BB98" t="s">
        <v>470</v>
      </c>
      <c r="BC98" t="s">
        <v>470</v>
      </c>
      <c r="BD98">
        <v>704</v>
      </c>
      <c r="BE98">
        <v>712</v>
      </c>
      <c r="BF98" t="s">
        <v>470</v>
      </c>
      <c r="BG98" t="s">
        <v>1243</v>
      </c>
      <c r="BH98" t="str">
        <f>HYPERLINK("http://dx.doi.org/10.1016/j.aogh.2017.10.027","http://dx.doi.org/10.1016/j.aogh.2017.10.027")</f>
        <v>http://dx.doi.org/10.1016/j.aogh.2017.10.027</v>
      </c>
      <c r="BI98" t="s">
        <v>470</v>
      </c>
      <c r="BJ98" t="s">
        <v>470</v>
      </c>
      <c r="BK98" t="s">
        <v>470</v>
      </c>
      <c r="BL98" t="s">
        <v>470</v>
      </c>
      <c r="BM98" t="s">
        <v>470</v>
      </c>
      <c r="BN98" t="s">
        <v>470</v>
      </c>
      <c r="BO98" t="s">
        <v>470</v>
      </c>
      <c r="BP98">
        <v>29248085</v>
      </c>
      <c r="BQ98" t="s">
        <v>470</v>
      </c>
      <c r="BR98" t="s">
        <v>470</v>
      </c>
      <c r="BS98" t="s">
        <v>470</v>
      </c>
      <c r="BT98" t="s">
        <v>470</v>
      </c>
      <c r="BU98" t="s">
        <v>1244</v>
      </c>
      <c r="BV98" t="str">
        <f>HYPERLINK("https%3A%2F%2Fwww.webofscience.com%2Fwos%2Fwoscc%2Ffull-record%2FWOS:000419712200003","View Full Record in Web of Science")</f>
        <v>View Full Record in Web of Science</v>
      </c>
      <c r="BW98"/>
      <c r="BX98"/>
      <c r="BY98"/>
    </row>
    <row r="99" spans="1:77" ht="15">
      <c r="A99">
        <v>99</v>
      </c>
      <c r="B99" s="19" t="s">
        <v>5762</v>
      </c>
      <c r="C99" t="s">
        <v>4860</v>
      </c>
      <c r="D99" t="s">
        <v>5834</v>
      </c>
      <c r="E99" t="s">
        <v>470</v>
      </c>
      <c r="F99" t="s">
        <v>5835</v>
      </c>
      <c r="G99" t="s">
        <v>470</v>
      </c>
      <c r="H99" t="s">
        <v>5836</v>
      </c>
      <c r="I99" t="s">
        <v>470</v>
      </c>
      <c r="J99" t="s">
        <v>470</v>
      </c>
      <c r="K99" t="s">
        <v>121</v>
      </c>
      <c r="L99" t="s">
        <v>5837</v>
      </c>
      <c r="M99" t="s">
        <v>5838</v>
      </c>
      <c r="N99" t="s">
        <v>470</v>
      </c>
      <c r="O99" t="s">
        <v>470</v>
      </c>
      <c r="P99" t="s">
        <v>470</v>
      </c>
      <c r="Q99" t="s">
        <v>470</v>
      </c>
      <c r="R99" t="s">
        <v>470</v>
      </c>
      <c r="S99" t="s">
        <v>470</v>
      </c>
      <c r="T99" t="s">
        <v>470</v>
      </c>
      <c r="U99" t="s">
        <v>470</v>
      </c>
      <c r="V99" t="s">
        <v>470</v>
      </c>
      <c r="W99" t="s">
        <v>470</v>
      </c>
      <c r="X99" t="s">
        <v>470</v>
      </c>
      <c r="Y99" t="s">
        <v>470</v>
      </c>
      <c r="Z99" t="s">
        <v>470</v>
      </c>
      <c r="AA99" t="s">
        <v>470</v>
      </c>
      <c r="AB99" t="s">
        <v>470</v>
      </c>
      <c r="AC99" t="s">
        <v>5839</v>
      </c>
      <c r="AD99" t="s">
        <v>5840</v>
      </c>
      <c r="AE99" t="s">
        <v>470</v>
      </c>
      <c r="AF99" t="s">
        <v>470</v>
      </c>
      <c r="AG99" t="s">
        <v>470</v>
      </c>
      <c r="AH99" t="s">
        <v>470</v>
      </c>
      <c r="AI99" t="s">
        <v>470</v>
      </c>
      <c r="AJ99" t="s">
        <v>470</v>
      </c>
      <c r="AK99" t="s">
        <v>470</v>
      </c>
      <c r="AL99" t="s">
        <v>470</v>
      </c>
      <c r="AM99" t="s">
        <v>470</v>
      </c>
      <c r="AN99" t="s">
        <v>470</v>
      </c>
      <c r="AO99" t="s">
        <v>470</v>
      </c>
      <c r="AP99" t="s">
        <v>470</v>
      </c>
      <c r="AQ99" t="s">
        <v>5841</v>
      </c>
      <c r="AR99" t="s">
        <v>470</v>
      </c>
      <c r="AS99" t="s">
        <v>5842</v>
      </c>
      <c r="AT99" t="s">
        <v>470</v>
      </c>
      <c r="AU99" t="s">
        <v>470</v>
      </c>
      <c r="AV99" t="s">
        <v>470</v>
      </c>
      <c r="AW99">
        <v>2017</v>
      </c>
      <c r="AX99" t="s">
        <v>470</v>
      </c>
      <c r="AY99" t="s">
        <v>470</v>
      </c>
      <c r="AZ99" t="s">
        <v>470</v>
      </c>
      <c r="BA99" t="s">
        <v>470</v>
      </c>
      <c r="BB99" t="s">
        <v>470</v>
      </c>
      <c r="BC99" t="s">
        <v>470</v>
      </c>
      <c r="BD99">
        <v>107</v>
      </c>
      <c r="BE99">
        <v>128</v>
      </c>
      <c r="BF99" t="s">
        <v>470</v>
      </c>
      <c r="BG99" t="s">
        <v>5843</v>
      </c>
      <c r="BH99" t="str">
        <f>HYPERLINK("http://dx.doi.org/10.1007/978-3-319-68604-2_7","http://dx.doi.org/10.1007/978-3-319-68604-2_7")</f>
        <v>http://dx.doi.org/10.1007/978-3-319-68604-2_7</v>
      </c>
      <c r="BI99" t="s">
        <v>5844</v>
      </c>
      <c r="BJ99" t="s">
        <v>470</v>
      </c>
      <c r="BK99" t="s">
        <v>470</v>
      </c>
      <c r="BL99" t="s">
        <v>470</v>
      </c>
      <c r="BM99" t="s">
        <v>470</v>
      </c>
      <c r="BN99" t="s">
        <v>470</v>
      </c>
      <c r="BO99" t="s">
        <v>470</v>
      </c>
      <c r="BP99" t="s">
        <v>470</v>
      </c>
      <c r="BQ99" t="s">
        <v>470</v>
      </c>
      <c r="BR99" t="s">
        <v>470</v>
      </c>
      <c r="BS99" t="s">
        <v>470</v>
      </c>
      <c r="BT99" t="s">
        <v>470</v>
      </c>
      <c r="BU99" t="s">
        <v>5845</v>
      </c>
      <c r="BV99" t="str">
        <f>HYPERLINK("https%3A%2F%2Fwww.webofscience.com%2Fwos%2Fwoscc%2Ffull-record%2FWOS:000443333300008","View Full Record in Web of Science")</f>
        <v>View Full Record in Web of Science</v>
      </c>
      <c r="BW99"/>
      <c r="BX99"/>
      <c r="BY99"/>
    </row>
    <row r="100" spans="1:77" ht="15">
      <c r="A100">
        <v>100</v>
      </c>
      <c r="B100" s="19" t="s">
        <v>5762</v>
      </c>
      <c r="C100" t="s">
        <v>468</v>
      </c>
      <c r="D100" t="s">
        <v>520</v>
      </c>
      <c r="E100" t="s">
        <v>470</v>
      </c>
      <c r="F100" t="s">
        <v>470</v>
      </c>
      <c r="G100" t="s">
        <v>470</v>
      </c>
      <c r="H100" t="s">
        <v>521</v>
      </c>
      <c r="I100" t="s">
        <v>470</v>
      </c>
      <c r="J100" t="s">
        <v>470</v>
      </c>
      <c r="K100" t="s">
        <v>56</v>
      </c>
      <c r="L100" t="s">
        <v>514</v>
      </c>
      <c r="M100" t="s">
        <v>470</v>
      </c>
      <c r="N100" t="s">
        <v>470</v>
      </c>
      <c r="O100" t="s">
        <v>470</v>
      </c>
      <c r="P100" t="s">
        <v>470</v>
      </c>
      <c r="Q100" t="s">
        <v>470</v>
      </c>
      <c r="R100" t="s">
        <v>470</v>
      </c>
      <c r="S100" t="s">
        <v>470</v>
      </c>
      <c r="T100" t="s">
        <v>470</v>
      </c>
      <c r="U100" t="s">
        <v>470</v>
      </c>
      <c r="V100" t="s">
        <v>470</v>
      </c>
      <c r="W100" t="s">
        <v>470</v>
      </c>
      <c r="X100" t="s">
        <v>470</v>
      </c>
      <c r="Y100" t="s">
        <v>470</v>
      </c>
      <c r="Z100" t="s">
        <v>470</v>
      </c>
      <c r="AA100" t="s">
        <v>470</v>
      </c>
      <c r="AB100" t="s">
        <v>470</v>
      </c>
      <c r="AC100" t="s">
        <v>522</v>
      </c>
      <c r="AD100" t="s">
        <v>470</v>
      </c>
      <c r="AE100" t="s">
        <v>470</v>
      </c>
      <c r="AF100" t="s">
        <v>470</v>
      </c>
      <c r="AG100" t="s">
        <v>470</v>
      </c>
      <c r="AH100" t="s">
        <v>470</v>
      </c>
      <c r="AI100" t="s">
        <v>470</v>
      </c>
      <c r="AJ100" t="s">
        <v>470</v>
      </c>
      <c r="AK100" t="s">
        <v>470</v>
      </c>
      <c r="AL100" t="s">
        <v>470</v>
      </c>
      <c r="AM100" t="s">
        <v>470</v>
      </c>
      <c r="AN100" t="s">
        <v>470</v>
      </c>
      <c r="AO100" t="s">
        <v>470</v>
      </c>
      <c r="AP100" t="s">
        <v>470</v>
      </c>
      <c r="AQ100" t="s">
        <v>516</v>
      </c>
      <c r="AR100" t="s">
        <v>517</v>
      </c>
      <c r="AS100" t="s">
        <v>470</v>
      </c>
      <c r="AT100" t="s">
        <v>470</v>
      </c>
      <c r="AU100" t="s">
        <v>470</v>
      </c>
      <c r="AV100" t="s">
        <v>523</v>
      </c>
      <c r="AW100">
        <v>2016</v>
      </c>
      <c r="AX100">
        <v>1</v>
      </c>
      <c r="AY100">
        <v>1</v>
      </c>
      <c r="AZ100" t="s">
        <v>470</v>
      </c>
      <c r="BA100" t="s">
        <v>470</v>
      </c>
      <c r="BB100" t="s">
        <v>470</v>
      </c>
      <c r="BC100" t="s">
        <v>470</v>
      </c>
      <c r="BD100">
        <v>244</v>
      </c>
      <c r="BE100">
        <v>251</v>
      </c>
      <c r="BF100" t="s">
        <v>470</v>
      </c>
      <c r="BG100" t="s">
        <v>524</v>
      </c>
      <c r="BH100" t="str">
        <f>HYPERLINK("http://dx.doi.org/10.1089/can.2016.0024","http://dx.doi.org/10.1089/can.2016.0024")</f>
        <v>http://dx.doi.org/10.1089/can.2016.0024</v>
      </c>
      <c r="BI100" t="s">
        <v>470</v>
      </c>
      <c r="BJ100" t="s">
        <v>470</v>
      </c>
      <c r="BK100" t="s">
        <v>470</v>
      </c>
      <c r="BL100" t="s">
        <v>470</v>
      </c>
      <c r="BM100" t="s">
        <v>470</v>
      </c>
      <c r="BN100" t="s">
        <v>470</v>
      </c>
      <c r="BO100" t="s">
        <v>470</v>
      </c>
      <c r="BP100">
        <v>28861496</v>
      </c>
      <c r="BQ100" t="s">
        <v>470</v>
      </c>
      <c r="BR100" t="s">
        <v>470</v>
      </c>
      <c r="BS100" t="s">
        <v>470</v>
      </c>
      <c r="BT100" t="s">
        <v>470</v>
      </c>
      <c r="BU100" t="s">
        <v>525</v>
      </c>
      <c r="BV100" t="str">
        <f>HYPERLINK("https%3A%2F%2Fwww.webofscience.com%2Fwos%2Fwoscc%2Ffull-record%2FWOS:000587907800001","View Full Record in Web of Science")</f>
        <v>View Full Record in Web of Science</v>
      </c>
      <c r="BW100"/>
      <c r="BX100"/>
      <c r="BY100"/>
    </row>
    <row r="101" spans="1:77" ht="15">
      <c r="A101">
        <v>101</v>
      </c>
      <c r="B101" s="19" t="s">
        <v>5762</v>
      </c>
      <c r="C101" t="s">
        <v>468</v>
      </c>
      <c r="D101" t="s">
        <v>600</v>
      </c>
      <c r="E101" t="s">
        <v>470</v>
      </c>
      <c r="F101" t="s">
        <v>470</v>
      </c>
      <c r="G101" t="s">
        <v>470</v>
      </c>
      <c r="H101" t="s">
        <v>601</v>
      </c>
      <c r="I101" t="s">
        <v>470</v>
      </c>
      <c r="J101" t="s">
        <v>470</v>
      </c>
      <c r="K101" t="s">
        <v>87</v>
      </c>
      <c r="L101" t="s">
        <v>506</v>
      </c>
      <c r="M101" t="s">
        <v>470</v>
      </c>
      <c r="N101" t="s">
        <v>470</v>
      </c>
      <c r="O101" t="s">
        <v>470</v>
      </c>
      <c r="P101" t="s">
        <v>470</v>
      </c>
      <c r="Q101" t="s">
        <v>470</v>
      </c>
      <c r="R101" t="s">
        <v>470</v>
      </c>
      <c r="S101" t="s">
        <v>470</v>
      </c>
      <c r="T101" t="s">
        <v>470</v>
      </c>
      <c r="U101" t="s">
        <v>470</v>
      </c>
      <c r="V101" t="s">
        <v>470</v>
      </c>
      <c r="W101" t="s">
        <v>470</v>
      </c>
      <c r="X101" t="s">
        <v>470</v>
      </c>
      <c r="Y101" t="s">
        <v>470</v>
      </c>
      <c r="Z101" t="s">
        <v>470</v>
      </c>
      <c r="AA101" t="s">
        <v>470</v>
      </c>
      <c r="AB101" t="s">
        <v>470</v>
      </c>
      <c r="AC101" t="s">
        <v>1264</v>
      </c>
      <c r="AD101" t="s">
        <v>602</v>
      </c>
      <c r="AE101" t="s">
        <v>470</v>
      </c>
      <c r="AF101" t="s">
        <v>470</v>
      </c>
      <c r="AG101" t="s">
        <v>470</v>
      </c>
      <c r="AH101" t="s">
        <v>470</v>
      </c>
      <c r="AI101" t="s">
        <v>470</v>
      </c>
      <c r="AJ101" t="s">
        <v>470</v>
      </c>
      <c r="AK101" t="s">
        <v>470</v>
      </c>
      <c r="AL101" t="s">
        <v>470</v>
      </c>
      <c r="AM101" t="s">
        <v>470</v>
      </c>
      <c r="AN101" t="s">
        <v>470</v>
      </c>
      <c r="AO101" t="s">
        <v>470</v>
      </c>
      <c r="AP101" t="s">
        <v>470</v>
      </c>
      <c r="AQ101" t="s">
        <v>508</v>
      </c>
      <c r="AR101" t="s">
        <v>509</v>
      </c>
      <c r="AS101" t="s">
        <v>470</v>
      </c>
      <c r="AT101" t="s">
        <v>470</v>
      </c>
      <c r="AU101" t="s">
        <v>470</v>
      </c>
      <c r="AV101" t="s">
        <v>603</v>
      </c>
      <c r="AW101">
        <v>2016</v>
      </c>
      <c r="AX101">
        <v>164</v>
      </c>
      <c r="AY101" t="s">
        <v>470</v>
      </c>
      <c r="AZ101" t="s">
        <v>470</v>
      </c>
      <c r="BA101" t="s">
        <v>470</v>
      </c>
      <c r="BB101" t="s">
        <v>470</v>
      </c>
      <c r="BC101" t="s">
        <v>470</v>
      </c>
      <c r="BD101">
        <v>64</v>
      </c>
      <c r="BE101">
        <v>70</v>
      </c>
      <c r="BF101" t="s">
        <v>470</v>
      </c>
      <c r="BG101" t="s">
        <v>604</v>
      </c>
      <c r="BH101" t="str">
        <f>HYPERLINK("http://dx.doi.org/10.1016/j.drugalcdep.2016.04.029","http://dx.doi.org/10.1016/j.drugalcdep.2016.04.029")</f>
        <v>http://dx.doi.org/10.1016/j.drugalcdep.2016.04.029</v>
      </c>
      <c r="BI101" t="s">
        <v>470</v>
      </c>
      <c r="BJ101" t="s">
        <v>470</v>
      </c>
      <c r="BK101" t="s">
        <v>470</v>
      </c>
      <c r="BL101" t="s">
        <v>470</v>
      </c>
      <c r="BM101" t="s">
        <v>470</v>
      </c>
      <c r="BN101" t="s">
        <v>470</v>
      </c>
      <c r="BO101" t="s">
        <v>470</v>
      </c>
      <c r="BP101">
        <v>27185160</v>
      </c>
      <c r="BQ101" t="s">
        <v>470</v>
      </c>
      <c r="BR101" t="s">
        <v>470</v>
      </c>
      <c r="BS101" t="s">
        <v>470</v>
      </c>
      <c r="BT101" t="s">
        <v>470</v>
      </c>
      <c r="BU101" t="s">
        <v>605</v>
      </c>
      <c r="BV101" t="str">
        <f>HYPERLINK("https%3A%2F%2Fwww.webofscience.com%2Fwos%2Fwoscc%2Ffull-record%2FWOS:000378468800009","View Full Record in Web of Science")</f>
        <v>View Full Record in Web of Science</v>
      </c>
      <c r="BW101"/>
      <c r="BX101"/>
      <c r="BY101"/>
    </row>
    <row r="102" spans="1:77" ht="15">
      <c r="A102">
        <v>102</v>
      </c>
      <c r="B102" s="19" t="s">
        <v>5762</v>
      </c>
      <c r="C102" t="s">
        <v>468</v>
      </c>
      <c r="D102" t="s">
        <v>714</v>
      </c>
      <c r="E102" t="s">
        <v>470</v>
      </c>
      <c r="F102" t="s">
        <v>470</v>
      </c>
      <c r="G102" t="s">
        <v>470</v>
      </c>
      <c r="H102" t="s">
        <v>715</v>
      </c>
      <c r="I102" t="s">
        <v>470</v>
      </c>
      <c r="J102" t="s">
        <v>470</v>
      </c>
      <c r="K102" t="s">
        <v>716</v>
      </c>
      <c r="L102" t="s">
        <v>717</v>
      </c>
      <c r="M102" t="s">
        <v>470</v>
      </c>
      <c r="N102" t="s">
        <v>470</v>
      </c>
      <c r="O102" t="s">
        <v>470</v>
      </c>
      <c r="P102" t="s">
        <v>470</v>
      </c>
      <c r="Q102" t="s">
        <v>470</v>
      </c>
      <c r="R102" t="s">
        <v>470</v>
      </c>
      <c r="S102" t="s">
        <v>470</v>
      </c>
      <c r="T102" t="s">
        <v>470</v>
      </c>
      <c r="U102" t="s">
        <v>470</v>
      </c>
      <c r="V102" t="s">
        <v>470</v>
      </c>
      <c r="W102" t="s">
        <v>470</v>
      </c>
      <c r="X102" t="s">
        <v>470</v>
      </c>
      <c r="Y102" t="s">
        <v>470</v>
      </c>
      <c r="Z102" t="s">
        <v>470</v>
      </c>
      <c r="AA102" t="s">
        <v>470</v>
      </c>
      <c r="AB102" t="s">
        <v>470</v>
      </c>
      <c r="AC102" t="s">
        <v>1265</v>
      </c>
      <c r="AD102" t="s">
        <v>718</v>
      </c>
      <c r="AE102" t="s">
        <v>470</v>
      </c>
      <c r="AF102" t="s">
        <v>470</v>
      </c>
      <c r="AG102" t="s">
        <v>470</v>
      </c>
      <c r="AH102" t="s">
        <v>470</v>
      </c>
      <c r="AI102" t="s">
        <v>470</v>
      </c>
      <c r="AJ102" t="s">
        <v>470</v>
      </c>
      <c r="AK102" t="s">
        <v>470</v>
      </c>
      <c r="AL102" t="s">
        <v>470</v>
      </c>
      <c r="AM102" t="s">
        <v>470</v>
      </c>
      <c r="AN102" t="s">
        <v>470</v>
      </c>
      <c r="AO102" t="s">
        <v>470</v>
      </c>
      <c r="AP102" t="s">
        <v>470</v>
      </c>
      <c r="AQ102" t="s">
        <v>719</v>
      </c>
      <c r="AR102" t="s">
        <v>470</v>
      </c>
      <c r="AS102" t="s">
        <v>470</v>
      </c>
      <c r="AT102" t="s">
        <v>470</v>
      </c>
      <c r="AU102" t="s">
        <v>470</v>
      </c>
      <c r="AV102" t="s">
        <v>720</v>
      </c>
      <c r="AW102">
        <v>2016</v>
      </c>
      <c r="AX102">
        <v>11</v>
      </c>
      <c r="AY102">
        <v>5</v>
      </c>
      <c r="AZ102" t="s">
        <v>470</v>
      </c>
      <c r="BA102" t="s">
        <v>470</v>
      </c>
      <c r="BB102" t="s">
        <v>470</v>
      </c>
      <c r="BC102" t="s">
        <v>470</v>
      </c>
      <c r="BD102" t="s">
        <v>470</v>
      </c>
      <c r="BE102" t="s">
        <v>470</v>
      </c>
      <c r="BF102" t="s">
        <v>721</v>
      </c>
      <c r="BG102" t="s">
        <v>722</v>
      </c>
      <c r="BH102" t="str">
        <f>HYPERLINK("http://dx.doi.org/10.1371/journal.pone.0156614","http://dx.doi.org/10.1371/journal.pone.0156614")</f>
        <v>http://dx.doi.org/10.1371/journal.pone.0156614</v>
      </c>
      <c r="BI102" t="s">
        <v>470</v>
      </c>
      <c r="BJ102" t="s">
        <v>470</v>
      </c>
      <c r="BK102" t="s">
        <v>470</v>
      </c>
      <c r="BL102" t="s">
        <v>470</v>
      </c>
      <c r="BM102" t="s">
        <v>470</v>
      </c>
      <c r="BN102" t="s">
        <v>470</v>
      </c>
      <c r="BO102" t="s">
        <v>470</v>
      </c>
      <c r="BP102">
        <v>27227537</v>
      </c>
      <c r="BQ102" t="s">
        <v>470</v>
      </c>
      <c r="BR102" t="s">
        <v>470</v>
      </c>
      <c r="BS102" t="s">
        <v>470</v>
      </c>
      <c r="BT102" t="s">
        <v>470</v>
      </c>
      <c r="BU102" t="s">
        <v>723</v>
      </c>
      <c r="BV102" t="str">
        <f>HYPERLINK("https%3A%2F%2Fwww.webofscience.com%2Fwos%2Fwoscc%2Ffull-record%2FWOS:000376882500160","View Full Record in Web of Science")</f>
        <v>View Full Record in Web of Science</v>
      </c>
      <c r="BW102"/>
      <c r="BX102"/>
      <c r="BY102"/>
    </row>
    <row r="103" spans="1:77" ht="15">
      <c r="A103">
        <v>103</v>
      </c>
      <c r="B103" s="19" t="s">
        <v>5762</v>
      </c>
      <c r="C103" t="s">
        <v>468</v>
      </c>
      <c r="D103" t="s">
        <v>701</v>
      </c>
      <c r="E103" t="s">
        <v>470</v>
      </c>
      <c r="F103" t="s">
        <v>470</v>
      </c>
      <c r="G103" t="s">
        <v>470</v>
      </c>
      <c r="H103" t="s">
        <v>702</v>
      </c>
      <c r="I103" t="s">
        <v>470</v>
      </c>
      <c r="J103" t="s">
        <v>470</v>
      </c>
      <c r="K103" t="s">
        <v>58</v>
      </c>
      <c r="L103" t="s">
        <v>514</v>
      </c>
      <c r="M103" t="s">
        <v>470</v>
      </c>
      <c r="N103" t="s">
        <v>470</v>
      </c>
      <c r="O103" t="s">
        <v>470</v>
      </c>
      <c r="P103" t="s">
        <v>470</v>
      </c>
      <c r="Q103" t="s">
        <v>470</v>
      </c>
      <c r="R103" t="s">
        <v>470</v>
      </c>
      <c r="S103" t="s">
        <v>470</v>
      </c>
      <c r="T103" t="s">
        <v>470</v>
      </c>
      <c r="U103" t="s">
        <v>470</v>
      </c>
      <c r="V103" t="s">
        <v>470</v>
      </c>
      <c r="W103" t="s">
        <v>470</v>
      </c>
      <c r="X103" t="s">
        <v>470</v>
      </c>
      <c r="Y103" t="s">
        <v>470</v>
      </c>
      <c r="Z103" t="s">
        <v>470</v>
      </c>
      <c r="AA103" t="s">
        <v>470</v>
      </c>
      <c r="AB103" t="s">
        <v>470</v>
      </c>
      <c r="AC103" t="s">
        <v>703</v>
      </c>
      <c r="AD103" t="s">
        <v>704</v>
      </c>
      <c r="AE103" t="s">
        <v>470</v>
      </c>
      <c r="AF103" t="s">
        <v>470</v>
      </c>
      <c r="AG103" t="s">
        <v>470</v>
      </c>
      <c r="AH103" t="s">
        <v>470</v>
      </c>
      <c r="AI103" t="s">
        <v>470</v>
      </c>
      <c r="AJ103" t="s">
        <v>470</v>
      </c>
      <c r="AK103" t="s">
        <v>470</v>
      </c>
      <c r="AL103" t="s">
        <v>470</v>
      </c>
      <c r="AM103" t="s">
        <v>470</v>
      </c>
      <c r="AN103" t="s">
        <v>470</v>
      </c>
      <c r="AO103" t="s">
        <v>470</v>
      </c>
      <c r="AP103" t="s">
        <v>470</v>
      </c>
      <c r="AQ103" t="s">
        <v>516</v>
      </c>
      <c r="AR103" t="s">
        <v>517</v>
      </c>
      <c r="AS103" t="s">
        <v>470</v>
      </c>
      <c r="AT103" t="s">
        <v>470</v>
      </c>
      <c r="AU103" t="s">
        <v>470</v>
      </c>
      <c r="AV103" t="s">
        <v>528</v>
      </c>
      <c r="AW103">
        <v>2016</v>
      </c>
      <c r="AX103">
        <v>1</v>
      </c>
      <c r="AY103">
        <v>1</v>
      </c>
      <c r="AZ103" t="s">
        <v>470</v>
      </c>
      <c r="BA103" t="s">
        <v>470</v>
      </c>
      <c r="BB103" t="s">
        <v>470</v>
      </c>
      <c r="BC103" t="s">
        <v>470</v>
      </c>
      <c r="BD103">
        <v>131</v>
      </c>
      <c r="BE103">
        <v>138</v>
      </c>
      <c r="BF103" t="s">
        <v>470</v>
      </c>
      <c r="BG103" t="s">
        <v>705</v>
      </c>
      <c r="BH103" t="str">
        <f>HYPERLINK("http://dx.doi.org/10.1089/can.2016.0007","http://dx.doi.org/10.1089/can.2016.0007")</f>
        <v>http://dx.doi.org/10.1089/can.2016.0007</v>
      </c>
      <c r="BI103" t="s">
        <v>470</v>
      </c>
      <c r="BJ103" t="s">
        <v>470</v>
      </c>
      <c r="BK103" t="s">
        <v>470</v>
      </c>
      <c r="BL103" t="s">
        <v>470</v>
      </c>
      <c r="BM103" t="s">
        <v>470</v>
      </c>
      <c r="BN103" t="s">
        <v>470</v>
      </c>
      <c r="BO103" t="s">
        <v>470</v>
      </c>
      <c r="BP103">
        <v>28861489</v>
      </c>
      <c r="BQ103" t="s">
        <v>470</v>
      </c>
      <c r="BR103" t="s">
        <v>470</v>
      </c>
      <c r="BS103" t="s">
        <v>470</v>
      </c>
      <c r="BT103" t="s">
        <v>470</v>
      </c>
      <c r="BU103" t="s">
        <v>706</v>
      </c>
      <c r="BV103" t="str">
        <f>HYPERLINK("https%3A%2F%2Fwww.webofscience.com%2Fwos%2Fwoscc%2Ffull-record%2FWOS:000587907000002","View Full Record in Web of Science")</f>
        <v>View Full Record in Web of Science</v>
      </c>
      <c r="BW103"/>
      <c r="BX103"/>
      <c r="BY103"/>
    </row>
    <row r="104" spans="1:77" ht="15">
      <c r="A104">
        <v>104</v>
      </c>
      <c r="B104" s="19" t="s">
        <v>5762</v>
      </c>
      <c r="C104" t="s">
        <v>468</v>
      </c>
      <c r="D104" t="s">
        <v>733</v>
      </c>
      <c r="E104" t="s">
        <v>470</v>
      </c>
      <c r="F104" t="s">
        <v>470</v>
      </c>
      <c r="G104" t="s">
        <v>470</v>
      </c>
      <c r="H104" t="s">
        <v>734</v>
      </c>
      <c r="I104" t="s">
        <v>470</v>
      </c>
      <c r="J104" t="s">
        <v>470</v>
      </c>
      <c r="K104" t="s">
        <v>59</v>
      </c>
      <c r="L104" t="s">
        <v>735</v>
      </c>
      <c r="M104" t="s">
        <v>470</v>
      </c>
      <c r="N104" t="s">
        <v>470</v>
      </c>
      <c r="O104" t="s">
        <v>470</v>
      </c>
      <c r="P104" t="s">
        <v>470</v>
      </c>
      <c r="Q104" t="s">
        <v>470</v>
      </c>
      <c r="R104" t="s">
        <v>470</v>
      </c>
      <c r="S104" t="s">
        <v>470</v>
      </c>
      <c r="T104" t="s">
        <v>470</v>
      </c>
      <c r="U104" t="s">
        <v>470</v>
      </c>
      <c r="V104" t="s">
        <v>470</v>
      </c>
      <c r="W104" t="s">
        <v>470</v>
      </c>
      <c r="X104" t="s">
        <v>470</v>
      </c>
      <c r="Y104" t="s">
        <v>470</v>
      </c>
      <c r="Z104" t="s">
        <v>470</v>
      </c>
      <c r="AA104" t="s">
        <v>470</v>
      </c>
      <c r="AB104" t="s">
        <v>470</v>
      </c>
      <c r="AC104" t="s">
        <v>1266</v>
      </c>
      <c r="AD104" t="s">
        <v>736</v>
      </c>
      <c r="AE104" t="s">
        <v>470</v>
      </c>
      <c r="AF104" t="s">
        <v>470</v>
      </c>
      <c r="AG104" t="s">
        <v>470</v>
      </c>
      <c r="AH104" t="s">
        <v>470</v>
      </c>
      <c r="AI104" t="s">
        <v>470</v>
      </c>
      <c r="AJ104" t="s">
        <v>470</v>
      </c>
      <c r="AK104" t="s">
        <v>470</v>
      </c>
      <c r="AL104" t="s">
        <v>470</v>
      </c>
      <c r="AM104" t="s">
        <v>470</v>
      </c>
      <c r="AN104" t="s">
        <v>470</v>
      </c>
      <c r="AO104" t="s">
        <v>470</v>
      </c>
      <c r="AP104" t="s">
        <v>470</v>
      </c>
      <c r="AQ104" t="s">
        <v>737</v>
      </c>
      <c r="AR104" t="s">
        <v>738</v>
      </c>
      <c r="AS104" t="s">
        <v>470</v>
      </c>
      <c r="AT104" t="s">
        <v>470</v>
      </c>
      <c r="AU104" t="s">
        <v>470</v>
      </c>
      <c r="AV104" t="s">
        <v>580</v>
      </c>
      <c r="AW104">
        <v>2016</v>
      </c>
      <c r="AX104">
        <v>38</v>
      </c>
      <c r="AY104" t="s">
        <v>470</v>
      </c>
      <c r="AZ104" t="s">
        <v>470</v>
      </c>
      <c r="BA104" t="s">
        <v>470</v>
      </c>
      <c r="BB104" t="s">
        <v>470</v>
      </c>
      <c r="BC104" t="s">
        <v>470</v>
      </c>
      <c r="BD104">
        <v>1</v>
      </c>
      <c r="BE104">
        <v>5</v>
      </c>
      <c r="BF104" t="s">
        <v>470</v>
      </c>
      <c r="BG104" t="s">
        <v>739</v>
      </c>
      <c r="BH104" t="str">
        <f>HYPERLINK("http://dx.doi.org/10.1016/j.jflm.2015.11.014","http://dx.doi.org/10.1016/j.jflm.2015.11.014")</f>
        <v>http://dx.doi.org/10.1016/j.jflm.2015.11.014</v>
      </c>
      <c r="BI104" t="s">
        <v>470</v>
      </c>
      <c r="BJ104" t="s">
        <v>470</v>
      </c>
      <c r="BK104" t="s">
        <v>470</v>
      </c>
      <c r="BL104" t="s">
        <v>470</v>
      </c>
      <c r="BM104" t="s">
        <v>470</v>
      </c>
      <c r="BN104" t="s">
        <v>470</v>
      </c>
      <c r="BO104" t="s">
        <v>470</v>
      </c>
      <c r="BP104">
        <v>26694870</v>
      </c>
      <c r="BQ104" t="s">
        <v>470</v>
      </c>
      <c r="BR104" t="s">
        <v>470</v>
      </c>
      <c r="BS104" t="s">
        <v>470</v>
      </c>
      <c r="BT104" t="s">
        <v>470</v>
      </c>
      <c r="BU104" t="s">
        <v>740</v>
      </c>
      <c r="BV104" t="str">
        <f>HYPERLINK("https%3A%2F%2Fwww.webofscience.com%2Fwos%2Fwoscc%2Ffull-record%2FWOS:000369613000001","View Full Record in Web of Science")</f>
        <v>View Full Record in Web of Science</v>
      </c>
      <c r="BW104"/>
      <c r="BX104"/>
      <c r="BY104"/>
    </row>
    <row r="105" spans="1:77" ht="15">
      <c r="A105">
        <v>105</v>
      </c>
      <c r="B105" s="19" t="s">
        <v>5762</v>
      </c>
      <c r="C105" t="s">
        <v>468</v>
      </c>
      <c r="D105" t="s">
        <v>863</v>
      </c>
      <c r="E105" t="s">
        <v>470</v>
      </c>
      <c r="F105" t="s">
        <v>470</v>
      </c>
      <c r="G105" t="s">
        <v>470</v>
      </c>
      <c r="H105" t="s">
        <v>864</v>
      </c>
      <c r="I105" t="s">
        <v>470</v>
      </c>
      <c r="J105" t="s">
        <v>470</v>
      </c>
      <c r="K105" t="s">
        <v>123</v>
      </c>
      <c r="L105" t="s">
        <v>481</v>
      </c>
      <c r="M105" t="s">
        <v>470</v>
      </c>
      <c r="N105" t="s">
        <v>470</v>
      </c>
      <c r="O105" t="s">
        <v>470</v>
      </c>
      <c r="P105" t="s">
        <v>470</v>
      </c>
      <c r="Q105" t="s">
        <v>470</v>
      </c>
      <c r="R105" t="s">
        <v>470</v>
      </c>
      <c r="S105" t="s">
        <v>470</v>
      </c>
      <c r="T105" t="s">
        <v>470</v>
      </c>
      <c r="U105" t="s">
        <v>470</v>
      </c>
      <c r="V105" t="s">
        <v>470</v>
      </c>
      <c r="W105" t="s">
        <v>470</v>
      </c>
      <c r="X105" t="s">
        <v>470</v>
      </c>
      <c r="Y105" t="s">
        <v>470</v>
      </c>
      <c r="Z105" t="s">
        <v>470</v>
      </c>
      <c r="AA105" t="s">
        <v>470</v>
      </c>
      <c r="AB105" t="s">
        <v>470</v>
      </c>
      <c r="AC105" t="s">
        <v>839</v>
      </c>
      <c r="AD105" t="s">
        <v>865</v>
      </c>
      <c r="AE105" t="s">
        <v>470</v>
      </c>
      <c r="AF105" t="s">
        <v>470</v>
      </c>
      <c r="AG105" t="s">
        <v>470</v>
      </c>
      <c r="AH105" t="s">
        <v>470</v>
      </c>
      <c r="AI105" t="s">
        <v>470</v>
      </c>
      <c r="AJ105" t="s">
        <v>470</v>
      </c>
      <c r="AK105" t="s">
        <v>470</v>
      </c>
      <c r="AL105" t="s">
        <v>470</v>
      </c>
      <c r="AM105" t="s">
        <v>470</v>
      </c>
      <c r="AN105" t="s">
        <v>470</v>
      </c>
      <c r="AO105" t="s">
        <v>470</v>
      </c>
      <c r="AP105" t="s">
        <v>470</v>
      </c>
      <c r="AQ105" t="s">
        <v>482</v>
      </c>
      <c r="AR105" t="s">
        <v>483</v>
      </c>
      <c r="AS105" t="s">
        <v>470</v>
      </c>
      <c r="AT105" t="s">
        <v>470</v>
      </c>
      <c r="AU105" t="s">
        <v>470</v>
      </c>
      <c r="AV105" t="s">
        <v>866</v>
      </c>
      <c r="AW105">
        <v>2016</v>
      </c>
      <c r="AX105">
        <v>36</v>
      </c>
      <c r="AY105" t="s">
        <v>470</v>
      </c>
      <c r="AZ105" t="s">
        <v>470</v>
      </c>
      <c r="BA105" t="s">
        <v>470</v>
      </c>
      <c r="BB105" t="s">
        <v>470</v>
      </c>
      <c r="BC105" t="s">
        <v>470</v>
      </c>
      <c r="BD105">
        <v>141</v>
      </c>
      <c r="BE105">
        <v>147</v>
      </c>
      <c r="BF105" t="s">
        <v>470</v>
      </c>
      <c r="BG105" t="s">
        <v>867</v>
      </c>
      <c r="BH105" t="str">
        <f>HYPERLINK("http://dx.doi.org/10.1016/j.drugpo.2016.02.022","http://dx.doi.org/10.1016/j.drugpo.2016.02.022")</f>
        <v>http://dx.doi.org/10.1016/j.drugpo.2016.02.022</v>
      </c>
      <c r="BI105" t="s">
        <v>470</v>
      </c>
      <c r="BJ105" t="s">
        <v>470</v>
      </c>
      <c r="BK105" t="s">
        <v>470</v>
      </c>
      <c r="BL105" t="s">
        <v>470</v>
      </c>
      <c r="BM105" t="s">
        <v>470</v>
      </c>
      <c r="BN105" t="s">
        <v>470</v>
      </c>
      <c r="BO105" t="s">
        <v>470</v>
      </c>
      <c r="BP105">
        <v>26992484</v>
      </c>
      <c r="BQ105" t="s">
        <v>470</v>
      </c>
      <c r="BR105" t="s">
        <v>470</v>
      </c>
      <c r="BS105" t="s">
        <v>470</v>
      </c>
      <c r="BT105" t="s">
        <v>470</v>
      </c>
      <c r="BU105" t="s">
        <v>868</v>
      </c>
      <c r="BV105" t="str">
        <f>HYPERLINK("https%3A%2F%2Fwww.webofscience.com%2Fwos%2Fwoscc%2Ffull-record%2FWOS:000384856600017","View Full Record in Web of Science")</f>
        <v>View Full Record in Web of Science</v>
      </c>
      <c r="BW105"/>
      <c r="BX105"/>
      <c r="BY105"/>
    </row>
    <row r="106" spans="1:77" ht="15">
      <c r="A106">
        <v>106</v>
      </c>
      <c r="B106" s="19" t="s">
        <v>5762</v>
      </c>
      <c r="C106" t="s">
        <v>468</v>
      </c>
      <c r="D106" t="s">
        <v>834</v>
      </c>
      <c r="E106" t="s">
        <v>470</v>
      </c>
      <c r="F106" t="s">
        <v>470</v>
      </c>
      <c r="G106" t="s">
        <v>470</v>
      </c>
      <c r="H106" t="s">
        <v>835</v>
      </c>
      <c r="I106" t="s">
        <v>470</v>
      </c>
      <c r="J106" t="s">
        <v>470</v>
      </c>
      <c r="K106" t="s">
        <v>122</v>
      </c>
      <c r="L106" t="s">
        <v>514</v>
      </c>
      <c r="M106" t="s">
        <v>470</v>
      </c>
      <c r="N106" t="s">
        <v>470</v>
      </c>
      <c r="O106" t="s">
        <v>470</v>
      </c>
      <c r="P106" t="s">
        <v>470</v>
      </c>
      <c r="Q106" t="s">
        <v>470</v>
      </c>
      <c r="R106" t="s">
        <v>470</v>
      </c>
      <c r="S106" t="s">
        <v>470</v>
      </c>
      <c r="T106" t="s">
        <v>470</v>
      </c>
      <c r="U106" t="s">
        <v>470</v>
      </c>
      <c r="V106" t="s">
        <v>470</v>
      </c>
      <c r="W106" t="s">
        <v>470</v>
      </c>
      <c r="X106" t="s">
        <v>470</v>
      </c>
      <c r="Y106" t="s">
        <v>470</v>
      </c>
      <c r="Z106" t="s">
        <v>470</v>
      </c>
      <c r="AA106" t="s">
        <v>470</v>
      </c>
      <c r="AB106" t="s">
        <v>470</v>
      </c>
      <c r="AC106" t="s">
        <v>470</v>
      </c>
      <c r="AD106" t="s">
        <v>836</v>
      </c>
      <c r="AE106" t="s">
        <v>470</v>
      </c>
      <c r="AF106" t="s">
        <v>470</v>
      </c>
      <c r="AG106" t="s">
        <v>470</v>
      </c>
      <c r="AH106" t="s">
        <v>470</v>
      </c>
      <c r="AI106" t="s">
        <v>470</v>
      </c>
      <c r="AJ106" t="s">
        <v>470</v>
      </c>
      <c r="AK106" t="s">
        <v>470</v>
      </c>
      <c r="AL106" t="s">
        <v>470</v>
      </c>
      <c r="AM106" t="s">
        <v>470</v>
      </c>
      <c r="AN106" t="s">
        <v>470</v>
      </c>
      <c r="AO106" t="s">
        <v>470</v>
      </c>
      <c r="AP106" t="s">
        <v>470</v>
      </c>
      <c r="AQ106" t="s">
        <v>516</v>
      </c>
      <c r="AR106" t="s">
        <v>517</v>
      </c>
      <c r="AS106" t="s">
        <v>470</v>
      </c>
      <c r="AT106" t="s">
        <v>470</v>
      </c>
      <c r="AU106" t="s">
        <v>470</v>
      </c>
      <c r="AV106" t="s">
        <v>574</v>
      </c>
      <c r="AW106">
        <v>2016</v>
      </c>
      <c r="AX106">
        <v>1</v>
      </c>
      <c r="AY106">
        <v>1</v>
      </c>
      <c r="AZ106" t="s">
        <v>470</v>
      </c>
      <c r="BA106" t="s">
        <v>470</v>
      </c>
      <c r="BB106" t="s">
        <v>470</v>
      </c>
      <c r="BC106" t="s">
        <v>470</v>
      </c>
      <c r="BD106">
        <v>239</v>
      </c>
      <c r="BE106">
        <v>243</v>
      </c>
      <c r="BF106" t="s">
        <v>470</v>
      </c>
      <c r="BG106" t="s">
        <v>837</v>
      </c>
      <c r="BH106" t="str">
        <f>HYPERLINK("http://dx.doi.org/10.1089/can.2016.0029","http://dx.doi.org/10.1089/can.2016.0029")</f>
        <v>http://dx.doi.org/10.1089/can.2016.0029</v>
      </c>
      <c r="BI106" t="s">
        <v>470</v>
      </c>
      <c r="BJ106" t="s">
        <v>470</v>
      </c>
      <c r="BK106" t="s">
        <v>470</v>
      </c>
      <c r="BL106" t="s">
        <v>470</v>
      </c>
      <c r="BM106" t="s">
        <v>470</v>
      </c>
      <c r="BN106" t="s">
        <v>470</v>
      </c>
      <c r="BO106" t="s">
        <v>470</v>
      </c>
      <c r="BP106">
        <v>28861495</v>
      </c>
      <c r="BQ106" t="s">
        <v>470</v>
      </c>
      <c r="BR106" t="s">
        <v>470</v>
      </c>
      <c r="BS106" t="s">
        <v>470</v>
      </c>
      <c r="BT106" t="s">
        <v>470</v>
      </c>
      <c r="BU106" t="s">
        <v>838</v>
      </c>
      <c r="BV106" t="str">
        <f>HYPERLINK("https%3A%2F%2Fwww.webofscience.com%2Fwos%2Fwoscc%2Ffull-record%2FWOS:000587907200001","View Full Record in Web of Science")</f>
        <v>View Full Record in Web of Science</v>
      </c>
      <c r="BW106"/>
      <c r="BX106"/>
      <c r="BY106"/>
    </row>
    <row r="107" spans="1:77" ht="15">
      <c r="A107">
        <v>107</v>
      </c>
      <c r="B107" s="19" t="s">
        <v>5762</v>
      </c>
      <c r="C107" t="s">
        <v>468</v>
      </c>
      <c r="D107" t="s">
        <v>504</v>
      </c>
      <c r="E107" t="s">
        <v>470</v>
      </c>
      <c r="F107" t="s">
        <v>470</v>
      </c>
      <c r="G107" t="s">
        <v>470</v>
      </c>
      <c r="H107" t="s">
        <v>505</v>
      </c>
      <c r="I107" t="s">
        <v>470</v>
      </c>
      <c r="J107" t="s">
        <v>470</v>
      </c>
      <c r="K107" t="s">
        <v>61</v>
      </c>
      <c r="L107" t="s">
        <v>506</v>
      </c>
      <c r="M107" t="s">
        <v>470</v>
      </c>
      <c r="N107" t="s">
        <v>470</v>
      </c>
      <c r="O107" t="s">
        <v>470</v>
      </c>
      <c r="P107" t="s">
        <v>470</v>
      </c>
      <c r="Q107" t="s">
        <v>470</v>
      </c>
      <c r="R107" t="s">
        <v>470</v>
      </c>
      <c r="S107" t="s">
        <v>470</v>
      </c>
      <c r="T107" t="s">
        <v>470</v>
      </c>
      <c r="U107" t="s">
        <v>470</v>
      </c>
      <c r="V107" t="s">
        <v>470</v>
      </c>
      <c r="W107" t="s">
        <v>470</v>
      </c>
      <c r="X107" t="s">
        <v>470</v>
      </c>
      <c r="Y107" t="s">
        <v>470</v>
      </c>
      <c r="Z107" t="s">
        <v>470</v>
      </c>
      <c r="AA107" t="s">
        <v>470</v>
      </c>
      <c r="AB107" t="s">
        <v>470</v>
      </c>
      <c r="AC107" t="s">
        <v>1261</v>
      </c>
      <c r="AD107" t="s">
        <v>602</v>
      </c>
      <c r="AE107" t="s">
        <v>470</v>
      </c>
      <c r="AF107" t="s">
        <v>470</v>
      </c>
      <c r="AG107" t="s">
        <v>470</v>
      </c>
      <c r="AH107" t="s">
        <v>470</v>
      </c>
      <c r="AI107" t="s">
        <v>470</v>
      </c>
      <c r="AJ107" t="s">
        <v>470</v>
      </c>
      <c r="AK107" t="s">
        <v>470</v>
      </c>
      <c r="AL107" t="s">
        <v>470</v>
      </c>
      <c r="AM107" t="s">
        <v>470</v>
      </c>
      <c r="AN107" t="s">
        <v>470</v>
      </c>
      <c r="AO107" t="s">
        <v>470</v>
      </c>
      <c r="AP107" t="s">
        <v>470</v>
      </c>
      <c r="AQ107" t="s">
        <v>508</v>
      </c>
      <c r="AR107" t="s">
        <v>509</v>
      </c>
      <c r="AS107" t="s">
        <v>470</v>
      </c>
      <c r="AT107" t="s">
        <v>470</v>
      </c>
      <c r="AU107" t="s">
        <v>470</v>
      </c>
      <c r="AV107" t="s">
        <v>475</v>
      </c>
      <c r="AW107">
        <v>2015</v>
      </c>
      <c r="AX107">
        <v>155</v>
      </c>
      <c r="AY107" t="s">
        <v>470</v>
      </c>
      <c r="AZ107" t="s">
        <v>470</v>
      </c>
      <c r="BA107" t="s">
        <v>470</v>
      </c>
      <c r="BB107" t="s">
        <v>470</v>
      </c>
      <c r="BC107" t="s">
        <v>470</v>
      </c>
      <c r="BD107">
        <v>307</v>
      </c>
      <c r="BE107">
        <v>311</v>
      </c>
      <c r="BF107" t="s">
        <v>470</v>
      </c>
      <c r="BG107" t="s">
        <v>510</v>
      </c>
      <c r="BH107" t="str">
        <f>HYPERLINK("http://dx.doi.org/10.1016/j.drugalcdep.2015.07.1199","http://dx.doi.org/10.1016/j.drugalcdep.2015.07.1199")</f>
        <v>http://dx.doi.org/10.1016/j.drugalcdep.2015.07.1199</v>
      </c>
      <c r="BI107" t="s">
        <v>470</v>
      </c>
      <c r="BJ107" t="s">
        <v>470</v>
      </c>
      <c r="BK107" t="s">
        <v>470</v>
      </c>
      <c r="BL107" t="s">
        <v>470</v>
      </c>
      <c r="BM107" t="s">
        <v>470</v>
      </c>
      <c r="BN107" t="s">
        <v>470</v>
      </c>
      <c r="BO107" t="s">
        <v>470</v>
      </c>
      <c r="BP107">
        <v>26338481</v>
      </c>
      <c r="BQ107" t="s">
        <v>470</v>
      </c>
      <c r="BR107" t="s">
        <v>470</v>
      </c>
      <c r="BS107" t="s">
        <v>470</v>
      </c>
      <c r="BT107" t="s">
        <v>470</v>
      </c>
      <c r="BU107" t="s">
        <v>511</v>
      </c>
      <c r="BV107" t="str">
        <f>HYPERLINK("https%3A%2F%2Fwww.webofscience.com%2Fwos%2Fwoscc%2Ffull-record%2FWOS:000362307000044","View Full Record in Web of Science")</f>
        <v>View Full Record in Web of Science</v>
      </c>
      <c r="BW107"/>
      <c r="BX107"/>
      <c r="BY107"/>
    </row>
    <row r="108" spans="1:77" ht="15">
      <c r="A108">
        <v>108</v>
      </c>
      <c r="B108" s="19" t="s">
        <v>5762</v>
      </c>
      <c r="C108" t="s">
        <v>468</v>
      </c>
      <c r="D108" t="s">
        <v>950</v>
      </c>
      <c r="E108" t="s">
        <v>470</v>
      </c>
      <c r="F108" t="s">
        <v>470</v>
      </c>
      <c r="G108" t="s">
        <v>470</v>
      </c>
      <c r="H108" t="s">
        <v>951</v>
      </c>
      <c r="I108" t="s">
        <v>470</v>
      </c>
      <c r="J108" t="s">
        <v>470</v>
      </c>
      <c r="K108" t="s">
        <v>125</v>
      </c>
      <c r="L108" t="s">
        <v>952</v>
      </c>
      <c r="M108" t="s">
        <v>470</v>
      </c>
      <c r="N108" t="s">
        <v>470</v>
      </c>
      <c r="O108" t="s">
        <v>470</v>
      </c>
      <c r="P108" t="s">
        <v>470</v>
      </c>
      <c r="Q108" t="s">
        <v>470</v>
      </c>
      <c r="R108" t="s">
        <v>470</v>
      </c>
      <c r="S108" t="s">
        <v>470</v>
      </c>
      <c r="T108" t="s">
        <v>470</v>
      </c>
      <c r="U108" t="s">
        <v>470</v>
      </c>
      <c r="V108" t="s">
        <v>470</v>
      </c>
      <c r="W108" t="s">
        <v>470</v>
      </c>
      <c r="X108" t="s">
        <v>470</v>
      </c>
      <c r="Y108" t="s">
        <v>470</v>
      </c>
      <c r="Z108" t="s">
        <v>470</v>
      </c>
      <c r="AA108" t="s">
        <v>470</v>
      </c>
      <c r="AB108" t="s">
        <v>470</v>
      </c>
      <c r="AC108" t="s">
        <v>953</v>
      </c>
      <c r="AD108" t="s">
        <v>954</v>
      </c>
      <c r="AE108" t="s">
        <v>470</v>
      </c>
      <c r="AF108" t="s">
        <v>470</v>
      </c>
      <c r="AG108" t="s">
        <v>470</v>
      </c>
      <c r="AH108" t="s">
        <v>470</v>
      </c>
      <c r="AI108" t="s">
        <v>470</v>
      </c>
      <c r="AJ108" t="s">
        <v>470</v>
      </c>
      <c r="AK108" t="s">
        <v>470</v>
      </c>
      <c r="AL108" t="s">
        <v>470</v>
      </c>
      <c r="AM108" t="s">
        <v>470</v>
      </c>
      <c r="AN108" t="s">
        <v>470</v>
      </c>
      <c r="AO108" t="s">
        <v>470</v>
      </c>
      <c r="AP108" t="s">
        <v>470</v>
      </c>
      <c r="AQ108" t="s">
        <v>955</v>
      </c>
      <c r="AR108" t="s">
        <v>956</v>
      </c>
      <c r="AS108" t="s">
        <v>470</v>
      </c>
      <c r="AT108" t="s">
        <v>470</v>
      </c>
      <c r="AU108" t="s">
        <v>470</v>
      </c>
      <c r="AV108" t="s">
        <v>588</v>
      </c>
      <c r="AW108">
        <v>2015</v>
      </c>
      <c r="AX108">
        <v>136</v>
      </c>
      <c r="AY108">
        <v>1</v>
      </c>
      <c r="AZ108" t="s">
        <v>470</v>
      </c>
      <c r="BA108" t="s">
        <v>470</v>
      </c>
      <c r="BB108" t="s">
        <v>470</v>
      </c>
      <c r="BC108" t="s">
        <v>470</v>
      </c>
      <c r="BD108">
        <v>1</v>
      </c>
      <c r="BE108">
        <v>3</v>
      </c>
      <c r="BF108" t="s">
        <v>470</v>
      </c>
      <c r="BG108" t="s">
        <v>957</v>
      </c>
      <c r="BH108" t="str">
        <f>HYPERLINK("http://dx.doi.org/10.1542/peds.2015-0454","http://dx.doi.org/10.1542/peds.2015-0454")</f>
        <v>http://dx.doi.org/10.1542/peds.2015-0454</v>
      </c>
      <c r="BI108" t="s">
        <v>470</v>
      </c>
      <c r="BJ108" t="s">
        <v>470</v>
      </c>
      <c r="BK108" t="s">
        <v>470</v>
      </c>
      <c r="BL108" t="s">
        <v>470</v>
      </c>
      <c r="BM108" t="s">
        <v>470</v>
      </c>
      <c r="BN108" t="s">
        <v>470</v>
      </c>
      <c r="BO108" t="s">
        <v>470</v>
      </c>
      <c r="BP108">
        <v>26077476</v>
      </c>
      <c r="BQ108" t="s">
        <v>470</v>
      </c>
      <c r="BR108" t="s">
        <v>470</v>
      </c>
      <c r="BS108" t="s">
        <v>470</v>
      </c>
      <c r="BT108" t="s">
        <v>470</v>
      </c>
      <c r="BU108" t="s">
        <v>958</v>
      </c>
      <c r="BV108" t="str">
        <f>HYPERLINK("https%3A%2F%2Fwww.webofscience.com%2Fwos%2Fwoscc%2Ffull-record%2FWOS:000357296000038","View Full Record in Web of Science")</f>
        <v>View Full Record in Web of Science</v>
      </c>
      <c r="BW108"/>
      <c r="BX108"/>
      <c r="BY108"/>
    </row>
    <row r="109" spans="1:77" ht="15">
      <c r="A109">
        <v>109</v>
      </c>
      <c r="B109" s="19" t="s">
        <v>5762</v>
      </c>
      <c r="C109" t="s">
        <v>468</v>
      </c>
      <c r="D109" t="s">
        <v>630</v>
      </c>
      <c r="E109" t="s">
        <v>470</v>
      </c>
      <c r="F109" t="s">
        <v>470</v>
      </c>
      <c r="G109" t="s">
        <v>470</v>
      </c>
      <c r="H109" t="s">
        <v>631</v>
      </c>
      <c r="I109" t="s">
        <v>470</v>
      </c>
      <c r="J109" t="s">
        <v>470</v>
      </c>
      <c r="K109" t="s">
        <v>60</v>
      </c>
      <c r="L109" t="s">
        <v>506</v>
      </c>
      <c r="M109" t="s">
        <v>470</v>
      </c>
      <c r="N109" t="s">
        <v>470</v>
      </c>
      <c r="O109" t="s">
        <v>470</v>
      </c>
      <c r="P109" t="s">
        <v>470</v>
      </c>
      <c r="Q109" t="s">
        <v>470</v>
      </c>
      <c r="R109" t="s">
        <v>470</v>
      </c>
      <c r="S109" t="s">
        <v>470</v>
      </c>
      <c r="T109" t="s">
        <v>470</v>
      </c>
      <c r="U109" t="s">
        <v>470</v>
      </c>
      <c r="V109" t="s">
        <v>470</v>
      </c>
      <c r="W109" t="s">
        <v>470</v>
      </c>
      <c r="X109" t="s">
        <v>470</v>
      </c>
      <c r="Y109" t="s">
        <v>470</v>
      </c>
      <c r="Z109" t="s">
        <v>470</v>
      </c>
      <c r="AA109" t="s">
        <v>470</v>
      </c>
      <c r="AB109" t="s">
        <v>470</v>
      </c>
      <c r="AC109" t="s">
        <v>551</v>
      </c>
      <c r="AD109" t="s">
        <v>552</v>
      </c>
      <c r="AE109" t="s">
        <v>470</v>
      </c>
      <c r="AF109" t="s">
        <v>470</v>
      </c>
      <c r="AG109" t="s">
        <v>470</v>
      </c>
      <c r="AH109" t="s">
        <v>470</v>
      </c>
      <c r="AI109" t="s">
        <v>470</v>
      </c>
      <c r="AJ109" t="s">
        <v>470</v>
      </c>
      <c r="AK109" t="s">
        <v>470</v>
      </c>
      <c r="AL109" t="s">
        <v>470</v>
      </c>
      <c r="AM109" t="s">
        <v>470</v>
      </c>
      <c r="AN109" t="s">
        <v>470</v>
      </c>
      <c r="AO109" t="s">
        <v>470</v>
      </c>
      <c r="AP109" t="s">
        <v>470</v>
      </c>
      <c r="AQ109" t="s">
        <v>508</v>
      </c>
      <c r="AR109" t="s">
        <v>509</v>
      </c>
      <c r="AS109" t="s">
        <v>470</v>
      </c>
      <c r="AT109" t="s">
        <v>470</v>
      </c>
      <c r="AU109" t="s">
        <v>470</v>
      </c>
      <c r="AV109" t="s">
        <v>475</v>
      </c>
      <c r="AW109">
        <v>2015</v>
      </c>
      <c r="AX109">
        <v>155</v>
      </c>
      <c r="AY109" t="s">
        <v>470</v>
      </c>
      <c r="AZ109" t="s">
        <v>470</v>
      </c>
      <c r="BA109" t="s">
        <v>470</v>
      </c>
      <c r="BB109" t="s">
        <v>470</v>
      </c>
      <c r="BC109" t="s">
        <v>470</v>
      </c>
      <c r="BD109">
        <v>45</v>
      </c>
      <c r="BE109">
        <v>51</v>
      </c>
      <c r="BF109" t="s">
        <v>470</v>
      </c>
      <c r="BG109" t="s">
        <v>632</v>
      </c>
      <c r="BH109" t="str">
        <f>HYPERLINK("http://dx.doi.org/10.1016/j.drugalcdep.2015.08.020","http://dx.doi.org/10.1016/j.drugalcdep.2015.08.020")</f>
        <v>http://dx.doi.org/10.1016/j.drugalcdep.2015.08.020</v>
      </c>
      <c r="BI109" t="s">
        <v>470</v>
      </c>
      <c r="BJ109" t="s">
        <v>470</v>
      </c>
      <c r="BK109" t="s">
        <v>470</v>
      </c>
      <c r="BL109" t="s">
        <v>470</v>
      </c>
      <c r="BM109" t="s">
        <v>470</v>
      </c>
      <c r="BN109" t="s">
        <v>470</v>
      </c>
      <c r="BO109" t="s">
        <v>470</v>
      </c>
      <c r="BP109">
        <v>26347408</v>
      </c>
      <c r="BQ109" t="s">
        <v>470</v>
      </c>
      <c r="BR109" t="s">
        <v>470</v>
      </c>
      <c r="BS109" t="s">
        <v>470</v>
      </c>
      <c r="BT109" t="s">
        <v>470</v>
      </c>
      <c r="BU109" t="s">
        <v>633</v>
      </c>
      <c r="BV109" t="str">
        <f>HYPERLINK("https%3A%2F%2Fwww.webofscience.com%2Fwos%2Fwoscc%2Ffull-record%2FWOS:000362307000007","View Full Record in Web of Science")</f>
        <v>View Full Record in Web of Science</v>
      </c>
      <c r="BW109"/>
      <c r="BX109"/>
      <c r="BY109"/>
    </row>
    <row r="110" spans="1:77" ht="15">
      <c r="A110">
        <v>110</v>
      </c>
      <c r="B110" s="19" t="s">
        <v>5762</v>
      </c>
      <c r="C110" t="s">
        <v>468</v>
      </c>
      <c r="D110" t="s">
        <v>994</v>
      </c>
      <c r="E110" t="s">
        <v>470</v>
      </c>
      <c r="F110" t="s">
        <v>470</v>
      </c>
      <c r="G110" t="s">
        <v>470</v>
      </c>
      <c r="H110" t="s">
        <v>995</v>
      </c>
      <c r="I110" t="s">
        <v>470</v>
      </c>
      <c r="J110" t="s">
        <v>470</v>
      </c>
      <c r="K110" t="s">
        <v>124</v>
      </c>
      <c r="L110" t="s">
        <v>996</v>
      </c>
      <c r="M110" t="s">
        <v>470</v>
      </c>
      <c r="N110" t="s">
        <v>470</v>
      </c>
      <c r="O110" t="s">
        <v>470</v>
      </c>
      <c r="P110" t="s">
        <v>470</v>
      </c>
      <c r="Q110" t="s">
        <v>470</v>
      </c>
      <c r="R110" t="s">
        <v>470</v>
      </c>
      <c r="S110" t="s">
        <v>470</v>
      </c>
      <c r="T110" t="s">
        <v>470</v>
      </c>
      <c r="U110" t="s">
        <v>470</v>
      </c>
      <c r="V110" t="s">
        <v>470</v>
      </c>
      <c r="W110" t="s">
        <v>470</v>
      </c>
      <c r="X110" t="s">
        <v>470</v>
      </c>
      <c r="Y110" t="s">
        <v>470</v>
      </c>
      <c r="Z110" t="s">
        <v>470</v>
      </c>
      <c r="AA110" t="s">
        <v>470</v>
      </c>
      <c r="AB110" t="s">
        <v>470</v>
      </c>
      <c r="AC110" t="s">
        <v>997</v>
      </c>
      <c r="AD110" t="s">
        <v>998</v>
      </c>
      <c r="AE110" t="s">
        <v>470</v>
      </c>
      <c r="AF110" t="s">
        <v>470</v>
      </c>
      <c r="AG110" t="s">
        <v>470</v>
      </c>
      <c r="AH110" t="s">
        <v>470</v>
      </c>
      <c r="AI110" t="s">
        <v>470</v>
      </c>
      <c r="AJ110" t="s">
        <v>470</v>
      </c>
      <c r="AK110" t="s">
        <v>470</v>
      </c>
      <c r="AL110" t="s">
        <v>470</v>
      </c>
      <c r="AM110" t="s">
        <v>470</v>
      </c>
      <c r="AN110" t="s">
        <v>470</v>
      </c>
      <c r="AO110" t="s">
        <v>470</v>
      </c>
      <c r="AP110" t="s">
        <v>470</v>
      </c>
      <c r="AQ110" t="s">
        <v>999</v>
      </c>
      <c r="AR110" t="s">
        <v>1000</v>
      </c>
      <c r="AS110" t="s">
        <v>470</v>
      </c>
      <c r="AT110" t="s">
        <v>470</v>
      </c>
      <c r="AU110" t="s">
        <v>470</v>
      </c>
      <c r="AV110" t="s">
        <v>1001</v>
      </c>
      <c r="AW110">
        <v>2015</v>
      </c>
      <c r="AX110">
        <v>36</v>
      </c>
      <c r="AY110">
        <v>6</v>
      </c>
      <c r="AZ110" t="s">
        <v>470</v>
      </c>
      <c r="BA110" t="s">
        <v>470</v>
      </c>
      <c r="BB110" t="s">
        <v>470</v>
      </c>
      <c r="BC110" t="s">
        <v>470</v>
      </c>
      <c r="BD110" t="s">
        <v>1002</v>
      </c>
      <c r="BE110" t="s">
        <v>1003</v>
      </c>
      <c r="BF110" t="s">
        <v>470</v>
      </c>
      <c r="BG110" t="s">
        <v>1004</v>
      </c>
      <c r="BH110" t="str">
        <f>HYPERLINK("http://dx.doi.org/10.2500/aap.2015.36.3890","http://dx.doi.org/10.2500/aap.2015.36.3890")</f>
        <v>http://dx.doi.org/10.2500/aap.2015.36.3890</v>
      </c>
      <c r="BI110" t="s">
        <v>470</v>
      </c>
      <c r="BJ110" t="s">
        <v>470</v>
      </c>
      <c r="BK110" t="s">
        <v>470</v>
      </c>
      <c r="BL110" t="s">
        <v>470</v>
      </c>
      <c r="BM110" t="s">
        <v>470</v>
      </c>
      <c r="BN110" t="s">
        <v>470</v>
      </c>
      <c r="BO110" t="s">
        <v>470</v>
      </c>
      <c r="BP110">
        <v>26534743</v>
      </c>
      <c r="BQ110" t="s">
        <v>470</v>
      </c>
      <c r="BR110" t="s">
        <v>470</v>
      </c>
      <c r="BS110" t="s">
        <v>470</v>
      </c>
      <c r="BT110" t="s">
        <v>470</v>
      </c>
      <c r="BU110" t="s">
        <v>1005</v>
      </c>
      <c r="BV110" t="str">
        <f>HYPERLINK("https%3A%2F%2Fwww.webofscience.com%2Fwos%2Fwoscc%2Ffull-record%2FWOS:000364993900003","View Full Record in Web of Science")</f>
        <v>View Full Record in Web of Science</v>
      </c>
      <c r="BW110"/>
      <c r="BX110"/>
      <c r="BY110"/>
    </row>
    <row r="111" spans="1:77" ht="15">
      <c r="A111">
        <v>111</v>
      </c>
      <c r="B111" s="19" t="s">
        <v>5762</v>
      </c>
      <c r="C111" t="s">
        <v>468</v>
      </c>
      <c r="D111" t="s">
        <v>575</v>
      </c>
      <c r="E111" t="s">
        <v>470</v>
      </c>
      <c r="F111" t="s">
        <v>470</v>
      </c>
      <c r="G111" t="s">
        <v>470</v>
      </c>
      <c r="H111" t="s">
        <v>576</v>
      </c>
      <c r="I111" t="s">
        <v>470</v>
      </c>
      <c r="J111" t="s">
        <v>470</v>
      </c>
      <c r="K111" t="s">
        <v>91</v>
      </c>
      <c r="L111" t="s">
        <v>577</v>
      </c>
      <c r="M111" t="s">
        <v>470</v>
      </c>
      <c r="N111" t="s">
        <v>470</v>
      </c>
      <c r="O111" t="s">
        <v>470</v>
      </c>
      <c r="P111" t="s">
        <v>470</v>
      </c>
      <c r="Q111" t="s">
        <v>470</v>
      </c>
      <c r="R111" t="s">
        <v>470</v>
      </c>
      <c r="S111" t="s">
        <v>470</v>
      </c>
      <c r="T111" t="s">
        <v>470</v>
      </c>
      <c r="U111" t="s">
        <v>470</v>
      </c>
      <c r="V111" t="s">
        <v>470</v>
      </c>
      <c r="W111" t="s">
        <v>470</v>
      </c>
      <c r="X111" t="s">
        <v>470</v>
      </c>
      <c r="Y111" t="s">
        <v>470</v>
      </c>
      <c r="Z111" t="s">
        <v>470</v>
      </c>
      <c r="AA111" t="s">
        <v>470</v>
      </c>
      <c r="AB111" t="s">
        <v>470</v>
      </c>
      <c r="AC111" t="s">
        <v>551</v>
      </c>
      <c r="AD111" t="s">
        <v>1262</v>
      </c>
      <c r="AE111" t="s">
        <v>470</v>
      </c>
      <c r="AF111" t="s">
        <v>470</v>
      </c>
      <c r="AG111" t="s">
        <v>470</v>
      </c>
      <c r="AH111" t="s">
        <v>470</v>
      </c>
      <c r="AI111" t="s">
        <v>470</v>
      </c>
      <c r="AJ111" t="s">
        <v>470</v>
      </c>
      <c r="AK111" t="s">
        <v>470</v>
      </c>
      <c r="AL111" t="s">
        <v>470</v>
      </c>
      <c r="AM111" t="s">
        <v>470</v>
      </c>
      <c r="AN111" t="s">
        <v>470</v>
      </c>
      <c r="AO111" t="s">
        <v>470</v>
      </c>
      <c r="AP111" t="s">
        <v>470</v>
      </c>
      <c r="AQ111" t="s">
        <v>578</v>
      </c>
      <c r="AR111" t="s">
        <v>579</v>
      </c>
      <c r="AS111" t="s">
        <v>470</v>
      </c>
      <c r="AT111" t="s">
        <v>470</v>
      </c>
      <c r="AU111" t="s">
        <v>470</v>
      </c>
      <c r="AV111" t="s">
        <v>580</v>
      </c>
      <c r="AW111">
        <v>2015</v>
      </c>
      <c r="AX111">
        <v>56</v>
      </c>
      <c r="AY111">
        <v>2</v>
      </c>
      <c r="AZ111" t="s">
        <v>470</v>
      </c>
      <c r="BA111" t="s">
        <v>470</v>
      </c>
      <c r="BB111" t="s">
        <v>470</v>
      </c>
      <c r="BC111" t="s">
        <v>470</v>
      </c>
      <c r="BD111">
        <v>139</v>
      </c>
      <c r="BE111">
        <v>145</v>
      </c>
      <c r="BF111" t="s">
        <v>470</v>
      </c>
      <c r="BG111" t="s">
        <v>581</v>
      </c>
      <c r="BH111" t="str">
        <f>HYPERLINK("http://dx.doi.org/10.1016/j.jadohealth.2014.10.270","http://dx.doi.org/10.1016/j.jadohealth.2014.10.270")</f>
        <v>http://dx.doi.org/10.1016/j.jadohealth.2014.10.270</v>
      </c>
      <c r="BI111" t="s">
        <v>470</v>
      </c>
      <c r="BJ111" t="s">
        <v>470</v>
      </c>
      <c r="BK111" t="s">
        <v>470</v>
      </c>
      <c r="BL111" t="s">
        <v>470</v>
      </c>
      <c r="BM111" t="s">
        <v>470</v>
      </c>
      <c r="BN111" t="s">
        <v>470</v>
      </c>
      <c r="BO111" t="s">
        <v>470</v>
      </c>
      <c r="BP111">
        <v>25620299</v>
      </c>
      <c r="BQ111" t="s">
        <v>470</v>
      </c>
      <c r="BR111" t="s">
        <v>470</v>
      </c>
      <c r="BS111" t="s">
        <v>470</v>
      </c>
      <c r="BT111" t="s">
        <v>470</v>
      </c>
      <c r="BU111" t="s">
        <v>582</v>
      </c>
      <c r="BV111" t="str">
        <f>HYPERLINK("https%3A%2F%2Fwww.webofscience.com%2Fwos%2Fwoscc%2Ffull-record%2FWOS:000348498100003","View Full Record in Web of Science")</f>
        <v>View Full Record in Web of Science</v>
      </c>
      <c r="BW111"/>
      <c r="BX111"/>
      <c r="BY111"/>
    </row>
    <row r="112" spans="1:77" ht="15">
      <c r="A112">
        <v>112</v>
      </c>
      <c r="B112" s="19" t="s">
        <v>5762</v>
      </c>
      <c r="C112" t="s">
        <v>468</v>
      </c>
      <c r="D112" t="s">
        <v>1043</v>
      </c>
      <c r="E112" t="s">
        <v>470</v>
      </c>
      <c r="F112" t="s">
        <v>470</v>
      </c>
      <c r="G112" t="s">
        <v>470</v>
      </c>
      <c r="H112" t="s">
        <v>1044</v>
      </c>
      <c r="I112" t="s">
        <v>470</v>
      </c>
      <c r="J112" t="s">
        <v>470</v>
      </c>
      <c r="K112" t="s">
        <v>136</v>
      </c>
      <c r="L112" t="s">
        <v>896</v>
      </c>
      <c r="M112" t="s">
        <v>470</v>
      </c>
      <c r="N112" t="s">
        <v>470</v>
      </c>
      <c r="O112" t="s">
        <v>470</v>
      </c>
      <c r="P112" t="s">
        <v>470</v>
      </c>
      <c r="Q112" t="s">
        <v>470</v>
      </c>
      <c r="R112" t="s">
        <v>470</v>
      </c>
      <c r="S112" t="s">
        <v>470</v>
      </c>
      <c r="T112" t="s">
        <v>470</v>
      </c>
      <c r="U112" t="s">
        <v>470</v>
      </c>
      <c r="V112" t="s">
        <v>470</v>
      </c>
      <c r="W112" t="s">
        <v>470</v>
      </c>
      <c r="X112" t="s">
        <v>470</v>
      </c>
      <c r="Y112" t="s">
        <v>470</v>
      </c>
      <c r="Z112" t="s">
        <v>470</v>
      </c>
      <c r="AA112" t="s">
        <v>470</v>
      </c>
      <c r="AB112" t="s">
        <v>470</v>
      </c>
      <c r="AC112" t="s">
        <v>928</v>
      </c>
      <c r="AD112" t="s">
        <v>1263</v>
      </c>
      <c r="AE112" t="s">
        <v>470</v>
      </c>
      <c r="AF112" t="s">
        <v>470</v>
      </c>
      <c r="AG112" t="s">
        <v>470</v>
      </c>
      <c r="AH112" t="s">
        <v>470</v>
      </c>
      <c r="AI112" t="s">
        <v>470</v>
      </c>
      <c r="AJ112" t="s">
        <v>470</v>
      </c>
      <c r="AK112" t="s">
        <v>470</v>
      </c>
      <c r="AL112" t="s">
        <v>470</v>
      </c>
      <c r="AM112" t="s">
        <v>470</v>
      </c>
      <c r="AN112" t="s">
        <v>470</v>
      </c>
      <c r="AO112" t="s">
        <v>470</v>
      </c>
      <c r="AP112" t="s">
        <v>470</v>
      </c>
      <c r="AQ112" t="s">
        <v>897</v>
      </c>
      <c r="AR112" t="s">
        <v>898</v>
      </c>
      <c r="AS112" t="s">
        <v>470</v>
      </c>
      <c r="AT112" t="s">
        <v>470</v>
      </c>
      <c r="AU112" t="s">
        <v>470</v>
      </c>
      <c r="AV112" t="s">
        <v>484</v>
      </c>
      <c r="AW112">
        <v>2015</v>
      </c>
      <c r="AX112">
        <v>24</v>
      </c>
      <c r="AY112">
        <v>2</v>
      </c>
      <c r="AZ112" t="s">
        <v>470</v>
      </c>
      <c r="BA112" t="s">
        <v>470</v>
      </c>
      <c r="BB112" t="s">
        <v>470</v>
      </c>
      <c r="BC112" t="s">
        <v>470</v>
      </c>
      <c r="BD112">
        <v>136</v>
      </c>
      <c r="BE112">
        <v>138</v>
      </c>
      <c r="BF112" t="s">
        <v>470</v>
      </c>
      <c r="BG112" t="s">
        <v>1045</v>
      </c>
      <c r="BH112" t="str">
        <f>HYPERLINK("http://dx.doi.org/10.1136/tobaccocontrol-2013-051243","http://dx.doi.org/10.1136/tobaccocontrol-2013-051243")</f>
        <v>http://dx.doi.org/10.1136/tobaccocontrol-2013-051243</v>
      </c>
      <c r="BI112" t="s">
        <v>470</v>
      </c>
      <c r="BJ112" t="s">
        <v>470</v>
      </c>
      <c r="BK112" t="s">
        <v>470</v>
      </c>
      <c r="BL112" t="s">
        <v>470</v>
      </c>
      <c r="BM112" t="s">
        <v>470</v>
      </c>
      <c r="BN112" t="s">
        <v>470</v>
      </c>
      <c r="BO112" t="s">
        <v>470</v>
      </c>
      <c r="BP112">
        <v>24227540</v>
      </c>
      <c r="BQ112" t="s">
        <v>470</v>
      </c>
      <c r="BR112" t="s">
        <v>470</v>
      </c>
      <c r="BS112" t="s">
        <v>470</v>
      </c>
      <c r="BT112" t="s">
        <v>470</v>
      </c>
      <c r="BU112" t="s">
        <v>1046</v>
      </c>
      <c r="BV112" t="str">
        <f>HYPERLINK("https%3A%2F%2Fwww.webofscience.com%2Fwos%2Fwoscc%2Ffull-record%2FWOS:000350337500013","View Full Record in Web of Science")</f>
        <v>View Full Record in Web of Science</v>
      </c>
      <c r="BW112"/>
      <c r="BX112"/>
      <c r="BY112"/>
    </row>
    <row r="113" spans="1:77" ht="15">
      <c r="A113">
        <v>113</v>
      </c>
      <c r="B113" s="19" t="s">
        <v>5762</v>
      </c>
      <c r="C113" t="s">
        <v>468</v>
      </c>
      <c r="D113" t="s">
        <v>766</v>
      </c>
      <c r="E113" t="s">
        <v>470</v>
      </c>
      <c r="F113" t="s">
        <v>470</v>
      </c>
      <c r="G113" t="s">
        <v>470</v>
      </c>
      <c r="H113" t="s">
        <v>767</v>
      </c>
      <c r="I113" t="s">
        <v>470</v>
      </c>
      <c r="J113" t="s">
        <v>470</v>
      </c>
      <c r="K113" t="s">
        <v>127</v>
      </c>
      <c r="L113" t="s">
        <v>768</v>
      </c>
      <c r="M113" t="s">
        <v>470</v>
      </c>
      <c r="N113" t="s">
        <v>470</v>
      </c>
      <c r="O113" t="s">
        <v>470</v>
      </c>
      <c r="P113" t="s">
        <v>470</v>
      </c>
      <c r="Q113" t="s">
        <v>470</v>
      </c>
      <c r="R113" t="s">
        <v>470</v>
      </c>
      <c r="S113" t="s">
        <v>470</v>
      </c>
      <c r="T113" t="s">
        <v>470</v>
      </c>
      <c r="U113" t="s">
        <v>470</v>
      </c>
      <c r="V113" t="s">
        <v>470</v>
      </c>
      <c r="W113" t="s">
        <v>470</v>
      </c>
      <c r="X113" t="s">
        <v>470</v>
      </c>
      <c r="Y113" t="s">
        <v>470</v>
      </c>
      <c r="Z113" t="s">
        <v>470</v>
      </c>
      <c r="AA113" t="s">
        <v>470</v>
      </c>
      <c r="AB113" t="s">
        <v>470</v>
      </c>
      <c r="AC113" t="s">
        <v>470</v>
      </c>
      <c r="AD113" t="s">
        <v>470</v>
      </c>
      <c r="AE113" t="s">
        <v>470</v>
      </c>
      <c r="AF113" t="s">
        <v>470</v>
      </c>
      <c r="AG113" t="s">
        <v>470</v>
      </c>
      <c r="AH113" t="s">
        <v>470</v>
      </c>
      <c r="AI113" t="s">
        <v>470</v>
      </c>
      <c r="AJ113" t="s">
        <v>470</v>
      </c>
      <c r="AK113" t="s">
        <v>470</v>
      </c>
      <c r="AL113" t="s">
        <v>470</v>
      </c>
      <c r="AM113" t="s">
        <v>470</v>
      </c>
      <c r="AN113" t="s">
        <v>470</v>
      </c>
      <c r="AO113" t="s">
        <v>470</v>
      </c>
      <c r="AP113" t="s">
        <v>470</v>
      </c>
      <c r="AQ113" t="s">
        <v>769</v>
      </c>
      <c r="AR113" t="s">
        <v>770</v>
      </c>
      <c r="AS113" t="s">
        <v>470</v>
      </c>
      <c r="AT113" t="s">
        <v>470</v>
      </c>
      <c r="AU113" t="s">
        <v>470</v>
      </c>
      <c r="AV113" t="s">
        <v>618</v>
      </c>
      <c r="AW113">
        <v>2014</v>
      </c>
      <c r="AX113">
        <v>34</v>
      </c>
      <c r="AY113">
        <v>1</v>
      </c>
      <c r="AZ113" t="s">
        <v>470</v>
      </c>
      <c r="BA113" t="s">
        <v>470</v>
      </c>
      <c r="BB113" t="s">
        <v>470</v>
      </c>
      <c r="BC113" t="s">
        <v>470</v>
      </c>
      <c r="BD113">
        <v>46</v>
      </c>
      <c r="BE113">
        <v>52</v>
      </c>
      <c r="BF113" t="s">
        <v>470</v>
      </c>
      <c r="BG113" t="s">
        <v>771</v>
      </c>
      <c r="BH113" t="str">
        <f>HYPERLINK("http://dx.doi.org/10.1111/opo.12093","http://dx.doi.org/10.1111/opo.12093")</f>
        <v>http://dx.doi.org/10.1111/opo.12093</v>
      </c>
      <c r="BI113" t="s">
        <v>470</v>
      </c>
      <c r="BJ113" t="s">
        <v>470</v>
      </c>
      <c r="BK113" t="s">
        <v>470</v>
      </c>
      <c r="BL113" t="s">
        <v>470</v>
      </c>
      <c r="BM113" t="s">
        <v>470</v>
      </c>
      <c r="BN113" t="s">
        <v>470</v>
      </c>
      <c r="BO113" t="s">
        <v>470</v>
      </c>
      <c r="BP113">
        <v>24325434</v>
      </c>
      <c r="BQ113" t="s">
        <v>470</v>
      </c>
      <c r="BR113" t="s">
        <v>470</v>
      </c>
      <c r="BS113" t="s">
        <v>470</v>
      </c>
      <c r="BT113" t="s">
        <v>470</v>
      </c>
      <c r="BU113" t="s">
        <v>772</v>
      </c>
      <c r="BV113" t="str">
        <f>HYPERLINK("https%3A%2F%2Fwww.webofscience.com%2Fwos%2Fwoscc%2Ffull-record%2FWOS:000328226900005","View Full Record in Web of Science")</f>
        <v>View Full Record in Web of Science</v>
      </c>
      <c r="BW113"/>
      <c r="BX113"/>
      <c r="BY113"/>
    </row>
    <row r="114" spans="1:77" ht="15">
      <c r="A114">
        <v>114</v>
      </c>
      <c r="B114" s="19" t="s">
        <v>5762</v>
      </c>
      <c r="C114" t="s">
        <v>468</v>
      </c>
      <c r="D114" t="s">
        <v>873</v>
      </c>
      <c r="E114" t="s">
        <v>470</v>
      </c>
      <c r="F114" t="s">
        <v>470</v>
      </c>
      <c r="G114" t="s">
        <v>470</v>
      </c>
      <c r="H114" t="s">
        <v>874</v>
      </c>
      <c r="I114" t="s">
        <v>470</v>
      </c>
      <c r="J114" t="s">
        <v>470</v>
      </c>
      <c r="K114" t="s">
        <v>126</v>
      </c>
      <c r="L114" t="s">
        <v>875</v>
      </c>
      <c r="M114" t="s">
        <v>470</v>
      </c>
      <c r="N114" t="s">
        <v>470</v>
      </c>
      <c r="O114" t="s">
        <v>470</v>
      </c>
      <c r="P114" t="s">
        <v>470</v>
      </c>
      <c r="Q114" t="s">
        <v>470</v>
      </c>
      <c r="R114" t="s">
        <v>470</v>
      </c>
      <c r="S114" t="s">
        <v>470</v>
      </c>
      <c r="T114" t="s">
        <v>470</v>
      </c>
      <c r="U114" t="s">
        <v>470</v>
      </c>
      <c r="V114" t="s">
        <v>470</v>
      </c>
      <c r="W114" t="s">
        <v>470</v>
      </c>
      <c r="X114" t="s">
        <v>470</v>
      </c>
      <c r="Y114" t="s">
        <v>470</v>
      </c>
      <c r="Z114" t="s">
        <v>470</v>
      </c>
      <c r="AA114" t="s">
        <v>470</v>
      </c>
      <c r="AB114" t="s">
        <v>470</v>
      </c>
      <c r="AC114" t="s">
        <v>470</v>
      </c>
      <c r="AD114" t="s">
        <v>876</v>
      </c>
      <c r="AE114" t="s">
        <v>470</v>
      </c>
      <c r="AF114" t="s">
        <v>470</v>
      </c>
      <c r="AG114" t="s">
        <v>470</v>
      </c>
      <c r="AH114" t="s">
        <v>470</v>
      </c>
      <c r="AI114" t="s">
        <v>470</v>
      </c>
      <c r="AJ114" t="s">
        <v>470</v>
      </c>
      <c r="AK114" t="s">
        <v>470</v>
      </c>
      <c r="AL114" t="s">
        <v>470</v>
      </c>
      <c r="AM114" t="s">
        <v>470</v>
      </c>
      <c r="AN114" t="s">
        <v>470</v>
      </c>
      <c r="AO114" t="s">
        <v>470</v>
      </c>
      <c r="AP114" t="s">
        <v>470</v>
      </c>
      <c r="AQ114" t="s">
        <v>877</v>
      </c>
      <c r="AR114" t="s">
        <v>878</v>
      </c>
      <c r="AS114" t="s">
        <v>470</v>
      </c>
      <c r="AT114" t="s">
        <v>470</v>
      </c>
      <c r="AU114" t="s">
        <v>470</v>
      </c>
      <c r="AV114" t="s">
        <v>580</v>
      </c>
      <c r="AW114">
        <v>2014</v>
      </c>
      <c r="AX114">
        <v>48</v>
      </c>
      <c r="AY114">
        <v>2</v>
      </c>
      <c r="AZ114" t="s">
        <v>470</v>
      </c>
      <c r="BA114" t="s">
        <v>470</v>
      </c>
      <c r="BB114" t="s">
        <v>470</v>
      </c>
      <c r="BC114" t="s">
        <v>470</v>
      </c>
      <c r="BD114">
        <v>157</v>
      </c>
      <c r="BE114">
        <v>169</v>
      </c>
      <c r="BF114" t="s">
        <v>470</v>
      </c>
      <c r="BG114" t="s">
        <v>879</v>
      </c>
      <c r="BH114" t="str">
        <f>HYPERLINK("http://dx.doi.org/10.1111/medu.12282","http://dx.doi.org/10.1111/medu.12282")</f>
        <v>http://dx.doi.org/10.1111/medu.12282</v>
      </c>
      <c r="BI114" t="s">
        <v>470</v>
      </c>
      <c r="BJ114" t="s">
        <v>470</v>
      </c>
      <c r="BK114" t="s">
        <v>470</v>
      </c>
      <c r="BL114" t="s">
        <v>470</v>
      </c>
      <c r="BM114" t="s">
        <v>470</v>
      </c>
      <c r="BN114" t="s">
        <v>470</v>
      </c>
      <c r="BO114" t="s">
        <v>470</v>
      </c>
      <c r="BP114">
        <v>24528398</v>
      </c>
      <c r="BQ114" t="s">
        <v>470</v>
      </c>
      <c r="BR114" t="s">
        <v>470</v>
      </c>
      <c r="BS114" t="s">
        <v>470</v>
      </c>
      <c r="BT114" t="s">
        <v>470</v>
      </c>
      <c r="BU114" t="s">
        <v>880</v>
      </c>
      <c r="BV114" t="str">
        <f>HYPERLINK("https%3A%2F%2Fwww.webofscience.com%2Fwos%2Fwoscc%2Ffull-record%2FWOS:000329491100007","View Full Record in Web of Science")</f>
        <v>View Full Record in Web of Science</v>
      </c>
      <c r="BW114"/>
      <c r="BX114"/>
      <c r="BY114"/>
    </row>
    <row r="115" spans="1:77" ht="15">
      <c r="A115">
        <v>115</v>
      </c>
      <c r="B115" s="19" t="s">
        <v>5762</v>
      </c>
      <c r="C115" t="s">
        <v>468</v>
      </c>
      <c r="D115" t="s">
        <v>1253</v>
      </c>
      <c r="E115" t="s">
        <v>470</v>
      </c>
      <c r="F115" t="s">
        <v>470</v>
      </c>
      <c r="G115" t="s">
        <v>470</v>
      </c>
      <c r="H115" t="s">
        <v>1254</v>
      </c>
      <c r="I115" t="s">
        <v>470</v>
      </c>
      <c r="J115" t="s">
        <v>470</v>
      </c>
      <c r="K115" t="s">
        <v>1255</v>
      </c>
      <c r="L115" t="s">
        <v>1256</v>
      </c>
      <c r="M115" t="s">
        <v>470</v>
      </c>
      <c r="N115" t="s">
        <v>470</v>
      </c>
      <c r="O115" t="s">
        <v>470</v>
      </c>
      <c r="P115" t="s">
        <v>470</v>
      </c>
      <c r="Q115" t="s">
        <v>470</v>
      </c>
      <c r="R115" t="s">
        <v>470</v>
      </c>
      <c r="S115" t="s">
        <v>470</v>
      </c>
      <c r="T115" t="s">
        <v>470</v>
      </c>
      <c r="U115" t="s">
        <v>470</v>
      </c>
      <c r="V115" t="s">
        <v>470</v>
      </c>
      <c r="W115" t="s">
        <v>470</v>
      </c>
      <c r="X115" t="s">
        <v>470</v>
      </c>
      <c r="Y115" t="s">
        <v>470</v>
      </c>
      <c r="Z115" t="s">
        <v>470</v>
      </c>
      <c r="AA115" t="s">
        <v>470</v>
      </c>
      <c r="AB115" t="s">
        <v>470</v>
      </c>
      <c r="AC115" t="s">
        <v>470</v>
      </c>
      <c r="AD115" t="s">
        <v>470</v>
      </c>
      <c r="AE115" t="s">
        <v>470</v>
      </c>
      <c r="AF115" t="s">
        <v>470</v>
      </c>
      <c r="AG115" t="s">
        <v>470</v>
      </c>
      <c r="AH115" t="s">
        <v>470</v>
      </c>
      <c r="AI115" t="s">
        <v>470</v>
      </c>
      <c r="AJ115" t="s">
        <v>470</v>
      </c>
      <c r="AK115" t="s">
        <v>470</v>
      </c>
      <c r="AL115" t="s">
        <v>470</v>
      </c>
      <c r="AM115" t="s">
        <v>470</v>
      </c>
      <c r="AN115" t="s">
        <v>470</v>
      </c>
      <c r="AO115" t="s">
        <v>470</v>
      </c>
      <c r="AP115" t="s">
        <v>470</v>
      </c>
      <c r="AQ115" t="s">
        <v>1257</v>
      </c>
      <c r="AR115" t="s">
        <v>1258</v>
      </c>
      <c r="AS115" t="s">
        <v>470</v>
      </c>
      <c r="AT115" t="s">
        <v>470</v>
      </c>
      <c r="AU115" t="s">
        <v>470</v>
      </c>
      <c r="AV115" t="s">
        <v>470</v>
      </c>
      <c r="AW115">
        <v>2014</v>
      </c>
      <c r="AX115">
        <v>4</v>
      </c>
      <c r="AY115">
        <v>2</v>
      </c>
      <c r="AZ115" t="s">
        <v>470</v>
      </c>
      <c r="BA115" t="s">
        <v>470</v>
      </c>
      <c r="BB115" t="s">
        <v>470</v>
      </c>
      <c r="BC115" t="s">
        <v>470</v>
      </c>
      <c r="BD115">
        <v>116</v>
      </c>
      <c r="BE115">
        <v>121</v>
      </c>
      <c r="BF115" t="s">
        <v>470</v>
      </c>
      <c r="BG115" t="s">
        <v>1259</v>
      </c>
      <c r="BH115" t="str">
        <f>HYPERLINK("http://dx.doi.org/10.2174/221067660402140709122825","http://dx.doi.org/10.2174/221067660402140709122825")</f>
        <v>http://dx.doi.org/10.2174/221067660402140709122825</v>
      </c>
      <c r="BI115" t="s">
        <v>470</v>
      </c>
      <c r="BJ115" t="s">
        <v>470</v>
      </c>
      <c r="BK115" t="s">
        <v>470</v>
      </c>
      <c r="BL115" t="s">
        <v>470</v>
      </c>
      <c r="BM115" t="s">
        <v>470</v>
      </c>
      <c r="BN115" t="s">
        <v>470</v>
      </c>
      <c r="BO115" t="s">
        <v>470</v>
      </c>
      <c r="BP115" t="s">
        <v>470</v>
      </c>
      <c r="BQ115" t="s">
        <v>470</v>
      </c>
      <c r="BR115" t="s">
        <v>470</v>
      </c>
      <c r="BS115" t="s">
        <v>470</v>
      </c>
      <c r="BT115" t="s">
        <v>470</v>
      </c>
      <c r="BU115" t="s">
        <v>1260</v>
      </c>
      <c r="BV115" t="str">
        <f>HYPERLINK("https%3A%2F%2Fwww.webofscience.com%2Fwos%2Fwoscc%2Ffull-record%2FWOS:000219193000010","View Full Record in Web of Science")</f>
        <v>View Full Record in Web of Science</v>
      </c>
      <c r="BW115"/>
      <c r="BX115"/>
      <c r="BY115"/>
    </row>
    <row r="116" spans="1:77" ht="15">
      <c r="A116">
        <v>116</v>
      </c>
      <c r="B116" s="19" t="s">
        <v>5762</v>
      </c>
      <c r="C116" t="s">
        <v>468</v>
      </c>
      <c r="D116" t="s">
        <v>773</v>
      </c>
      <c r="E116" t="s">
        <v>470</v>
      </c>
      <c r="F116" t="s">
        <v>470</v>
      </c>
      <c r="G116" t="s">
        <v>470</v>
      </c>
      <c r="H116" t="s">
        <v>774</v>
      </c>
      <c r="I116" t="s">
        <v>470</v>
      </c>
      <c r="J116" t="s">
        <v>470</v>
      </c>
      <c r="K116" t="s">
        <v>128</v>
      </c>
      <c r="L116" t="s">
        <v>533</v>
      </c>
      <c r="M116" t="s">
        <v>470</v>
      </c>
      <c r="N116" t="s">
        <v>470</v>
      </c>
      <c r="O116" t="s">
        <v>470</v>
      </c>
      <c r="P116" t="s">
        <v>470</v>
      </c>
      <c r="Q116" t="s">
        <v>470</v>
      </c>
      <c r="R116" t="s">
        <v>470</v>
      </c>
      <c r="S116" t="s">
        <v>470</v>
      </c>
      <c r="T116" t="s">
        <v>470</v>
      </c>
      <c r="U116" t="s">
        <v>470</v>
      </c>
      <c r="V116" t="s">
        <v>470</v>
      </c>
      <c r="W116" t="s">
        <v>470</v>
      </c>
      <c r="X116" t="s">
        <v>470</v>
      </c>
      <c r="Y116" t="s">
        <v>470</v>
      </c>
      <c r="Z116" t="s">
        <v>470</v>
      </c>
      <c r="AA116" t="s">
        <v>470</v>
      </c>
      <c r="AB116" t="s">
        <v>470</v>
      </c>
      <c r="AC116" t="s">
        <v>775</v>
      </c>
      <c r="AD116" t="s">
        <v>1252</v>
      </c>
      <c r="AE116" t="s">
        <v>470</v>
      </c>
      <c r="AF116" t="s">
        <v>470</v>
      </c>
      <c r="AG116" t="s">
        <v>470</v>
      </c>
      <c r="AH116" t="s">
        <v>470</v>
      </c>
      <c r="AI116" t="s">
        <v>470</v>
      </c>
      <c r="AJ116" t="s">
        <v>470</v>
      </c>
      <c r="AK116" t="s">
        <v>470</v>
      </c>
      <c r="AL116" t="s">
        <v>470</v>
      </c>
      <c r="AM116" t="s">
        <v>470</v>
      </c>
      <c r="AN116" t="s">
        <v>470</v>
      </c>
      <c r="AO116" t="s">
        <v>470</v>
      </c>
      <c r="AP116" t="s">
        <v>470</v>
      </c>
      <c r="AQ116" t="s">
        <v>535</v>
      </c>
      <c r="AR116" t="s">
        <v>536</v>
      </c>
      <c r="AS116" t="s">
        <v>470</v>
      </c>
      <c r="AT116" t="s">
        <v>470</v>
      </c>
      <c r="AU116" t="s">
        <v>470</v>
      </c>
      <c r="AV116" t="s">
        <v>654</v>
      </c>
      <c r="AW116">
        <v>2013</v>
      </c>
      <c r="AX116">
        <v>29</v>
      </c>
      <c r="AY116">
        <v>3</v>
      </c>
      <c r="AZ116" t="s">
        <v>470</v>
      </c>
      <c r="BA116" t="s">
        <v>470</v>
      </c>
      <c r="BB116" t="s">
        <v>470</v>
      </c>
      <c r="BC116" t="s">
        <v>470</v>
      </c>
      <c r="BD116">
        <v>574</v>
      </c>
      <c r="BE116">
        <v>577</v>
      </c>
      <c r="BF116" t="s">
        <v>470</v>
      </c>
      <c r="BG116" t="s">
        <v>776</v>
      </c>
      <c r="BH116" t="str">
        <f>HYPERLINK("http://dx.doi.org/10.1016/j.yebeh.2013.08.037","http://dx.doi.org/10.1016/j.yebeh.2013.08.037")</f>
        <v>http://dx.doi.org/10.1016/j.yebeh.2013.08.037</v>
      </c>
      <c r="BI116" t="s">
        <v>470</v>
      </c>
      <c r="BJ116" t="s">
        <v>470</v>
      </c>
      <c r="BK116" t="s">
        <v>470</v>
      </c>
      <c r="BL116" t="s">
        <v>470</v>
      </c>
      <c r="BM116" t="s">
        <v>470</v>
      </c>
      <c r="BN116" t="s">
        <v>470</v>
      </c>
      <c r="BO116" t="s">
        <v>470</v>
      </c>
      <c r="BP116">
        <v>24237632</v>
      </c>
      <c r="BQ116" t="s">
        <v>470</v>
      </c>
      <c r="BR116" t="s">
        <v>470</v>
      </c>
      <c r="BS116" t="s">
        <v>470</v>
      </c>
      <c r="BT116" t="s">
        <v>470</v>
      </c>
      <c r="BU116" t="s">
        <v>777</v>
      </c>
      <c r="BV116" t="str">
        <f>HYPERLINK("https%3A%2F%2Fwww.webofscience.com%2Fwos%2Fwoscc%2Ffull-record%2FWOS:000327188200026","View Full Record in Web of Science")</f>
        <v>View Full Record in Web of Science</v>
      </c>
      <c r="BW116"/>
      <c r="BX116"/>
      <c r="BY116"/>
    </row>
    <row r="117" spans="1:77" ht="15">
      <c r="A117"/>
      <c r="B117" s="19"/>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row>
    <row r="118" spans="1:77" ht="15">
      <c r="A118"/>
      <c r="B118" s="19"/>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row>
    <row r="119" spans="1:77" ht="15">
      <c r="A119"/>
      <c r="B119" s="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row>
    <row r="120" spans="1:77" ht="15">
      <c r="A120"/>
      <c r="B120" s="19"/>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row>
    <row r="121" spans="1:77" ht="15">
      <c r="A121"/>
      <c r="B121" s="19"/>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row>
    <row r="122" spans="1:77" ht="15">
      <c r="A122"/>
      <c r="B122" s="19"/>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row>
    <row r="123" spans="1:77" ht="15">
      <c r="A123"/>
      <c r="B123" s="19"/>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row>
    <row r="124" spans="1:77" ht="15">
      <c r="A124"/>
      <c r="B124" s="19"/>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row>
    <row r="125" spans="1:77" ht="15">
      <c r="A125"/>
      <c r="B125" s="19"/>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row>
    <row r="126" spans="1:77" ht="15">
      <c r="A126"/>
      <c r="B126" s="19"/>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row>
    <row r="127" spans="1:77" ht="15">
      <c r="A127"/>
      <c r="B127" s="19"/>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row>
    <row r="128" spans="1:77" ht="15">
      <c r="A128"/>
      <c r="B128" s="19"/>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row>
    <row r="129" spans="1:77" ht="15">
      <c r="A129"/>
      <c r="B129" s="1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row>
    <row r="130" spans="1:77" ht="15">
      <c r="A130"/>
      <c r="B130" s="19"/>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row>
    <row r="131" spans="1:77" ht="15">
      <c r="A131"/>
      <c r="B131" s="19"/>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row>
    <row r="132" spans="1:77" ht="15">
      <c r="A132"/>
      <c r="B132" s="19"/>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row>
    <row r="133" spans="1:77" ht="15">
      <c r="A133"/>
      <c r="B133" s="19"/>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row>
    <row r="134" spans="1:77" ht="15">
      <c r="A134"/>
      <c r="B134" s="19"/>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row>
    <row r="135" spans="1:77" ht="15">
      <c r="A135"/>
      <c r="B135" s="19"/>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row>
    <row r="136" spans="1:77" ht="15">
      <c r="A136"/>
      <c r="B136" s="19"/>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row>
    <row r="137" spans="1:77" ht="15">
      <c r="A137"/>
      <c r="B137" s="19"/>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row>
    <row r="138" spans="1:77" ht="15">
      <c r="A138"/>
      <c r="B138" s="19"/>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row>
    <row r="139" spans="1:77" ht="15">
      <c r="A139"/>
      <c r="B139" s="1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row>
    <row r="140" spans="1:77" ht="15">
      <c r="A140"/>
      <c r="B140" s="19"/>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row>
    <row r="141" spans="1:77" ht="15">
      <c r="A141"/>
      <c r="B141" s="19"/>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row>
    <row r="142" spans="1:77" ht="15">
      <c r="A142"/>
      <c r="B142" s="19"/>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row>
    <row r="143" spans="1:77" ht="15">
      <c r="A143"/>
      <c r="B143" s="19"/>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row>
    <row r="144" spans="1:77" ht="15">
      <c r="A144"/>
      <c r="B144" s="19"/>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row>
    <row r="145" spans="1:77" ht="15">
      <c r="A145"/>
      <c r="B145" s="19"/>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row>
    <row r="146" spans="1:77" ht="15">
      <c r="A146"/>
      <c r="B146" s="19"/>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row>
    <row r="147" spans="1:77" ht="15">
      <c r="A147"/>
      <c r="B147" s="19"/>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row>
    <row r="148" spans="1:77" ht="15">
      <c r="A148"/>
      <c r="B148" s="19"/>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row>
    <row r="149" spans="1:77" ht="15">
      <c r="A149"/>
      <c r="B149" s="1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row>
    <row r="150" spans="1:77" ht="15">
      <c r="A150"/>
      <c r="B150" s="19"/>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row>
    <row r="151" spans="1:77" ht="15">
      <c r="A151"/>
      <c r="B151" s="19"/>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row>
    <row r="152" spans="1:77" ht="15">
      <c r="A152"/>
      <c r="B152" s="19"/>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row>
    <row r="153" spans="1:77" ht="15">
      <c r="A153"/>
      <c r="B153" s="19"/>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row>
    <row r="154" spans="1:77" ht="15">
      <c r="A154"/>
      <c r="B154" s="19"/>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row>
    <row r="155" spans="1:77" ht="15">
      <c r="A155"/>
      <c r="B155" s="19"/>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row>
    <row r="156" spans="1:77" ht="15">
      <c r="A156"/>
      <c r="B156" s="19"/>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row>
    <row r="157" spans="1:77" ht="15">
      <c r="A157"/>
      <c r="B157" s="19"/>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row>
    <row r="158" spans="1:77" ht="15">
      <c r="A158"/>
      <c r="B158" s="19"/>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row>
    <row r="159" spans="1:77" ht="15">
      <c r="A159"/>
      <c r="B159" s="1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row>
    <row r="160" spans="1:77" ht="15">
      <c r="A160"/>
      <c r="B160" s="19"/>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row>
    <row r="161" spans="1:77" ht="15">
      <c r="A161"/>
      <c r="B161" s="19"/>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row>
    <row r="162" spans="1:77" ht="15">
      <c r="A162"/>
      <c r="B162" s="19"/>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row>
    <row r="163" spans="1:77" ht="15">
      <c r="A163"/>
      <c r="B163" s="19"/>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row>
    <row r="164" spans="1:77" ht="15">
      <c r="A164"/>
      <c r="B164" s="19"/>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row>
    <row r="165" spans="1:77" ht="15">
      <c r="A165"/>
      <c r="B165" s="19"/>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row>
    <row r="166" spans="1:77" ht="15">
      <c r="A166"/>
      <c r="B166" s="19"/>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row>
    <row r="167" spans="1:77" ht="15">
      <c r="A167"/>
      <c r="B167" s="19"/>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row>
    <row r="168" spans="1:77" ht="15">
      <c r="A168"/>
      <c r="B168" s="19"/>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row>
    <row r="169" spans="1:77" ht="15">
      <c r="A169"/>
      <c r="B169" s="1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row>
    <row r="170" spans="1:77" ht="15">
      <c r="A170"/>
      <c r="B170" s="19"/>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row>
    <row r="171" spans="1:77" ht="15">
      <c r="A171"/>
      <c r="B171" s="19"/>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row>
    <row r="172" spans="1:77" ht="15">
      <c r="A172"/>
      <c r="B172" s="19"/>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row>
    <row r="173" spans="1:77" ht="15">
      <c r="A173"/>
      <c r="B173" s="19"/>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row>
    <row r="174" spans="1:77" ht="15">
      <c r="A174"/>
      <c r="B174" s="19"/>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row>
    <row r="175" spans="1:77" ht="15">
      <c r="A175"/>
      <c r="B175" s="19"/>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row>
    <row r="176" spans="1:77" ht="15">
      <c r="A176"/>
      <c r="B176" s="19"/>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row>
    <row r="177" spans="1:77" ht="15">
      <c r="A177"/>
      <c r="B177" s="19"/>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row>
    <row r="178" spans="1:77" ht="15">
      <c r="A178"/>
      <c r="B178" s="19"/>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row>
    <row r="179" spans="1:77" ht="15">
      <c r="A179"/>
      <c r="B179" s="1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row>
    <row r="180" spans="1:77" ht="15">
      <c r="A180"/>
      <c r="B180" s="19"/>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row>
    <row r="181" spans="1:77" ht="15">
      <c r="A181"/>
      <c r="B181" s="19"/>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row>
    <row r="182" spans="1:77" ht="15">
      <c r="B182" s="19"/>
      <c r="C182"/>
      <c r="D182"/>
      <c r="E182"/>
      <c r="F182"/>
      <c r="G182"/>
      <c r="H182"/>
      <c r="I182"/>
      <c r="J182"/>
      <c r="K182"/>
      <c r="L182"/>
      <c r="M182"/>
      <c r="N182"/>
      <c r="O182"/>
      <c r="P182"/>
      <c r="Q182"/>
      <c r="R182"/>
      <c r="S182"/>
      <c r="T182"/>
      <c r="U182"/>
      <c r="V182"/>
      <c r="W182"/>
      <c r="X182"/>
      <c r="Y182"/>
      <c r="Z182"/>
      <c r="AA182"/>
      <c r="AB182"/>
      <c r="AC182"/>
      <c r="AD182"/>
    </row>
    <row r="183" spans="1:77" ht="15">
      <c r="B183" s="19"/>
      <c r="C183"/>
      <c r="D183"/>
      <c r="E183"/>
      <c r="F183"/>
      <c r="G183"/>
      <c r="H183"/>
      <c r="I183"/>
      <c r="J183"/>
      <c r="K183"/>
      <c r="L183"/>
      <c r="M183"/>
      <c r="N183"/>
      <c r="O183"/>
      <c r="P183"/>
      <c r="Q183"/>
      <c r="R183"/>
      <c r="S183"/>
      <c r="T183"/>
      <c r="U183"/>
      <c r="V183"/>
      <c r="W183"/>
      <c r="X183"/>
      <c r="Y183"/>
      <c r="Z183"/>
      <c r="AA183"/>
      <c r="AB183"/>
      <c r="AC183"/>
      <c r="AD183"/>
    </row>
    <row r="184" spans="1:77" ht="15">
      <c r="B184" s="19"/>
      <c r="C184"/>
      <c r="D184"/>
      <c r="E184"/>
      <c r="F184"/>
      <c r="G184"/>
      <c r="H184"/>
      <c r="I184"/>
      <c r="J184"/>
      <c r="K184"/>
      <c r="L184"/>
      <c r="M184"/>
      <c r="N184"/>
      <c r="O184"/>
      <c r="P184"/>
      <c r="Q184"/>
      <c r="R184"/>
      <c r="S184"/>
      <c r="T184"/>
      <c r="U184"/>
      <c r="V184"/>
      <c r="W184"/>
      <c r="X184"/>
      <c r="Y184"/>
      <c r="Z184"/>
      <c r="AA184"/>
      <c r="AB184"/>
      <c r="AC184"/>
      <c r="AD184"/>
    </row>
    <row r="185" spans="1:77" ht="15">
      <c r="B185" s="19"/>
      <c r="C185"/>
      <c r="D185"/>
      <c r="E185"/>
      <c r="F185"/>
      <c r="G185"/>
      <c r="H185"/>
      <c r="I185"/>
      <c r="J185"/>
      <c r="K185"/>
      <c r="L185"/>
      <c r="M185"/>
      <c r="N185"/>
      <c r="O185"/>
      <c r="P185"/>
      <c r="Q185"/>
      <c r="R185"/>
      <c r="S185"/>
      <c r="T185"/>
      <c r="U185"/>
      <c r="V185"/>
      <c r="W185"/>
      <c r="X185"/>
      <c r="Y185"/>
      <c r="Z185"/>
      <c r="AA185"/>
      <c r="AB185"/>
      <c r="AC185"/>
      <c r="AD185"/>
    </row>
    <row r="186" spans="1:77" ht="15">
      <c r="B186" s="19"/>
      <c r="C186"/>
      <c r="D186"/>
      <c r="E186"/>
      <c r="F186"/>
      <c r="G186"/>
      <c r="H186"/>
      <c r="I186"/>
      <c r="J186"/>
      <c r="K186"/>
      <c r="L186"/>
      <c r="M186"/>
      <c r="N186"/>
      <c r="O186"/>
      <c r="P186"/>
      <c r="Q186"/>
      <c r="R186"/>
      <c r="S186"/>
      <c r="T186"/>
      <c r="U186"/>
      <c r="V186"/>
      <c r="W186"/>
      <c r="X186"/>
      <c r="Y186"/>
      <c r="Z186"/>
      <c r="AA186"/>
      <c r="AB186"/>
      <c r="AC186"/>
      <c r="AD186"/>
    </row>
    <row r="187" spans="1:77" ht="15">
      <c r="B187" s="19"/>
      <c r="C187"/>
      <c r="D187"/>
      <c r="E187"/>
      <c r="F187"/>
      <c r="G187"/>
      <c r="H187"/>
      <c r="I187"/>
      <c r="J187"/>
      <c r="K187"/>
      <c r="L187"/>
      <c r="M187"/>
      <c r="N187"/>
      <c r="O187"/>
      <c r="P187"/>
      <c r="Q187"/>
      <c r="R187"/>
      <c r="S187"/>
      <c r="T187"/>
      <c r="U187"/>
      <c r="V187"/>
      <c r="W187"/>
      <c r="X187"/>
      <c r="Y187"/>
      <c r="Z187"/>
      <c r="AA187"/>
      <c r="AB187"/>
      <c r="AC187"/>
      <c r="AD187"/>
    </row>
    <row r="188" spans="1:77" ht="15">
      <c r="B188" s="19"/>
      <c r="C188"/>
      <c r="D188"/>
      <c r="E188"/>
      <c r="F188"/>
      <c r="G188"/>
      <c r="H188"/>
      <c r="I188"/>
      <c r="J188"/>
      <c r="K188"/>
      <c r="L188"/>
      <c r="M188"/>
      <c r="N188"/>
      <c r="O188"/>
      <c r="P188"/>
      <c r="Q188"/>
      <c r="R188"/>
      <c r="S188"/>
      <c r="T188"/>
      <c r="U188"/>
      <c r="V188"/>
      <c r="W188"/>
      <c r="X188"/>
      <c r="Y188"/>
      <c r="Z188"/>
      <c r="AA188"/>
      <c r="AB188"/>
      <c r="AC188"/>
      <c r="AD188"/>
    </row>
    <row r="189" spans="1:77" ht="15">
      <c r="B189" s="19"/>
      <c r="C189"/>
      <c r="D189"/>
      <c r="E189"/>
      <c r="F189"/>
      <c r="G189"/>
      <c r="H189"/>
      <c r="I189"/>
      <c r="J189"/>
      <c r="K189"/>
      <c r="L189"/>
      <c r="M189"/>
      <c r="N189"/>
      <c r="O189"/>
      <c r="P189"/>
      <c r="Q189"/>
      <c r="R189"/>
      <c r="S189"/>
      <c r="T189"/>
      <c r="U189"/>
      <c r="V189"/>
      <c r="W189"/>
      <c r="X189"/>
      <c r="Y189"/>
      <c r="Z189"/>
      <c r="AA189"/>
      <c r="AB189"/>
      <c r="AC189"/>
      <c r="AD189"/>
    </row>
    <row r="190" spans="1:77" ht="15">
      <c r="B190" s="19"/>
      <c r="C190"/>
      <c r="D190"/>
      <c r="E190"/>
      <c r="F190"/>
      <c r="G190"/>
      <c r="H190"/>
      <c r="I190"/>
      <c r="J190"/>
      <c r="K190"/>
      <c r="L190"/>
      <c r="M190"/>
      <c r="N190"/>
      <c r="O190"/>
      <c r="P190"/>
      <c r="Q190"/>
      <c r="R190"/>
      <c r="S190"/>
      <c r="T190"/>
      <c r="U190"/>
      <c r="V190"/>
      <c r="W190"/>
      <c r="X190"/>
      <c r="Y190"/>
      <c r="Z190"/>
      <c r="AA190"/>
      <c r="AB190"/>
      <c r="AC190"/>
      <c r="AD190"/>
    </row>
    <row r="191" spans="1:77" ht="15">
      <c r="B191" s="19"/>
      <c r="C191"/>
      <c r="D191"/>
      <c r="E191"/>
      <c r="F191"/>
      <c r="G191"/>
      <c r="H191"/>
      <c r="I191"/>
      <c r="J191"/>
      <c r="K191"/>
      <c r="L191"/>
      <c r="M191"/>
      <c r="N191"/>
      <c r="O191"/>
      <c r="P191"/>
      <c r="Q191"/>
      <c r="R191"/>
      <c r="S191"/>
      <c r="T191"/>
      <c r="U191"/>
      <c r="V191"/>
      <c r="W191"/>
      <c r="X191"/>
      <c r="Y191"/>
      <c r="Z191"/>
      <c r="AA191"/>
      <c r="AB191"/>
      <c r="AC191"/>
      <c r="AD191"/>
    </row>
    <row r="192" spans="1:77" ht="15">
      <c r="B192" s="19"/>
      <c r="C192"/>
      <c r="D192"/>
      <c r="E192"/>
      <c r="F192"/>
      <c r="G192"/>
      <c r="H192"/>
      <c r="I192"/>
      <c r="J192"/>
      <c r="K192"/>
      <c r="L192"/>
      <c r="M192"/>
      <c r="N192"/>
      <c r="O192"/>
      <c r="P192"/>
      <c r="Q192"/>
      <c r="R192"/>
      <c r="S192"/>
      <c r="T192"/>
      <c r="U192"/>
      <c r="V192"/>
      <c r="W192"/>
      <c r="X192"/>
      <c r="Y192"/>
      <c r="Z192"/>
      <c r="AA192"/>
      <c r="AB192"/>
      <c r="AC192"/>
      <c r="AD192"/>
    </row>
    <row r="193" spans="2:30" ht="15">
      <c r="B193" s="19"/>
      <c r="C193"/>
      <c r="D193"/>
      <c r="E193"/>
      <c r="F193"/>
      <c r="G193"/>
      <c r="H193"/>
      <c r="I193"/>
      <c r="J193"/>
      <c r="K193"/>
      <c r="L193"/>
      <c r="M193"/>
      <c r="N193"/>
      <c r="O193"/>
      <c r="P193"/>
      <c r="Q193"/>
      <c r="R193"/>
      <c r="S193"/>
      <c r="T193"/>
      <c r="U193"/>
      <c r="V193"/>
      <c r="W193"/>
      <c r="X193"/>
      <c r="Y193"/>
      <c r="Z193"/>
      <c r="AA193"/>
      <c r="AB193"/>
      <c r="AC193"/>
      <c r="AD193"/>
    </row>
    <row r="194" spans="2:30" ht="15">
      <c r="B194" s="19"/>
      <c r="C194"/>
      <c r="D194"/>
      <c r="E194"/>
      <c r="F194"/>
      <c r="G194"/>
      <c r="H194"/>
      <c r="I194"/>
      <c r="J194"/>
      <c r="K194"/>
      <c r="L194"/>
      <c r="M194"/>
      <c r="N194"/>
      <c r="O194"/>
      <c r="P194"/>
      <c r="Q194"/>
      <c r="R194"/>
      <c r="S194"/>
      <c r="T194"/>
      <c r="U194"/>
      <c r="V194"/>
      <c r="W194"/>
      <c r="X194"/>
      <c r="Y194"/>
      <c r="Z194"/>
      <c r="AA194"/>
      <c r="AB194"/>
      <c r="AC194"/>
      <c r="AD194"/>
    </row>
    <row r="195" spans="2:30" ht="15">
      <c r="B195" s="19"/>
      <c r="C195"/>
      <c r="D195"/>
      <c r="E195"/>
      <c r="F195"/>
      <c r="G195"/>
      <c r="H195"/>
      <c r="I195"/>
      <c r="J195"/>
      <c r="K195"/>
      <c r="L195"/>
      <c r="M195"/>
      <c r="N195"/>
      <c r="O195"/>
      <c r="P195"/>
      <c r="Q195"/>
      <c r="R195"/>
      <c r="S195"/>
      <c r="T195"/>
      <c r="U195"/>
      <c r="V195"/>
      <c r="W195"/>
      <c r="X195"/>
      <c r="Y195"/>
      <c r="Z195"/>
      <c r="AA195"/>
      <c r="AB195"/>
      <c r="AC195"/>
      <c r="AD195"/>
    </row>
    <row r="196" spans="2:30" ht="15">
      <c r="B196" s="19"/>
      <c r="C196"/>
      <c r="D196"/>
      <c r="E196"/>
      <c r="F196"/>
      <c r="G196"/>
      <c r="H196"/>
      <c r="I196"/>
      <c r="J196"/>
      <c r="K196"/>
      <c r="L196"/>
      <c r="M196"/>
      <c r="N196"/>
      <c r="O196"/>
      <c r="P196"/>
      <c r="Q196"/>
      <c r="R196"/>
      <c r="S196"/>
      <c r="T196"/>
      <c r="U196"/>
      <c r="V196"/>
      <c r="W196"/>
      <c r="X196"/>
      <c r="Y196"/>
      <c r="Z196"/>
      <c r="AA196"/>
      <c r="AB196"/>
      <c r="AC196"/>
      <c r="AD196"/>
    </row>
    <row r="197" spans="2:30" ht="15">
      <c r="B197" s="19"/>
      <c r="C197"/>
      <c r="D197"/>
      <c r="E197"/>
      <c r="F197"/>
      <c r="G197"/>
      <c r="H197"/>
      <c r="I197"/>
      <c r="J197"/>
      <c r="K197"/>
      <c r="L197"/>
      <c r="M197"/>
      <c r="N197"/>
      <c r="O197"/>
      <c r="P197"/>
      <c r="Q197"/>
      <c r="R197"/>
      <c r="S197"/>
      <c r="T197"/>
      <c r="U197"/>
      <c r="V197"/>
      <c r="W197"/>
      <c r="X197"/>
      <c r="Y197"/>
      <c r="Z197"/>
      <c r="AA197"/>
      <c r="AB197"/>
      <c r="AC197"/>
      <c r="AD197"/>
    </row>
    <row r="198" spans="2:30" ht="15">
      <c r="B198" s="19"/>
      <c r="C198"/>
      <c r="D198"/>
      <c r="E198"/>
      <c r="F198"/>
      <c r="G198"/>
      <c r="H198"/>
      <c r="I198"/>
      <c r="J198"/>
      <c r="K198"/>
      <c r="L198"/>
      <c r="M198"/>
      <c r="N198"/>
      <c r="O198"/>
      <c r="P198"/>
      <c r="Q198"/>
      <c r="R198"/>
      <c r="S198"/>
      <c r="T198"/>
      <c r="U198"/>
      <c r="V198"/>
      <c r="W198"/>
      <c r="X198"/>
      <c r="Y198"/>
      <c r="Z198"/>
      <c r="AA198"/>
      <c r="AB198"/>
      <c r="AC198"/>
      <c r="AD198"/>
    </row>
    <row r="199" spans="2:30" ht="15">
      <c r="B199" s="19"/>
      <c r="C199"/>
      <c r="D199"/>
      <c r="E199"/>
      <c r="F199"/>
      <c r="G199"/>
      <c r="H199"/>
      <c r="I199"/>
      <c r="J199"/>
      <c r="K199"/>
      <c r="L199"/>
      <c r="M199"/>
      <c r="N199"/>
      <c r="O199"/>
      <c r="P199"/>
      <c r="Q199"/>
      <c r="R199"/>
      <c r="S199"/>
      <c r="T199"/>
      <c r="U199"/>
      <c r="V199"/>
      <c r="W199"/>
      <c r="X199"/>
      <c r="Y199"/>
      <c r="Z199"/>
      <c r="AA199"/>
      <c r="AB199"/>
      <c r="AC199"/>
      <c r="AD199"/>
    </row>
    <row r="200" spans="2:30" ht="15">
      <c r="B200" s="19"/>
      <c r="C200"/>
      <c r="D200"/>
      <c r="E200"/>
      <c r="F200"/>
      <c r="G200"/>
      <c r="H200"/>
      <c r="I200"/>
      <c r="J200"/>
      <c r="K200"/>
      <c r="L200"/>
      <c r="M200"/>
      <c r="N200"/>
      <c r="O200"/>
      <c r="P200"/>
      <c r="Q200"/>
      <c r="R200"/>
      <c r="S200"/>
      <c r="T200"/>
      <c r="U200"/>
      <c r="V200"/>
      <c r="W200"/>
      <c r="X200"/>
      <c r="Y200"/>
      <c r="Z200"/>
      <c r="AA200"/>
      <c r="AB200"/>
      <c r="AC200"/>
      <c r="AD200"/>
    </row>
    <row r="201" spans="2:30" ht="15">
      <c r="B201" s="19"/>
      <c r="C201"/>
      <c r="D201"/>
      <c r="E201"/>
      <c r="F201"/>
      <c r="G201"/>
      <c r="H201"/>
      <c r="I201"/>
      <c r="J201"/>
      <c r="K201"/>
      <c r="L201"/>
      <c r="M201"/>
      <c r="N201"/>
      <c r="O201"/>
      <c r="P201"/>
      <c r="Q201"/>
      <c r="R201"/>
      <c r="S201"/>
      <c r="T201"/>
      <c r="U201"/>
      <c r="V201"/>
      <c r="W201"/>
      <c r="X201"/>
      <c r="Y201"/>
      <c r="Z201"/>
      <c r="AA201"/>
      <c r="AB201"/>
      <c r="AC201"/>
      <c r="AD201"/>
    </row>
    <row r="202" spans="2:30" ht="15">
      <c r="B202" s="19"/>
      <c r="C202"/>
      <c r="D202"/>
      <c r="E202"/>
      <c r="F202"/>
      <c r="G202"/>
      <c r="H202"/>
      <c r="I202"/>
      <c r="J202"/>
      <c r="K202"/>
      <c r="L202"/>
      <c r="M202"/>
      <c r="N202"/>
      <c r="O202"/>
      <c r="P202"/>
      <c r="Q202"/>
      <c r="R202"/>
      <c r="S202"/>
      <c r="T202"/>
      <c r="U202"/>
      <c r="V202"/>
      <c r="W202"/>
      <c r="X202"/>
      <c r="Y202"/>
      <c r="Z202"/>
      <c r="AA202"/>
      <c r="AB202"/>
      <c r="AC202"/>
      <c r="AD202"/>
    </row>
    <row r="203" spans="2:30" ht="15">
      <c r="B203" s="19"/>
      <c r="C203"/>
      <c r="D203"/>
      <c r="E203"/>
      <c r="F203"/>
      <c r="G203"/>
      <c r="H203"/>
      <c r="I203"/>
      <c r="J203"/>
      <c r="K203"/>
      <c r="L203"/>
      <c r="M203"/>
      <c r="N203"/>
      <c r="O203"/>
      <c r="P203"/>
      <c r="Q203"/>
      <c r="R203"/>
      <c r="S203"/>
      <c r="T203"/>
      <c r="U203"/>
      <c r="V203"/>
      <c r="W203"/>
      <c r="X203"/>
      <c r="Y203"/>
      <c r="Z203"/>
      <c r="AA203"/>
      <c r="AB203"/>
      <c r="AC203"/>
      <c r="AD203"/>
    </row>
    <row r="204" spans="2:30" ht="15">
      <c r="B204" s="19"/>
      <c r="C204"/>
      <c r="D204"/>
      <c r="E204"/>
      <c r="F204"/>
      <c r="G204"/>
      <c r="H204"/>
      <c r="I204"/>
      <c r="J204"/>
      <c r="K204"/>
      <c r="L204"/>
      <c r="M204"/>
      <c r="N204"/>
      <c r="O204"/>
      <c r="P204"/>
      <c r="Q204"/>
      <c r="R204"/>
      <c r="S204"/>
      <c r="T204"/>
      <c r="U204"/>
      <c r="V204"/>
      <c r="W204"/>
      <c r="X204"/>
      <c r="Y204"/>
      <c r="Z204"/>
      <c r="AA204"/>
      <c r="AB204"/>
      <c r="AC204"/>
      <c r="AD204"/>
    </row>
    <row r="205" spans="2:30" ht="15">
      <c r="B205" s="19"/>
      <c r="C205"/>
      <c r="D205"/>
      <c r="E205"/>
      <c r="F205"/>
      <c r="G205"/>
      <c r="H205"/>
      <c r="I205"/>
      <c r="J205"/>
      <c r="K205"/>
      <c r="L205"/>
      <c r="M205"/>
      <c r="N205"/>
      <c r="O205"/>
      <c r="P205"/>
      <c r="Q205"/>
      <c r="R205"/>
      <c r="S205"/>
      <c r="T205"/>
      <c r="U205"/>
      <c r="V205"/>
      <c r="W205"/>
      <c r="X205"/>
      <c r="Y205"/>
      <c r="Z205"/>
      <c r="AA205"/>
      <c r="AB205"/>
      <c r="AC205"/>
      <c r="AD205"/>
    </row>
    <row r="206" spans="2:30" ht="15">
      <c r="B206" s="19"/>
      <c r="C206"/>
      <c r="D206"/>
      <c r="E206"/>
      <c r="F206"/>
      <c r="G206"/>
      <c r="H206"/>
      <c r="I206"/>
      <c r="J206"/>
      <c r="K206"/>
      <c r="L206"/>
      <c r="M206"/>
      <c r="N206"/>
      <c r="O206"/>
      <c r="P206"/>
      <c r="Q206"/>
      <c r="R206"/>
      <c r="S206"/>
      <c r="T206"/>
      <c r="U206"/>
      <c r="V206"/>
      <c r="W206"/>
      <c r="X206"/>
      <c r="Y206"/>
      <c r="Z206"/>
      <c r="AA206"/>
      <c r="AB206"/>
      <c r="AC206"/>
      <c r="AD206"/>
    </row>
    <row r="207" spans="2:30" ht="15">
      <c r="B207" s="19"/>
      <c r="C207"/>
      <c r="D207"/>
      <c r="E207"/>
      <c r="F207"/>
      <c r="G207"/>
      <c r="H207"/>
      <c r="I207"/>
      <c r="J207"/>
      <c r="K207"/>
      <c r="L207"/>
      <c r="M207"/>
      <c r="N207"/>
      <c r="O207"/>
      <c r="P207"/>
      <c r="Q207"/>
      <c r="R207"/>
      <c r="S207"/>
      <c r="T207"/>
      <c r="U207"/>
      <c r="V207"/>
      <c r="W207"/>
      <c r="X207"/>
      <c r="Y207"/>
      <c r="Z207"/>
      <c r="AA207"/>
      <c r="AB207"/>
      <c r="AC207"/>
      <c r="AD207"/>
    </row>
  </sheetData>
  <phoneticPr fontId="12" type="noConversion"/>
  <pageMargins left="0.75" right="0.75" top="1" bottom="1" header="0.5" footer="0.5"/>
  <pageSetup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6352-1EC5-4020-BBD7-68DD390E943F}">
  <dimension ref="A1:B835"/>
  <sheetViews>
    <sheetView topLeftCell="A478" workbookViewId="0">
      <selection activeCell="B367" sqref="B367"/>
    </sheetView>
  </sheetViews>
  <sheetFormatPr defaultRowHeight="18" customHeight="1"/>
  <cols>
    <col min="1" max="1" width="23.7109375" style="18" customWidth="1"/>
    <col min="2" max="2" width="142.140625" customWidth="1"/>
  </cols>
  <sheetData>
    <row r="1" spans="1:2" ht="18" customHeight="1">
      <c r="A1" s="14" t="s">
        <v>6249</v>
      </c>
      <c r="B1" t="s">
        <v>137</v>
      </c>
    </row>
    <row r="2" spans="1:2" ht="18" customHeight="1">
      <c r="A2" t="s">
        <v>1404</v>
      </c>
      <c r="B2" s="10" t="s">
        <v>6262</v>
      </c>
    </row>
    <row r="3" spans="1:2" ht="18" customHeight="1">
      <c r="A3" s="11" t="s">
        <v>1404</v>
      </c>
      <c r="B3" s="10" t="s">
        <v>6265</v>
      </c>
    </row>
    <row r="4" spans="1:2" ht="18" customHeight="1">
      <c r="A4" s="2" t="s">
        <v>1404</v>
      </c>
      <c r="B4" s="10" t="s">
        <v>6521</v>
      </c>
    </row>
    <row r="5" spans="1:2" ht="18" customHeight="1">
      <c r="A5" s="11" t="s">
        <v>1404</v>
      </c>
      <c r="B5" s="10" t="s">
        <v>6251</v>
      </c>
    </row>
    <row r="6" spans="1:2" ht="18" customHeight="1">
      <c r="A6" s="11" t="s">
        <v>1404</v>
      </c>
      <c r="B6" s="10" t="s">
        <v>6266</v>
      </c>
    </row>
    <row r="7" spans="1:2" ht="18" customHeight="1">
      <c r="A7" s="11" t="s">
        <v>1404</v>
      </c>
      <c r="B7" s="10" t="s">
        <v>6523</v>
      </c>
    </row>
    <row r="8" spans="1:2" ht="18" customHeight="1">
      <c r="A8" s="11" t="s">
        <v>1404</v>
      </c>
      <c r="B8" s="10" t="s">
        <v>6524</v>
      </c>
    </row>
    <row r="9" spans="1:2" ht="18" customHeight="1">
      <c r="A9" t="s">
        <v>1404</v>
      </c>
      <c r="B9" s="10" t="s">
        <v>5684</v>
      </c>
    </row>
    <row r="10" spans="1:2" ht="18" customHeight="1">
      <c r="A10" s="2" t="s">
        <v>1404</v>
      </c>
      <c r="B10" s="10" t="s">
        <v>6525</v>
      </c>
    </row>
    <row r="11" spans="1:2" ht="18" customHeight="1">
      <c r="A11" s="11" t="s">
        <v>1404</v>
      </c>
      <c r="B11" s="10" t="s">
        <v>6528</v>
      </c>
    </row>
    <row r="12" spans="1:2" ht="18" customHeight="1">
      <c r="A12" s="2" t="s">
        <v>1404</v>
      </c>
      <c r="B12" s="10" t="s">
        <v>6538</v>
      </c>
    </row>
    <row r="13" spans="1:2" ht="18" customHeight="1">
      <c r="A13" s="11" t="s">
        <v>1404</v>
      </c>
      <c r="B13" s="10" t="s">
        <v>6539</v>
      </c>
    </row>
    <row r="14" spans="1:2" ht="18" customHeight="1">
      <c r="A14" t="s">
        <v>1404</v>
      </c>
      <c r="B14" s="10" t="s">
        <v>6540</v>
      </c>
    </row>
    <row r="15" spans="1:2" ht="18" customHeight="1">
      <c r="A15" s="2" t="s">
        <v>1404</v>
      </c>
      <c r="B15" s="10" t="s">
        <v>6543</v>
      </c>
    </row>
    <row r="16" spans="1:2" ht="18" customHeight="1">
      <c r="A16" s="2" t="s">
        <v>1404</v>
      </c>
      <c r="B16" s="10" t="s">
        <v>6544</v>
      </c>
    </row>
    <row r="17" spans="1:2" ht="18" customHeight="1">
      <c r="A17" s="2" t="s">
        <v>1404</v>
      </c>
      <c r="B17" s="10" t="s">
        <v>3687</v>
      </c>
    </row>
    <row r="18" spans="1:2" ht="18" customHeight="1">
      <c r="A18" t="s">
        <v>1404</v>
      </c>
      <c r="B18" s="10" t="s">
        <v>6545</v>
      </c>
    </row>
    <row r="19" spans="1:2" ht="18" customHeight="1">
      <c r="A19" s="11" t="s">
        <v>1404</v>
      </c>
      <c r="B19" s="10" t="s">
        <v>6546</v>
      </c>
    </row>
    <row r="20" spans="1:2" ht="18" customHeight="1">
      <c r="A20" s="11" t="s">
        <v>1404</v>
      </c>
      <c r="B20" s="10" t="s">
        <v>5689</v>
      </c>
    </row>
    <row r="21" spans="1:2" ht="18" customHeight="1">
      <c r="A21" t="s">
        <v>1404</v>
      </c>
      <c r="B21" s="10" t="s">
        <v>6268</v>
      </c>
    </row>
    <row r="22" spans="1:2" ht="18" customHeight="1">
      <c r="A22" s="2" t="s">
        <v>1404</v>
      </c>
      <c r="B22" s="10" t="s">
        <v>6548</v>
      </c>
    </row>
    <row r="23" spans="1:2" ht="18" customHeight="1">
      <c r="A23" t="s">
        <v>1404</v>
      </c>
      <c r="B23" s="10" t="s">
        <v>6549</v>
      </c>
    </row>
    <row r="24" spans="1:2" ht="18" customHeight="1">
      <c r="A24" t="s">
        <v>1404</v>
      </c>
      <c r="B24" s="10" t="s">
        <v>3688</v>
      </c>
    </row>
    <row r="25" spans="1:2" ht="18" customHeight="1">
      <c r="A25" s="2" t="s">
        <v>1404</v>
      </c>
      <c r="B25" s="10" t="s">
        <v>6534</v>
      </c>
    </row>
    <row r="26" spans="1:2" ht="18" customHeight="1">
      <c r="A26" t="s">
        <v>1404</v>
      </c>
      <c r="B26" s="10" t="s">
        <v>6271</v>
      </c>
    </row>
    <row r="27" spans="1:2" ht="18" customHeight="1">
      <c r="A27" s="11" t="s">
        <v>1404</v>
      </c>
      <c r="B27" s="10" t="s">
        <v>6733</v>
      </c>
    </row>
    <row r="28" spans="1:2" ht="18" customHeight="1">
      <c r="A28" t="s">
        <v>1404</v>
      </c>
      <c r="B28" s="10" t="s">
        <v>6535</v>
      </c>
    </row>
    <row r="29" spans="1:2" ht="18" customHeight="1">
      <c r="A29" s="2" t="s">
        <v>1404</v>
      </c>
      <c r="B29" s="10" t="s">
        <v>6273</v>
      </c>
    </row>
    <row r="30" spans="1:2" ht="18" customHeight="1">
      <c r="A30" s="2" t="s">
        <v>1404</v>
      </c>
      <c r="B30" s="10" t="s">
        <v>5691</v>
      </c>
    </row>
    <row r="31" spans="1:2" ht="18" customHeight="1">
      <c r="A31" t="s">
        <v>1404</v>
      </c>
      <c r="B31" s="10" t="s">
        <v>5692</v>
      </c>
    </row>
    <row r="32" spans="1:2" ht="18" customHeight="1">
      <c r="A32" t="s">
        <v>1404</v>
      </c>
      <c r="B32" s="10" t="s">
        <v>6536</v>
      </c>
    </row>
    <row r="33" spans="1:2" ht="18" customHeight="1">
      <c r="A33" s="11" t="s">
        <v>1404</v>
      </c>
      <c r="B33" s="10" t="s">
        <v>6537</v>
      </c>
    </row>
    <row r="34" spans="1:2" ht="18" customHeight="1">
      <c r="A34" t="s">
        <v>1404</v>
      </c>
      <c r="B34" s="10" t="s">
        <v>6285</v>
      </c>
    </row>
    <row r="35" spans="1:2" ht="18" customHeight="1">
      <c r="A35" s="11" t="s">
        <v>1404</v>
      </c>
      <c r="B35" s="10" t="s">
        <v>6286</v>
      </c>
    </row>
    <row r="36" spans="1:2" ht="18" customHeight="1">
      <c r="A36" s="2" t="s">
        <v>1404</v>
      </c>
      <c r="B36" s="10" t="s">
        <v>6287</v>
      </c>
    </row>
    <row r="37" spans="1:2" ht="18" customHeight="1">
      <c r="A37" t="s">
        <v>1404</v>
      </c>
      <c r="B37" s="10" t="s">
        <v>6552</v>
      </c>
    </row>
    <row r="38" spans="1:2" ht="18" customHeight="1">
      <c r="A38" s="11" t="s">
        <v>1404</v>
      </c>
      <c r="B38" s="10" t="s">
        <v>6289</v>
      </c>
    </row>
    <row r="39" spans="1:2" ht="18" customHeight="1">
      <c r="A39" t="s">
        <v>1404</v>
      </c>
      <c r="B39" s="10" t="s">
        <v>6553</v>
      </c>
    </row>
    <row r="40" spans="1:2" ht="18" customHeight="1">
      <c r="A40" s="11" t="s">
        <v>1404</v>
      </c>
      <c r="B40" s="10" t="s">
        <v>6554</v>
      </c>
    </row>
    <row r="41" spans="1:2" ht="18" customHeight="1">
      <c r="A41" t="s">
        <v>1404</v>
      </c>
      <c r="B41" s="10" t="s">
        <v>5694</v>
      </c>
    </row>
    <row r="42" spans="1:2" ht="18" customHeight="1">
      <c r="A42" s="2" t="s">
        <v>1404</v>
      </c>
      <c r="B42" s="10" t="s">
        <v>6292</v>
      </c>
    </row>
    <row r="43" spans="1:2" ht="18" customHeight="1">
      <c r="A43" s="2" t="s">
        <v>1404</v>
      </c>
      <c r="B43" s="10" t="s">
        <v>6294</v>
      </c>
    </row>
    <row r="44" spans="1:2" ht="18" customHeight="1">
      <c r="A44" t="s">
        <v>1404</v>
      </c>
      <c r="B44" s="10" t="s">
        <v>6296</v>
      </c>
    </row>
    <row r="45" spans="1:2" ht="18" customHeight="1">
      <c r="A45" s="11" t="s">
        <v>1404</v>
      </c>
      <c r="B45" s="10" t="s">
        <v>6295</v>
      </c>
    </row>
    <row r="46" spans="1:2" ht="18" customHeight="1">
      <c r="A46" t="s">
        <v>1404</v>
      </c>
      <c r="B46" s="10" t="s">
        <v>6297</v>
      </c>
    </row>
    <row r="47" spans="1:2" ht="18" customHeight="1">
      <c r="A47" s="11" t="s">
        <v>1404</v>
      </c>
      <c r="B47" s="10" t="s">
        <v>6734</v>
      </c>
    </row>
    <row r="48" spans="1:2" ht="18" customHeight="1">
      <c r="A48" s="2" t="s">
        <v>1404</v>
      </c>
      <c r="B48" s="10" t="s">
        <v>6298</v>
      </c>
    </row>
    <row r="49" spans="1:2" ht="18" customHeight="1">
      <c r="A49" t="s">
        <v>1404</v>
      </c>
      <c r="B49" s="10" t="s">
        <v>6300</v>
      </c>
    </row>
    <row r="50" spans="1:2" ht="18" customHeight="1">
      <c r="A50" s="2" t="s">
        <v>1404</v>
      </c>
      <c r="B50" s="10" t="s">
        <v>6303</v>
      </c>
    </row>
    <row r="51" spans="1:2" ht="18" customHeight="1">
      <c r="A51" s="2" t="s">
        <v>1404</v>
      </c>
      <c r="B51" s="10" t="s">
        <v>6312</v>
      </c>
    </row>
    <row r="52" spans="1:2" ht="18" customHeight="1">
      <c r="A52" s="11" t="s">
        <v>1404</v>
      </c>
      <c r="B52" s="10" t="s">
        <v>6563</v>
      </c>
    </row>
    <row r="53" spans="1:2" ht="18" customHeight="1">
      <c r="A53" t="s">
        <v>1404</v>
      </c>
      <c r="B53" s="10" t="s">
        <v>6564</v>
      </c>
    </row>
    <row r="54" spans="1:2" ht="18" customHeight="1">
      <c r="A54" s="11" t="s">
        <v>1404</v>
      </c>
      <c r="B54" s="10" t="s">
        <v>6735</v>
      </c>
    </row>
    <row r="55" spans="1:2" ht="18" customHeight="1">
      <c r="A55" s="2" t="s">
        <v>1404</v>
      </c>
      <c r="B55" s="10" t="s">
        <v>6557</v>
      </c>
    </row>
    <row r="56" spans="1:2" ht="18" customHeight="1">
      <c r="A56" t="s">
        <v>1404</v>
      </c>
      <c r="B56" s="10" t="s">
        <v>6566</v>
      </c>
    </row>
    <row r="57" spans="1:2" ht="18" customHeight="1">
      <c r="A57" s="11" t="s">
        <v>1404</v>
      </c>
      <c r="B57" s="10" t="s">
        <v>3694</v>
      </c>
    </row>
    <row r="58" spans="1:2" ht="18" customHeight="1">
      <c r="A58" s="11" t="s">
        <v>1404</v>
      </c>
      <c r="B58" s="10" t="s">
        <v>6306</v>
      </c>
    </row>
    <row r="59" spans="1:2" ht="18" customHeight="1">
      <c r="A59" t="s">
        <v>1404</v>
      </c>
      <c r="B59" s="10" t="s">
        <v>6560</v>
      </c>
    </row>
    <row r="60" spans="1:2" ht="18" customHeight="1">
      <c r="A60" t="s">
        <v>1404</v>
      </c>
      <c r="B60" s="10" t="s">
        <v>6309</v>
      </c>
    </row>
    <row r="61" spans="1:2" ht="18" customHeight="1">
      <c r="A61" s="11" t="s">
        <v>1404</v>
      </c>
      <c r="B61" s="10" t="s">
        <v>6310</v>
      </c>
    </row>
    <row r="62" spans="1:2" ht="18" customHeight="1">
      <c r="A62" t="s">
        <v>1404</v>
      </c>
      <c r="B62" s="10" t="s">
        <v>6561</v>
      </c>
    </row>
    <row r="63" spans="1:2" ht="18" customHeight="1">
      <c r="A63" s="11" t="s">
        <v>1404</v>
      </c>
      <c r="B63" s="10" t="s">
        <v>6313</v>
      </c>
    </row>
    <row r="64" spans="1:2" ht="18" customHeight="1">
      <c r="A64" s="11" t="s">
        <v>1404</v>
      </c>
      <c r="B64" s="10" t="s">
        <v>6568</v>
      </c>
    </row>
    <row r="65" spans="1:2" ht="18" customHeight="1">
      <c r="A65" t="s">
        <v>1404</v>
      </c>
      <c r="B65" s="10" t="s">
        <v>6315</v>
      </c>
    </row>
    <row r="66" spans="1:2" ht="18" customHeight="1">
      <c r="A66" s="11" t="s">
        <v>1404</v>
      </c>
      <c r="B66" s="10" t="s">
        <v>6569</v>
      </c>
    </row>
    <row r="67" spans="1:2" ht="18" customHeight="1">
      <c r="A67" t="s">
        <v>1404</v>
      </c>
      <c r="B67" s="10" t="s">
        <v>6316</v>
      </c>
    </row>
    <row r="68" spans="1:2" ht="18" customHeight="1">
      <c r="A68" s="2" t="s">
        <v>1404</v>
      </c>
      <c r="B68" s="10" t="s">
        <v>3695</v>
      </c>
    </row>
    <row r="69" spans="1:2" ht="18" customHeight="1">
      <c r="A69" s="11" t="s">
        <v>1404</v>
      </c>
      <c r="B69" s="10" t="s">
        <v>6317</v>
      </c>
    </row>
    <row r="70" spans="1:2" ht="18" customHeight="1">
      <c r="A70" t="s">
        <v>1404</v>
      </c>
      <c r="B70" s="10" t="s">
        <v>6318</v>
      </c>
    </row>
    <row r="71" spans="1:2" ht="18" customHeight="1">
      <c r="A71" s="11" t="s">
        <v>1404</v>
      </c>
      <c r="B71" s="10" t="s">
        <v>6570</v>
      </c>
    </row>
    <row r="72" spans="1:2" ht="18" customHeight="1">
      <c r="A72" s="2" t="s">
        <v>1404</v>
      </c>
      <c r="B72" s="10" t="s">
        <v>6321</v>
      </c>
    </row>
    <row r="73" spans="1:2" ht="18" customHeight="1">
      <c r="A73" s="11" t="s">
        <v>1404</v>
      </c>
      <c r="B73" s="10" t="s">
        <v>6572</v>
      </c>
    </row>
    <row r="74" spans="1:2" ht="18" customHeight="1">
      <c r="A74" t="s">
        <v>1404</v>
      </c>
      <c r="B74" s="10" t="s">
        <v>6322</v>
      </c>
    </row>
    <row r="75" spans="1:2" ht="18" customHeight="1">
      <c r="A75" s="11" t="s">
        <v>1404</v>
      </c>
      <c r="B75" s="10" t="s">
        <v>6573</v>
      </c>
    </row>
    <row r="76" spans="1:2" ht="18" customHeight="1">
      <c r="A76" s="2" t="s">
        <v>1404</v>
      </c>
      <c r="B76" s="10" t="s">
        <v>6323</v>
      </c>
    </row>
    <row r="77" spans="1:2" ht="18" customHeight="1">
      <c r="A77" t="s">
        <v>1404</v>
      </c>
      <c r="B77" s="10" t="s">
        <v>6574</v>
      </c>
    </row>
    <row r="78" spans="1:2" ht="18" customHeight="1">
      <c r="A78" s="2" t="s">
        <v>1404</v>
      </c>
      <c r="B78" s="10" t="s">
        <v>6325</v>
      </c>
    </row>
    <row r="79" spans="1:2" ht="18" customHeight="1">
      <c r="A79" t="s">
        <v>1404</v>
      </c>
      <c r="B79" s="10" t="s">
        <v>6326</v>
      </c>
    </row>
    <row r="80" spans="1:2" ht="18" customHeight="1">
      <c r="A80" s="11" t="s">
        <v>1404</v>
      </c>
      <c r="B80" s="10" t="s">
        <v>5697</v>
      </c>
    </row>
    <row r="81" spans="1:2" ht="18" customHeight="1">
      <c r="A81" t="s">
        <v>1404</v>
      </c>
      <c r="B81" s="10" t="s">
        <v>3697</v>
      </c>
    </row>
    <row r="82" spans="1:2" ht="18" customHeight="1">
      <c r="A82" s="11" t="s">
        <v>1404</v>
      </c>
      <c r="B82" s="10" t="s">
        <v>6579</v>
      </c>
    </row>
    <row r="83" spans="1:2" ht="18" customHeight="1">
      <c r="A83" s="2" t="s">
        <v>1404</v>
      </c>
      <c r="B83" s="10" t="s">
        <v>6580</v>
      </c>
    </row>
    <row r="84" spans="1:2" ht="18" customHeight="1">
      <c r="A84" s="2" t="s">
        <v>1404</v>
      </c>
      <c r="B84" s="10" t="s">
        <v>6581</v>
      </c>
    </row>
    <row r="85" spans="1:2" ht="18" customHeight="1">
      <c r="A85" t="s">
        <v>1404</v>
      </c>
      <c r="B85" s="10" t="s">
        <v>6582</v>
      </c>
    </row>
    <row r="86" spans="1:2" ht="18" customHeight="1">
      <c r="A86" s="11" t="s">
        <v>1404</v>
      </c>
      <c r="B86" s="10" t="s">
        <v>6583</v>
      </c>
    </row>
    <row r="87" spans="1:2" ht="18" customHeight="1">
      <c r="A87" t="s">
        <v>1404</v>
      </c>
      <c r="B87" s="10" t="s">
        <v>6584</v>
      </c>
    </row>
    <row r="88" spans="1:2" ht="18" customHeight="1">
      <c r="A88" s="11" t="s">
        <v>1404</v>
      </c>
      <c r="B88" s="10" t="s">
        <v>6331</v>
      </c>
    </row>
    <row r="89" spans="1:2" ht="18" customHeight="1">
      <c r="A89" s="2" t="s">
        <v>1404</v>
      </c>
      <c r="B89" s="10" t="s">
        <v>6586</v>
      </c>
    </row>
    <row r="90" spans="1:2" ht="18" customHeight="1">
      <c r="A90" s="2" t="s">
        <v>1404</v>
      </c>
      <c r="B90" s="10" t="s">
        <v>6738</v>
      </c>
    </row>
    <row r="91" spans="1:2" ht="18" customHeight="1">
      <c r="A91" t="s">
        <v>1404</v>
      </c>
      <c r="B91" s="10" t="s">
        <v>6588</v>
      </c>
    </row>
    <row r="92" spans="1:2" ht="18" customHeight="1">
      <c r="A92" s="11" t="s">
        <v>1404</v>
      </c>
      <c r="B92" s="10" t="s">
        <v>5698</v>
      </c>
    </row>
    <row r="93" spans="1:2" ht="18" customHeight="1">
      <c r="A93" t="s">
        <v>1404</v>
      </c>
      <c r="B93" s="10" t="s">
        <v>6589</v>
      </c>
    </row>
    <row r="94" spans="1:2" ht="18" customHeight="1">
      <c r="A94" s="11" t="s">
        <v>1404</v>
      </c>
      <c r="B94" s="10" t="s">
        <v>6590</v>
      </c>
    </row>
    <row r="95" spans="1:2" ht="18" customHeight="1">
      <c r="A95" t="s">
        <v>1404</v>
      </c>
      <c r="B95" s="10" t="s">
        <v>6739</v>
      </c>
    </row>
    <row r="96" spans="1:2" ht="18" customHeight="1">
      <c r="A96" t="s">
        <v>1404</v>
      </c>
      <c r="B96" s="10" t="s">
        <v>6337</v>
      </c>
    </row>
    <row r="97" spans="1:2" ht="18" customHeight="1">
      <c r="A97" s="11" t="s">
        <v>1404</v>
      </c>
      <c r="B97" s="10" t="s">
        <v>3701</v>
      </c>
    </row>
    <row r="98" spans="1:2" ht="18" customHeight="1">
      <c r="A98" s="11" t="s">
        <v>1404</v>
      </c>
      <c r="B98" s="10" t="s">
        <v>3702</v>
      </c>
    </row>
    <row r="99" spans="1:2" ht="18" customHeight="1">
      <c r="A99" s="11" t="s">
        <v>1404</v>
      </c>
      <c r="B99" s="10" t="s">
        <v>6592</v>
      </c>
    </row>
    <row r="100" spans="1:2" ht="18" customHeight="1">
      <c r="A100" s="11" t="s">
        <v>1404</v>
      </c>
      <c r="B100" s="10" t="s">
        <v>5701</v>
      </c>
    </row>
    <row r="101" spans="1:2" ht="18" customHeight="1">
      <c r="A101" t="s">
        <v>1404</v>
      </c>
      <c r="B101" s="10" t="s">
        <v>5702</v>
      </c>
    </row>
    <row r="102" spans="1:2" ht="18" customHeight="1">
      <c r="A102" t="s">
        <v>1404</v>
      </c>
      <c r="B102" s="10" t="s">
        <v>5700</v>
      </c>
    </row>
    <row r="103" spans="1:2" ht="18" customHeight="1">
      <c r="A103" t="s">
        <v>1404</v>
      </c>
      <c r="B103" s="10" t="s">
        <v>5704</v>
      </c>
    </row>
    <row r="104" spans="1:2" ht="18" customHeight="1">
      <c r="A104" s="11" t="s">
        <v>1404</v>
      </c>
      <c r="B104" s="10" t="s">
        <v>6341</v>
      </c>
    </row>
    <row r="105" spans="1:2" ht="18" customHeight="1">
      <c r="A105" s="11" t="s">
        <v>1404</v>
      </c>
      <c r="B105" s="10" t="s">
        <v>5705</v>
      </c>
    </row>
    <row r="106" spans="1:2" ht="18" customHeight="1">
      <c r="A106" s="2" t="s">
        <v>1404</v>
      </c>
      <c r="B106" s="10" t="s">
        <v>6741</v>
      </c>
    </row>
    <row r="107" spans="1:2" ht="18" customHeight="1">
      <c r="A107" t="s">
        <v>1404</v>
      </c>
      <c r="B107" s="10" t="s">
        <v>6594</v>
      </c>
    </row>
    <row r="108" spans="1:2" ht="18" customHeight="1">
      <c r="A108" s="11" t="s">
        <v>1404</v>
      </c>
      <c r="B108" s="10" t="s">
        <v>6595</v>
      </c>
    </row>
    <row r="109" spans="1:2" ht="18" customHeight="1">
      <c r="A109" s="11" t="s">
        <v>1404</v>
      </c>
      <c r="B109" s="10" t="s">
        <v>5706</v>
      </c>
    </row>
    <row r="110" spans="1:2" ht="18" customHeight="1">
      <c r="A110" t="s">
        <v>1404</v>
      </c>
      <c r="B110" s="10" t="s">
        <v>6597</v>
      </c>
    </row>
    <row r="111" spans="1:2" ht="18" customHeight="1">
      <c r="A111" t="s">
        <v>1404</v>
      </c>
      <c r="B111" s="10" t="s">
        <v>6599</v>
      </c>
    </row>
    <row r="112" spans="1:2" ht="18" customHeight="1">
      <c r="A112" s="11" t="s">
        <v>1404</v>
      </c>
      <c r="B112" s="10" t="s">
        <v>6598</v>
      </c>
    </row>
    <row r="113" spans="1:2" ht="18" customHeight="1">
      <c r="A113" t="s">
        <v>1404</v>
      </c>
      <c r="B113" s="10" t="s">
        <v>3705</v>
      </c>
    </row>
    <row r="114" spans="1:2" ht="18" customHeight="1">
      <c r="A114" s="11" t="s">
        <v>1404</v>
      </c>
      <c r="B114" s="10" t="s">
        <v>6343</v>
      </c>
    </row>
    <row r="115" spans="1:2" ht="18" customHeight="1">
      <c r="A115" s="2" t="s">
        <v>1404</v>
      </c>
      <c r="B115" s="10" t="s">
        <v>6344</v>
      </c>
    </row>
    <row r="116" spans="1:2" ht="18" customHeight="1">
      <c r="A116" s="2" t="s">
        <v>1404</v>
      </c>
      <c r="B116" s="10" t="s">
        <v>6346</v>
      </c>
    </row>
    <row r="117" spans="1:2" ht="18" customHeight="1">
      <c r="A117" t="s">
        <v>1404</v>
      </c>
      <c r="B117" s="10" t="s">
        <v>6347</v>
      </c>
    </row>
    <row r="118" spans="1:2" ht="18" customHeight="1">
      <c r="A118" t="s">
        <v>1404</v>
      </c>
      <c r="B118" s="10" t="s">
        <v>3706</v>
      </c>
    </row>
    <row r="119" spans="1:2" ht="18" customHeight="1">
      <c r="A119" s="11" t="s">
        <v>1404</v>
      </c>
      <c r="B119" s="10" t="s">
        <v>3707</v>
      </c>
    </row>
    <row r="120" spans="1:2" ht="18" customHeight="1">
      <c r="A120" s="11" t="s">
        <v>1404</v>
      </c>
      <c r="B120" s="10" t="s">
        <v>6349</v>
      </c>
    </row>
    <row r="121" spans="1:2" ht="18" customHeight="1">
      <c r="A121" t="s">
        <v>1404</v>
      </c>
      <c r="B121" s="10" t="s">
        <v>6353</v>
      </c>
    </row>
    <row r="122" spans="1:2" ht="18" customHeight="1">
      <c r="A122" s="11" t="s">
        <v>1404</v>
      </c>
      <c r="B122" s="10" t="s">
        <v>6352</v>
      </c>
    </row>
    <row r="123" spans="1:2" ht="18" customHeight="1">
      <c r="A123" t="s">
        <v>1404</v>
      </c>
      <c r="B123" s="10" t="s">
        <v>6354</v>
      </c>
    </row>
    <row r="124" spans="1:2" ht="18" customHeight="1">
      <c r="A124" s="11" t="s">
        <v>1404</v>
      </c>
      <c r="B124" s="10" t="s">
        <v>3709</v>
      </c>
    </row>
    <row r="125" spans="1:2" ht="18" customHeight="1">
      <c r="A125" s="2" t="s">
        <v>1404</v>
      </c>
      <c r="B125" s="10" t="s">
        <v>3710</v>
      </c>
    </row>
    <row r="126" spans="1:2" ht="18" customHeight="1">
      <c r="A126" s="11" t="s">
        <v>1404</v>
      </c>
      <c r="B126" s="10" t="s">
        <v>5708</v>
      </c>
    </row>
    <row r="127" spans="1:2" ht="18" customHeight="1">
      <c r="A127" s="2" t="s">
        <v>1404</v>
      </c>
      <c r="B127" s="10" t="s">
        <v>6742</v>
      </c>
    </row>
    <row r="128" spans="1:2" ht="18" customHeight="1">
      <c r="A128" t="s">
        <v>1404</v>
      </c>
      <c r="B128" s="10" t="s">
        <v>6605</v>
      </c>
    </row>
    <row r="129" spans="1:2" ht="18" customHeight="1">
      <c r="A129" t="s">
        <v>1404</v>
      </c>
      <c r="B129" s="10" t="s">
        <v>5710</v>
      </c>
    </row>
    <row r="130" spans="1:2" ht="18" customHeight="1">
      <c r="A130" s="11" t="s">
        <v>1404</v>
      </c>
      <c r="B130" s="10" t="s">
        <v>6607</v>
      </c>
    </row>
    <row r="131" spans="1:2" ht="18" customHeight="1">
      <c r="A131" t="s">
        <v>1404</v>
      </c>
      <c r="B131" s="10" t="s">
        <v>3712</v>
      </c>
    </row>
    <row r="132" spans="1:2" ht="18" customHeight="1">
      <c r="A132" t="s">
        <v>1404</v>
      </c>
      <c r="B132" s="10" t="s">
        <v>3713</v>
      </c>
    </row>
    <row r="133" spans="1:2" ht="18" customHeight="1">
      <c r="A133" s="2" t="s">
        <v>1404</v>
      </c>
      <c r="B133" s="10" t="s">
        <v>3715</v>
      </c>
    </row>
    <row r="134" spans="1:2" ht="18" customHeight="1">
      <c r="A134" t="s">
        <v>1404</v>
      </c>
      <c r="B134" s="10" t="s">
        <v>6357</v>
      </c>
    </row>
    <row r="135" spans="1:2" ht="18" customHeight="1">
      <c r="A135" s="2" t="s">
        <v>1404</v>
      </c>
      <c r="B135" s="10" t="s">
        <v>6358</v>
      </c>
    </row>
    <row r="136" spans="1:2" ht="18" customHeight="1">
      <c r="A136" s="2" t="s">
        <v>1404</v>
      </c>
      <c r="B136" s="10" t="s">
        <v>6359</v>
      </c>
    </row>
    <row r="137" spans="1:2" ht="18" customHeight="1">
      <c r="A137" s="2" t="s">
        <v>1404</v>
      </c>
      <c r="B137" s="10" t="s">
        <v>6609</v>
      </c>
    </row>
    <row r="138" spans="1:2" ht="18" customHeight="1">
      <c r="A138" s="2" t="s">
        <v>1404</v>
      </c>
      <c r="B138" s="10" t="s">
        <v>6360</v>
      </c>
    </row>
    <row r="139" spans="1:2" ht="18" customHeight="1">
      <c r="A139" s="2" t="s">
        <v>1404</v>
      </c>
      <c r="B139" s="10" t="s">
        <v>6361</v>
      </c>
    </row>
    <row r="140" spans="1:2" ht="18" customHeight="1">
      <c r="A140" s="2" t="s">
        <v>1404</v>
      </c>
      <c r="B140" s="10" t="s">
        <v>6363</v>
      </c>
    </row>
    <row r="141" spans="1:2" ht="18" customHeight="1">
      <c r="A141" s="11" t="s">
        <v>1404</v>
      </c>
      <c r="B141" s="10" t="s">
        <v>6614</v>
      </c>
    </row>
    <row r="142" spans="1:2" ht="18" customHeight="1">
      <c r="A142" t="s">
        <v>1404</v>
      </c>
      <c r="B142" s="10" t="s">
        <v>6365</v>
      </c>
    </row>
    <row r="143" spans="1:2" ht="18" customHeight="1">
      <c r="A143" s="11" t="s">
        <v>1404</v>
      </c>
      <c r="B143" s="10" t="s">
        <v>5712</v>
      </c>
    </row>
    <row r="144" spans="1:2" ht="18" customHeight="1">
      <c r="A144" s="2" t="s">
        <v>1404</v>
      </c>
      <c r="B144" s="10" t="s">
        <v>3717</v>
      </c>
    </row>
    <row r="145" spans="1:2" ht="18" customHeight="1">
      <c r="A145" s="2" t="s">
        <v>1404</v>
      </c>
      <c r="B145" s="10" t="s">
        <v>6366</v>
      </c>
    </row>
    <row r="146" spans="1:2" ht="18" customHeight="1">
      <c r="A146" s="2" t="s">
        <v>1404</v>
      </c>
      <c r="B146" s="10" t="s">
        <v>5713</v>
      </c>
    </row>
    <row r="147" spans="1:2" ht="18" customHeight="1">
      <c r="A147" s="11" t="s">
        <v>1404</v>
      </c>
      <c r="B147" s="10" t="s">
        <v>6367</v>
      </c>
    </row>
    <row r="148" spans="1:2" ht="18" customHeight="1">
      <c r="A148" t="s">
        <v>1404</v>
      </c>
      <c r="B148" s="10" t="s">
        <v>5714</v>
      </c>
    </row>
    <row r="149" spans="1:2" ht="18" customHeight="1">
      <c r="A149" s="11" t="s">
        <v>1404</v>
      </c>
      <c r="B149" s="10" t="s">
        <v>6368</v>
      </c>
    </row>
    <row r="150" spans="1:2" ht="18" customHeight="1">
      <c r="A150" s="2" t="s">
        <v>1404</v>
      </c>
      <c r="B150" s="10" t="s">
        <v>6252</v>
      </c>
    </row>
    <row r="151" spans="1:2" ht="18" customHeight="1">
      <c r="A151" s="2" t="s">
        <v>1404</v>
      </c>
      <c r="B151" s="10" t="s">
        <v>6616</v>
      </c>
    </row>
    <row r="152" spans="1:2" ht="18" customHeight="1">
      <c r="A152" t="s">
        <v>1404</v>
      </c>
      <c r="B152" s="10" t="s">
        <v>6369</v>
      </c>
    </row>
    <row r="153" spans="1:2" ht="18" customHeight="1">
      <c r="A153" s="11" t="s">
        <v>1404</v>
      </c>
      <c r="B153" s="10" t="s">
        <v>6617</v>
      </c>
    </row>
    <row r="154" spans="1:2" ht="18" customHeight="1">
      <c r="A154" s="2" t="s">
        <v>1404</v>
      </c>
      <c r="B154" s="10" t="s">
        <v>5715</v>
      </c>
    </row>
    <row r="155" spans="1:2" ht="18" customHeight="1">
      <c r="A155" s="11" t="s">
        <v>1404</v>
      </c>
      <c r="B155" s="10" t="s">
        <v>6372</v>
      </c>
    </row>
    <row r="156" spans="1:2" ht="18" customHeight="1">
      <c r="A156" t="s">
        <v>1404</v>
      </c>
      <c r="B156" s="10" t="s">
        <v>6618</v>
      </c>
    </row>
    <row r="157" spans="1:2" ht="18" customHeight="1">
      <c r="A157" s="2" t="s">
        <v>1404</v>
      </c>
      <c r="B157" s="10" t="s">
        <v>6619</v>
      </c>
    </row>
    <row r="158" spans="1:2" ht="18" customHeight="1">
      <c r="A158" s="2" t="s">
        <v>1404</v>
      </c>
      <c r="B158" s="10" t="s">
        <v>5717</v>
      </c>
    </row>
    <row r="159" spans="1:2" ht="18" customHeight="1">
      <c r="A159" t="s">
        <v>1404</v>
      </c>
      <c r="B159" s="10" t="s">
        <v>6375</v>
      </c>
    </row>
    <row r="160" spans="1:2" ht="18" customHeight="1">
      <c r="A160" s="11" t="s">
        <v>1404</v>
      </c>
      <c r="B160" s="10" t="s">
        <v>6621</v>
      </c>
    </row>
    <row r="161" spans="1:2" ht="18" customHeight="1">
      <c r="A161" s="2" t="s">
        <v>1404</v>
      </c>
      <c r="B161" s="10" t="s">
        <v>5718</v>
      </c>
    </row>
    <row r="162" spans="1:2" ht="18" customHeight="1">
      <c r="A162" t="s">
        <v>1404</v>
      </c>
      <c r="B162" s="10" t="s">
        <v>6623</v>
      </c>
    </row>
    <row r="163" spans="1:2" ht="18" customHeight="1">
      <c r="A163" s="11" t="s">
        <v>1404</v>
      </c>
      <c r="B163" s="10" t="s">
        <v>6624</v>
      </c>
    </row>
    <row r="164" spans="1:2" ht="18" customHeight="1">
      <c r="A164" t="s">
        <v>1404</v>
      </c>
      <c r="B164" s="10" t="s">
        <v>6729</v>
      </c>
    </row>
    <row r="165" spans="1:2" ht="18" customHeight="1">
      <c r="A165" s="11" t="s">
        <v>1404</v>
      </c>
      <c r="B165" s="10" t="s">
        <v>6254</v>
      </c>
    </row>
    <row r="166" spans="1:2" ht="18" customHeight="1">
      <c r="A166" s="2" t="s">
        <v>1404</v>
      </c>
      <c r="B166" s="10" t="s">
        <v>6626</v>
      </c>
    </row>
    <row r="167" spans="1:2" ht="18" customHeight="1">
      <c r="A167" s="2" t="s">
        <v>1404</v>
      </c>
      <c r="B167" s="10" t="s">
        <v>6627</v>
      </c>
    </row>
    <row r="168" spans="1:2" ht="18" customHeight="1">
      <c r="A168" t="s">
        <v>1404</v>
      </c>
      <c r="B168" s="10" t="s">
        <v>6381</v>
      </c>
    </row>
    <row r="169" spans="1:2" ht="18" customHeight="1">
      <c r="A169" s="2" t="s">
        <v>1404</v>
      </c>
      <c r="B169" s="10" t="s">
        <v>6628</v>
      </c>
    </row>
    <row r="170" spans="1:2" ht="18" customHeight="1">
      <c r="A170" s="11" t="s">
        <v>1404</v>
      </c>
      <c r="B170" s="10" t="s">
        <v>6629</v>
      </c>
    </row>
    <row r="171" spans="1:2" ht="18" customHeight="1">
      <c r="A171" t="s">
        <v>1404</v>
      </c>
      <c r="B171" s="10" t="s">
        <v>6630</v>
      </c>
    </row>
    <row r="172" spans="1:2" ht="18" customHeight="1">
      <c r="A172" s="2" t="s">
        <v>1404</v>
      </c>
      <c r="B172" s="10" t="s">
        <v>5719</v>
      </c>
    </row>
    <row r="173" spans="1:2" ht="18" customHeight="1">
      <c r="A173" s="2" t="s">
        <v>1404</v>
      </c>
      <c r="B173" s="10" t="s">
        <v>6382</v>
      </c>
    </row>
    <row r="174" spans="1:2" ht="18" customHeight="1">
      <c r="A174" s="2" t="s">
        <v>1404</v>
      </c>
      <c r="B174" s="10" t="s">
        <v>6631</v>
      </c>
    </row>
    <row r="175" spans="1:2" ht="18" customHeight="1">
      <c r="A175" s="2" t="s">
        <v>1404</v>
      </c>
      <c r="B175" s="10" t="s">
        <v>6632</v>
      </c>
    </row>
    <row r="176" spans="1:2" ht="18" customHeight="1">
      <c r="A176" t="s">
        <v>1404</v>
      </c>
      <c r="B176" s="10" t="s">
        <v>5720</v>
      </c>
    </row>
    <row r="177" spans="1:2" ht="18" customHeight="1">
      <c r="A177" t="s">
        <v>1404</v>
      </c>
      <c r="B177" s="10" t="s">
        <v>6384</v>
      </c>
    </row>
    <row r="178" spans="1:2" ht="18" customHeight="1">
      <c r="A178" s="11" t="s">
        <v>1404</v>
      </c>
      <c r="B178" s="10" t="s">
        <v>5721</v>
      </c>
    </row>
    <row r="179" spans="1:2" ht="18" customHeight="1">
      <c r="A179" s="2" t="s">
        <v>1404</v>
      </c>
      <c r="B179" s="10" t="s">
        <v>6387</v>
      </c>
    </row>
    <row r="180" spans="1:2" ht="18" customHeight="1">
      <c r="A180" t="s">
        <v>1404</v>
      </c>
      <c r="B180" s="10" t="s">
        <v>6388</v>
      </c>
    </row>
    <row r="181" spans="1:2" ht="18" customHeight="1">
      <c r="A181" s="2" t="s">
        <v>1404</v>
      </c>
      <c r="B181" s="10" t="s">
        <v>3720</v>
      </c>
    </row>
    <row r="182" spans="1:2" ht="18" customHeight="1">
      <c r="A182" t="s">
        <v>1404</v>
      </c>
      <c r="B182" s="10" t="s">
        <v>6634</v>
      </c>
    </row>
    <row r="183" spans="1:2" ht="18" customHeight="1">
      <c r="A183" s="2" t="s">
        <v>1404</v>
      </c>
      <c r="B183" s="10" t="s">
        <v>6635</v>
      </c>
    </row>
    <row r="184" spans="1:2" ht="18" customHeight="1">
      <c r="A184" t="s">
        <v>1404</v>
      </c>
      <c r="B184" s="10" t="s">
        <v>5723</v>
      </c>
    </row>
    <row r="185" spans="1:2" ht="18" customHeight="1">
      <c r="A185" t="s">
        <v>1404</v>
      </c>
      <c r="B185" s="10" t="s">
        <v>5682</v>
      </c>
    </row>
    <row r="186" spans="1:2" ht="18" customHeight="1">
      <c r="A186" s="11" t="s">
        <v>1404</v>
      </c>
      <c r="B186" s="10" t="s">
        <v>6389</v>
      </c>
    </row>
    <row r="187" spans="1:2" ht="18" customHeight="1">
      <c r="A187" t="s">
        <v>1404</v>
      </c>
      <c r="B187" s="10" t="s">
        <v>6390</v>
      </c>
    </row>
    <row r="188" spans="1:2" ht="18" customHeight="1">
      <c r="A188" t="s">
        <v>1404</v>
      </c>
      <c r="B188" s="10" t="s">
        <v>3722</v>
      </c>
    </row>
    <row r="189" spans="1:2" ht="18" customHeight="1">
      <c r="A189" s="2" t="s">
        <v>1404</v>
      </c>
      <c r="B189" s="10" t="s">
        <v>6636</v>
      </c>
    </row>
    <row r="190" spans="1:2" ht="18" customHeight="1">
      <c r="A190" s="2" t="s">
        <v>1404</v>
      </c>
      <c r="B190" s="10" t="s">
        <v>6256</v>
      </c>
    </row>
    <row r="191" spans="1:2" ht="18" customHeight="1">
      <c r="A191" t="s">
        <v>1404</v>
      </c>
      <c r="B191" s="10" t="s">
        <v>6255</v>
      </c>
    </row>
    <row r="192" spans="1:2" ht="18" customHeight="1">
      <c r="A192" s="11" t="s">
        <v>1404</v>
      </c>
      <c r="B192" s="10" t="s">
        <v>6391</v>
      </c>
    </row>
    <row r="193" spans="1:2" ht="18" customHeight="1">
      <c r="A193" s="2" t="s">
        <v>1404</v>
      </c>
      <c r="B193" s="10" t="s">
        <v>6393</v>
      </c>
    </row>
    <row r="194" spans="1:2" ht="18" customHeight="1">
      <c r="A194" s="2" t="s">
        <v>1404</v>
      </c>
      <c r="B194" s="10" t="s">
        <v>6394</v>
      </c>
    </row>
    <row r="195" spans="1:2" ht="18" customHeight="1">
      <c r="A195" s="2" t="s">
        <v>1404</v>
      </c>
      <c r="B195" s="10" t="s">
        <v>6396</v>
      </c>
    </row>
    <row r="196" spans="1:2" ht="18" customHeight="1">
      <c r="A196" t="s">
        <v>1404</v>
      </c>
      <c r="B196" s="10" t="s">
        <v>6639</v>
      </c>
    </row>
    <row r="197" spans="1:2" ht="18" customHeight="1">
      <c r="A197" s="11" t="s">
        <v>1404</v>
      </c>
      <c r="B197" s="10" t="s">
        <v>6397</v>
      </c>
    </row>
    <row r="198" spans="1:2" ht="18" customHeight="1">
      <c r="A198" s="11" t="s">
        <v>1404</v>
      </c>
      <c r="B198" s="10" t="s">
        <v>6401</v>
      </c>
    </row>
    <row r="199" spans="1:2" ht="18" customHeight="1">
      <c r="A199" s="11" t="s">
        <v>1404</v>
      </c>
      <c r="B199" s="10" t="s">
        <v>5728</v>
      </c>
    </row>
    <row r="200" spans="1:2" ht="18" customHeight="1">
      <c r="A200" s="2" t="s">
        <v>1404</v>
      </c>
      <c r="B200" s="10" t="s">
        <v>6641</v>
      </c>
    </row>
    <row r="201" spans="1:2" ht="18" customHeight="1">
      <c r="A201" t="s">
        <v>1404</v>
      </c>
      <c r="B201" s="10" t="s">
        <v>5729</v>
      </c>
    </row>
    <row r="202" spans="1:2" ht="18" customHeight="1">
      <c r="A202" t="s">
        <v>1404</v>
      </c>
      <c r="B202" s="10" t="s">
        <v>6403</v>
      </c>
    </row>
    <row r="203" spans="1:2" ht="18" customHeight="1">
      <c r="A203" s="11" t="s">
        <v>1404</v>
      </c>
      <c r="B203" s="10" t="s">
        <v>6404</v>
      </c>
    </row>
    <row r="204" spans="1:2" ht="18" customHeight="1">
      <c r="A204" t="s">
        <v>1404</v>
      </c>
      <c r="B204" s="10" t="s">
        <v>6406</v>
      </c>
    </row>
    <row r="205" spans="1:2" ht="18" customHeight="1">
      <c r="A205" s="2" t="s">
        <v>1404</v>
      </c>
      <c r="B205" s="10" t="s">
        <v>3726</v>
      </c>
    </row>
    <row r="206" spans="1:2" ht="18" customHeight="1">
      <c r="A206" s="2" t="s">
        <v>1404</v>
      </c>
      <c r="B206" s="10" t="s">
        <v>6744</v>
      </c>
    </row>
    <row r="207" spans="1:2" ht="18" customHeight="1">
      <c r="A207" s="2" t="s">
        <v>1404</v>
      </c>
      <c r="B207" s="10" t="s">
        <v>6409</v>
      </c>
    </row>
    <row r="208" spans="1:2" ht="18" customHeight="1">
      <c r="A208" t="s">
        <v>1404</v>
      </c>
      <c r="B208" s="10" t="s">
        <v>6642</v>
      </c>
    </row>
    <row r="209" spans="1:2" ht="18" customHeight="1">
      <c r="A209" t="s">
        <v>1404</v>
      </c>
      <c r="B209" s="10" t="s">
        <v>6410</v>
      </c>
    </row>
    <row r="210" spans="1:2" ht="18" customHeight="1">
      <c r="A210" s="11" t="s">
        <v>1404</v>
      </c>
      <c r="B210" s="10" t="s">
        <v>6412</v>
      </c>
    </row>
    <row r="211" spans="1:2" ht="18" customHeight="1">
      <c r="A211" s="2" t="s">
        <v>1404</v>
      </c>
      <c r="B211" s="10" t="s">
        <v>3730</v>
      </c>
    </row>
    <row r="212" spans="1:2" ht="18" customHeight="1">
      <c r="A212" t="s">
        <v>1404</v>
      </c>
      <c r="B212" s="10" t="s">
        <v>6415</v>
      </c>
    </row>
    <row r="213" spans="1:2" ht="18" customHeight="1">
      <c r="A213" s="11" t="s">
        <v>1404</v>
      </c>
      <c r="B213" s="10" t="s">
        <v>6746</v>
      </c>
    </row>
    <row r="214" spans="1:2" ht="18" customHeight="1">
      <c r="A214" t="s">
        <v>1404</v>
      </c>
      <c r="B214" s="10" t="s">
        <v>6646</v>
      </c>
    </row>
    <row r="215" spans="1:2" ht="18" customHeight="1">
      <c r="A215" s="11" t="s">
        <v>1404</v>
      </c>
      <c r="B215" s="10" t="s">
        <v>6417</v>
      </c>
    </row>
    <row r="216" spans="1:2" ht="18" customHeight="1">
      <c r="A216" t="s">
        <v>1404</v>
      </c>
      <c r="B216" s="10" t="s">
        <v>6418</v>
      </c>
    </row>
    <row r="217" spans="1:2" ht="18" customHeight="1">
      <c r="A217" s="11" t="s">
        <v>1404</v>
      </c>
      <c r="B217" s="10" t="s">
        <v>6647</v>
      </c>
    </row>
    <row r="218" spans="1:2" ht="18" customHeight="1">
      <c r="A218" s="11" t="s">
        <v>1404</v>
      </c>
      <c r="B218" s="10" t="s">
        <v>6648</v>
      </c>
    </row>
    <row r="219" spans="1:2" ht="18" customHeight="1">
      <c r="A219" t="s">
        <v>1404</v>
      </c>
      <c r="B219" s="10" t="s">
        <v>6420</v>
      </c>
    </row>
    <row r="220" spans="1:2" ht="18" customHeight="1">
      <c r="A220" s="2" t="s">
        <v>1404</v>
      </c>
      <c r="B220" s="10" t="s">
        <v>6748</v>
      </c>
    </row>
    <row r="221" spans="1:2" ht="18" customHeight="1">
      <c r="A221" t="s">
        <v>1404</v>
      </c>
      <c r="B221" s="10" t="s">
        <v>6649</v>
      </c>
    </row>
    <row r="222" spans="1:2" ht="18" customHeight="1">
      <c r="A222" t="s">
        <v>1404</v>
      </c>
      <c r="B222" s="10" t="s">
        <v>6651</v>
      </c>
    </row>
    <row r="223" spans="1:2" ht="18" customHeight="1">
      <c r="A223" t="s">
        <v>1404</v>
      </c>
      <c r="B223" s="10" t="s">
        <v>6421</v>
      </c>
    </row>
    <row r="224" spans="1:2" ht="18" customHeight="1">
      <c r="A224" s="11" t="s">
        <v>1404</v>
      </c>
      <c r="B224" s="10" t="s">
        <v>6652</v>
      </c>
    </row>
    <row r="225" spans="1:2" ht="18" customHeight="1">
      <c r="A225" t="s">
        <v>1404</v>
      </c>
      <c r="B225" s="10" t="s">
        <v>3732</v>
      </c>
    </row>
    <row r="226" spans="1:2" ht="18" customHeight="1">
      <c r="A226" s="11" t="s">
        <v>1404</v>
      </c>
      <c r="B226" s="10" t="s">
        <v>6650</v>
      </c>
    </row>
    <row r="227" spans="1:2" ht="18" customHeight="1">
      <c r="A227" t="s">
        <v>1404</v>
      </c>
      <c r="B227" s="10" t="s">
        <v>6653</v>
      </c>
    </row>
    <row r="228" spans="1:2" ht="18" customHeight="1">
      <c r="A228" s="11" t="s">
        <v>1404</v>
      </c>
      <c r="B228" s="10" t="s">
        <v>5731</v>
      </c>
    </row>
    <row r="229" spans="1:2" ht="18" customHeight="1">
      <c r="A229" s="2" t="s">
        <v>1404</v>
      </c>
      <c r="B229" s="10" t="s">
        <v>3733</v>
      </c>
    </row>
    <row r="230" spans="1:2" ht="18" customHeight="1">
      <c r="A230" s="2" t="s">
        <v>1404</v>
      </c>
      <c r="B230" s="10" t="s">
        <v>6422</v>
      </c>
    </row>
    <row r="231" spans="1:2" ht="18" customHeight="1">
      <c r="A231" t="s">
        <v>1404</v>
      </c>
      <c r="B231" s="10" t="s">
        <v>6424</v>
      </c>
    </row>
    <row r="232" spans="1:2" ht="18" customHeight="1">
      <c r="A232" t="s">
        <v>1404</v>
      </c>
      <c r="B232" s="10" t="s">
        <v>6425</v>
      </c>
    </row>
    <row r="233" spans="1:2" ht="18" customHeight="1">
      <c r="A233" t="s">
        <v>1404</v>
      </c>
      <c r="B233" s="10" t="s">
        <v>6427</v>
      </c>
    </row>
    <row r="234" spans="1:2" ht="18" customHeight="1">
      <c r="A234" s="11" t="s">
        <v>1404</v>
      </c>
      <c r="B234" s="10" t="s">
        <v>6428</v>
      </c>
    </row>
    <row r="235" spans="1:2" ht="18" customHeight="1">
      <c r="A235" s="2" t="s">
        <v>1404</v>
      </c>
      <c r="B235" s="10" t="s">
        <v>6430</v>
      </c>
    </row>
    <row r="236" spans="1:2" ht="18" customHeight="1">
      <c r="A236" t="s">
        <v>1404</v>
      </c>
      <c r="B236" s="10" t="s">
        <v>6431</v>
      </c>
    </row>
    <row r="237" spans="1:2" ht="18" customHeight="1">
      <c r="A237" s="11" t="s">
        <v>1404</v>
      </c>
      <c r="B237" s="10" t="s">
        <v>3734</v>
      </c>
    </row>
    <row r="238" spans="1:2" ht="18" customHeight="1">
      <c r="A238" t="s">
        <v>1404</v>
      </c>
      <c r="B238" s="10" t="s">
        <v>6433</v>
      </c>
    </row>
    <row r="239" spans="1:2" ht="18" customHeight="1">
      <c r="A239" s="2" t="s">
        <v>1404</v>
      </c>
      <c r="B239" s="10" t="s">
        <v>6654</v>
      </c>
    </row>
    <row r="240" spans="1:2" ht="18" customHeight="1">
      <c r="A240" s="2" t="s">
        <v>1404</v>
      </c>
      <c r="B240" s="10" t="s">
        <v>3736</v>
      </c>
    </row>
    <row r="241" spans="1:2" ht="18" customHeight="1">
      <c r="A241" t="s">
        <v>1404</v>
      </c>
      <c r="B241" s="10" t="s">
        <v>6435</v>
      </c>
    </row>
    <row r="242" spans="1:2" ht="18" customHeight="1">
      <c r="A242" t="s">
        <v>1404</v>
      </c>
      <c r="B242" s="10" t="s">
        <v>6656</v>
      </c>
    </row>
    <row r="243" spans="1:2" ht="18" customHeight="1">
      <c r="A243" s="2" t="s">
        <v>1404</v>
      </c>
      <c r="B243" s="10" t="s">
        <v>6518</v>
      </c>
    </row>
    <row r="244" spans="1:2" ht="18" customHeight="1">
      <c r="A244" t="s">
        <v>1404</v>
      </c>
      <c r="B244" s="10" t="s">
        <v>6749</v>
      </c>
    </row>
    <row r="245" spans="1:2" ht="18" customHeight="1">
      <c r="A245" s="2" t="s">
        <v>1404</v>
      </c>
      <c r="B245" s="10" t="s">
        <v>6438</v>
      </c>
    </row>
    <row r="246" spans="1:2" ht="18" customHeight="1">
      <c r="A246" s="2" t="s">
        <v>1404</v>
      </c>
      <c r="B246" s="10" t="s">
        <v>6750</v>
      </c>
    </row>
    <row r="247" spans="1:2" ht="18" customHeight="1">
      <c r="A247" s="11" t="s">
        <v>1404</v>
      </c>
      <c r="B247" s="10" t="s">
        <v>5732</v>
      </c>
    </row>
    <row r="248" spans="1:2" ht="18" customHeight="1">
      <c r="A248" t="s">
        <v>1404</v>
      </c>
      <c r="B248" s="10" t="s">
        <v>6440</v>
      </c>
    </row>
    <row r="249" spans="1:2" ht="18" customHeight="1">
      <c r="A249" t="s">
        <v>1404</v>
      </c>
      <c r="B249" s="10" t="s">
        <v>6657</v>
      </c>
    </row>
    <row r="250" spans="1:2" ht="18" customHeight="1">
      <c r="A250" s="11" t="s">
        <v>1404</v>
      </c>
      <c r="B250" s="10" t="s">
        <v>3739</v>
      </c>
    </row>
    <row r="251" spans="1:2" ht="18" customHeight="1">
      <c r="A251" t="s">
        <v>1404</v>
      </c>
      <c r="B251" s="10" t="s">
        <v>6659</v>
      </c>
    </row>
    <row r="252" spans="1:2" ht="18" customHeight="1">
      <c r="A252" s="11" t="s">
        <v>1404</v>
      </c>
      <c r="B252" s="10" t="s">
        <v>6660</v>
      </c>
    </row>
    <row r="253" spans="1:2" ht="18" customHeight="1">
      <c r="A253" s="11" t="s">
        <v>1404</v>
      </c>
      <c r="B253" s="10" t="s">
        <v>6443</v>
      </c>
    </row>
    <row r="254" spans="1:2" ht="18" customHeight="1">
      <c r="A254" t="s">
        <v>1404</v>
      </c>
      <c r="B254" s="10" t="s">
        <v>5733</v>
      </c>
    </row>
    <row r="255" spans="1:2" ht="18" customHeight="1">
      <c r="A255" s="2" t="s">
        <v>1404</v>
      </c>
      <c r="B255" s="10" t="s">
        <v>6662</v>
      </c>
    </row>
    <row r="256" spans="1:2" ht="18" customHeight="1">
      <c r="A256" s="2" t="s">
        <v>1404</v>
      </c>
      <c r="B256" s="10" t="s">
        <v>6444</v>
      </c>
    </row>
    <row r="257" spans="1:2" ht="18" customHeight="1">
      <c r="A257" s="2" t="s">
        <v>1404</v>
      </c>
      <c r="B257" s="10" t="s">
        <v>6445</v>
      </c>
    </row>
    <row r="258" spans="1:2" ht="18" customHeight="1">
      <c r="A258" s="2" t="s">
        <v>1404</v>
      </c>
      <c r="B258" s="10" t="s">
        <v>6663</v>
      </c>
    </row>
    <row r="259" spans="1:2" ht="18" customHeight="1">
      <c r="A259" s="2" t="s">
        <v>1404</v>
      </c>
      <c r="B259" s="10" t="s">
        <v>6447</v>
      </c>
    </row>
    <row r="260" spans="1:2" ht="18" customHeight="1">
      <c r="A260" s="2" t="s">
        <v>1404</v>
      </c>
      <c r="B260" s="10" t="s">
        <v>6448</v>
      </c>
    </row>
    <row r="261" spans="1:2" ht="18" customHeight="1">
      <c r="A261" s="2" t="s">
        <v>1404</v>
      </c>
      <c r="B261" s="10" t="s">
        <v>6664</v>
      </c>
    </row>
    <row r="262" spans="1:2" ht="18" customHeight="1">
      <c r="A262" t="s">
        <v>1404</v>
      </c>
      <c r="B262" s="10" t="s">
        <v>3742</v>
      </c>
    </row>
    <row r="263" spans="1:2" ht="18" customHeight="1">
      <c r="A263" s="11" t="s">
        <v>1404</v>
      </c>
      <c r="B263" s="10" t="s">
        <v>6667</v>
      </c>
    </row>
    <row r="264" spans="1:2" ht="18" customHeight="1">
      <c r="A264" s="11" t="s">
        <v>1404</v>
      </c>
      <c r="B264" s="10" t="s">
        <v>6451</v>
      </c>
    </row>
    <row r="265" spans="1:2" ht="18" customHeight="1">
      <c r="A265" t="s">
        <v>1404</v>
      </c>
      <c r="B265" s="10" t="s">
        <v>3744</v>
      </c>
    </row>
    <row r="266" spans="1:2" ht="18" customHeight="1">
      <c r="A266" t="s">
        <v>1404</v>
      </c>
      <c r="B266" s="10" t="s">
        <v>3745</v>
      </c>
    </row>
    <row r="267" spans="1:2" ht="18" customHeight="1">
      <c r="A267" s="11" t="s">
        <v>1404</v>
      </c>
      <c r="B267" s="10" t="s">
        <v>6452</v>
      </c>
    </row>
    <row r="268" spans="1:2" ht="18" customHeight="1">
      <c r="A268" s="2" t="s">
        <v>1404</v>
      </c>
      <c r="B268" s="10" t="s">
        <v>6668</v>
      </c>
    </row>
    <row r="269" spans="1:2" ht="18" customHeight="1">
      <c r="A269" s="2" t="s">
        <v>1404</v>
      </c>
      <c r="B269" s="10" t="s">
        <v>5735</v>
      </c>
    </row>
    <row r="270" spans="1:2" ht="18" customHeight="1">
      <c r="A270" s="2" t="s">
        <v>1404</v>
      </c>
      <c r="B270" s="10" t="s">
        <v>6453</v>
      </c>
    </row>
    <row r="271" spans="1:2" ht="18" customHeight="1">
      <c r="A271" t="s">
        <v>1404</v>
      </c>
      <c r="B271" s="10" t="s">
        <v>6454</v>
      </c>
    </row>
    <row r="272" spans="1:2" ht="18" customHeight="1">
      <c r="A272" t="s">
        <v>1404</v>
      </c>
      <c r="B272" s="10" t="s">
        <v>6456</v>
      </c>
    </row>
    <row r="273" spans="1:2" ht="18" customHeight="1">
      <c r="A273" s="11" t="s">
        <v>1404</v>
      </c>
      <c r="B273" s="10" t="s">
        <v>6673</v>
      </c>
    </row>
    <row r="274" spans="1:2" ht="18" customHeight="1">
      <c r="A274" s="2" t="s">
        <v>1404</v>
      </c>
      <c r="B274" s="10" t="s">
        <v>6674</v>
      </c>
    </row>
    <row r="275" spans="1:2" ht="18" customHeight="1">
      <c r="A275" s="2" t="s">
        <v>1404</v>
      </c>
      <c r="B275" s="10" t="s">
        <v>6753</v>
      </c>
    </row>
    <row r="276" spans="1:2" ht="18" customHeight="1">
      <c r="A276" t="s">
        <v>1404</v>
      </c>
      <c r="B276" s="10" t="s">
        <v>6677</v>
      </c>
    </row>
    <row r="277" spans="1:2" ht="18" customHeight="1">
      <c r="A277" s="11" t="s">
        <v>1404</v>
      </c>
      <c r="B277" s="10" t="s">
        <v>6678</v>
      </c>
    </row>
    <row r="278" spans="1:2" ht="18" customHeight="1">
      <c r="A278" t="s">
        <v>1404</v>
      </c>
      <c r="B278" s="10" t="s">
        <v>3746</v>
      </c>
    </row>
    <row r="279" spans="1:2" ht="18" customHeight="1">
      <c r="A279" t="s">
        <v>1404</v>
      </c>
      <c r="B279" s="10" t="s">
        <v>6457</v>
      </c>
    </row>
    <row r="280" spans="1:2" ht="18" customHeight="1">
      <c r="A280" t="s">
        <v>1404</v>
      </c>
      <c r="B280" s="10" t="s">
        <v>6458</v>
      </c>
    </row>
    <row r="281" spans="1:2" ht="18" customHeight="1">
      <c r="A281" s="11" t="s">
        <v>1404</v>
      </c>
      <c r="B281" s="10" t="s">
        <v>3747</v>
      </c>
    </row>
    <row r="282" spans="1:2" ht="18" customHeight="1">
      <c r="A282" t="s">
        <v>1404</v>
      </c>
      <c r="B282" s="10" t="s">
        <v>6459</v>
      </c>
    </row>
    <row r="283" spans="1:2" ht="18" customHeight="1">
      <c r="A283" s="11" t="s">
        <v>1404</v>
      </c>
      <c r="B283" s="10" t="s">
        <v>6683</v>
      </c>
    </row>
    <row r="284" spans="1:2" ht="18" customHeight="1">
      <c r="A284" s="11" t="s">
        <v>1404</v>
      </c>
      <c r="B284" s="10" t="s">
        <v>6684</v>
      </c>
    </row>
    <row r="285" spans="1:2" ht="18" customHeight="1">
      <c r="A285" s="11" t="s">
        <v>1404</v>
      </c>
      <c r="B285" s="10" t="s">
        <v>6462</v>
      </c>
    </row>
    <row r="286" spans="1:2" ht="18" customHeight="1">
      <c r="A286" t="s">
        <v>1404</v>
      </c>
      <c r="B286" s="10" t="s">
        <v>6686</v>
      </c>
    </row>
    <row r="287" spans="1:2" ht="18" customHeight="1">
      <c r="A287" s="2" t="s">
        <v>1404</v>
      </c>
      <c r="B287" s="10" t="s">
        <v>3748</v>
      </c>
    </row>
    <row r="288" spans="1:2" ht="18" customHeight="1">
      <c r="A288" s="2" t="s">
        <v>1404</v>
      </c>
      <c r="B288" s="10" t="s">
        <v>6464</v>
      </c>
    </row>
    <row r="289" spans="1:2" ht="18" customHeight="1">
      <c r="A289" s="2" t="s">
        <v>1404</v>
      </c>
      <c r="B289" s="10" t="s">
        <v>3749</v>
      </c>
    </row>
    <row r="290" spans="1:2" ht="18" customHeight="1">
      <c r="A290" s="11" t="s">
        <v>1404</v>
      </c>
      <c r="B290" s="10" t="s">
        <v>6466</v>
      </c>
    </row>
    <row r="291" spans="1:2" ht="18" customHeight="1">
      <c r="A291" s="11" t="s">
        <v>1404</v>
      </c>
      <c r="B291" s="10" t="s">
        <v>3751</v>
      </c>
    </row>
    <row r="292" spans="1:2" ht="18" customHeight="1">
      <c r="A292" s="11" t="s">
        <v>1404</v>
      </c>
      <c r="B292" s="10" t="s">
        <v>6690</v>
      </c>
    </row>
    <row r="293" spans="1:2" ht="18" customHeight="1">
      <c r="A293" t="s">
        <v>1404</v>
      </c>
      <c r="B293" s="10" t="s">
        <v>6688</v>
      </c>
    </row>
    <row r="294" spans="1:2" ht="18" customHeight="1">
      <c r="A294" s="2" t="s">
        <v>1404</v>
      </c>
      <c r="B294" s="10" t="s">
        <v>6689</v>
      </c>
    </row>
    <row r="295" spans="1:2" ht="18" customHeight="1">
      <c r="A295" t="s">
        <v>1404</v>
      </c>
      <c r="B295" s="10" t="s">
        <v>6468</v>
      </c>
    </row>
    <row r="296" spans="1:2" ht="18" customHeight="1">
      <c r="A296" s="2" t="s">
        <v>1404</v>
      </c>
      <c r="B296" s="10" t="s">
        <v>6469</v>
      </c>
    </row>
    <row r="297" spans="1:2" ht="18" customHeight="1">
      <c r="A297" t="s">
        <v>1404</v>
      </c>
      <c r="B297" s="10" t="s">
        <v>5738</v>
      </c>
    </row>
    <row r="298" spans="1:2" ht="18" customHeight="1">
      <c r="A298" s="2" t="s">
        <v>1404</v>
      </c>
      <c r="B298" s="10" t="s">
        <v>6472</v>
      </c>
    </row>
    <row r="299" spans="1:2" ht="18" customHeight="1">
      <c r="A299" s="11" t="s">
        <v>1404</v>
      </c>
      <c r="B299" s="10" t="s">
        <v>6477</v>
      </c>
    </row>
    <row r="300" spans="1:2" ht="18" customHeight="1">
      <c r="A300" t="s">
        <v>1404</v>
      </c>
      <c r="B300" s="10" t="s">
        <v>5740</v>
      </c>
    </row>
    <row r="301" spans="1:2" ht="18" customHeight="1">
      <c r="A301" s="2" t="s">
        <v>1404</v>
      </c>
      <c r="B301" s="10" t="s">
        <v>6697</v>
      </c>
    </row>
    <row r="302" spans="1:2" ht="18" customHeight="1">
      <c r="A302" s="2" t="s">
        <v>1404</v>
      </c>
      <c r="B302" s="10" t="s">
        <v>6698</v>
      </c>
    </row>
    <row r="303" spans="1:2" ht="18" customHeight="1">
      <c r="A303" t="s">
        <v>1404</v>
      </c>
      <c r="B303" s="10" t="s">
        <v>6699</v>
      </c>
    </row>
    <row r="304" spans="1:2" ht="18" customHeight="1">
      <c r="A304" t="s">
        <v>1404</v>
      </c>
      <c r="B304" s="10" t="s">
        <v>6479</v>
      </c>
    </row>
    <row r="305" spans="1:2" ht="18" customHeight="1">
      <c r="A305" t="s">
        <v>1404</v>
      </c>
      <c r="B305" s="10" t="s">
        <v>3756</v>
      </c>
    </row>
    <row r="306" spans="1:2" ht="18" customHeight="1">
      <c r="A306" s="2" t="s">
        <v>1404</v>
      </c>
      <c r="B306" s="10" t="s">
        <v>5741</v>
      </c>
    </row>
    <row r="307" spans="1:2" ht="18" customHeight="1">
      <c r="A307" t="s">
        <v>1404</v>
      </c>
      <c r="B307" s="10" t="s">
        <v>5742</v>
      </c>
    </row>
    <row r="308" spans="1:2" ht="18" customHeight="1">
      <c r="A308" t="s">
        <v>1404</v>
      </c>
      <c r="B308" s="10" t="s">
        <v>5743</v>
      </c>
    </row>
    <row r="309" spans="1:2" ht="18" customHeight="1">
      <c r="A309" s="11" t="s">
        <v>1404</v>
      </c>
      <c r="B309" s="10" t="s">
        <v>6482</v>
      </c>
    </row>
    <row r="310" spans="1:2" ht="18" customHeight="1">
      <c r="A310" s="11" t="s">
        <v>1404</v>
      </c>
      <c r="B310" s="10" t="s">
        <v>3757</v>
      </c>
    </row>
    <row r="311" spans="1:2" ht="18" customHeight="1">
      <c r="A311" t="s">
        <v>1404</v>
      </c>
      <c r="B311" s="10" t="s">
        <v>5744</v>
      </c>
    </row>
    <row r="312" spans="1:2" ht="18" customHeight="1">
      <c r="A312" s="11" t="s">
        <v>1404</v>
      </c>
      <c r="B312" s="10" t="s">
        <v>6484</v>
      </c>
    </row>
    <row r="313" spans="1:2" ht="18" customHeight="1">
      <c r="A313" t="s">
        <v>1404</v>
      </c>
      <c r="B313" s="10" t="s">
        <v>6700</v>
      </c>
    </row>
    <row r="314" spans="1:2" ht="18" customHeight="1">
      <c r="A314" t="s">
        <v>1404</v>
      </c>
      <c r="B314" s="10" t="s">
        <v>3758</v>
      </c>
    </row>
    <row r="315" spans="1:2" ht="18" customHeight="1">
      <c r="A315" t="s">
        <v>1404</v>
      </c>
      <c r="B315" s="10" t="s">
        <v>6486</v>
      </c>
    </row>
    <row r="316" spans="1:2" ht="18" customHeight="1">
      <c r="A316" s="2" t="s">
        <v>1404</v>
      </c>
      <c r="B316" s="10" t="s">
        <v>6487</v>
      </c>
    </row>
    <row r="317" spans="1:2" ht="18" customHeight="1">
      <c r="A317" s="11" t="s">
        <v>1404</v>
      </c>
      <c r="B317" s="10" t="s">
        <v>5746</v>
      </c>
    </row>
    <row r="318" spans="1:2" ht="18" customHeight="1">
      <c r="A318" t="s">
        <v>1404</v>
      </c>
      <c r="B318" s="10" t="s">
        <v>6494</v>
      </c>
    </row>
    <row r="319" spans="1:2" ht="18" customHeight="1">
      <c r="A319" s="11" t="s">
        <v>1404</v>
      </c>
      <c r="B319" s="10" t="s">
        <v>6703</v>
      </c>
    </row>
    <row r="320" spans="1:2" ht="18" customHeight="1">
      <c r="A320" s="11" t="s">
        <v>1404</v>
      </c>
      <c r="B320" s="10" t="s">
        <v>6488</v>
      </c>
    </row>
    <row r="321" spans="1:2" ht="18" customHeight="1">
      <c r="A321" s="2" t="s">
        <v>1404</v>
      </c>
      <c r="B321" s="10" t="s">
        <v>6489</v>
      </c>
    </row>
    <row r="322" spans="1:2" ht="18" customHeight="1">
      <c r="A322" s="2" t="s">
        <v>1404</v>
      </c>
      <c r="B322" s="10" t="s">
        <v>6704</v>
      </c>
    </row>
    <row r="323" spans="1:2" ht="18" customHeight="1">
      <c r="A323" s="11" t="s">
        <v>1404</v>
      </c>
      <c r="B323" s="10" t="s">
        <v>3762</v>
      </c>
    </row>
    <row r="324" spans="1:2" ht="18" customHeight="1">
      <c r="A324" t="s">
        <v>1404</v>
      </c>
      <c r="B324" s="10" t="s">
        <v>3763</v>
      </c>
    </row>
    <row r="325" spans="1:2" ht="18" customHeight="1">
      <c r="A325" t="s">
        <v>1404</v>
      </c>
      <c r="B325" s="10" t="s">
        <v>6705</v>
      </c>
    </row>
    <row r="326" spans="1:2" ht="18" customHeight="1">
      <c r="A326" t="s">
        <v>1404</v>
      </c>
      <c r="B326" s="10" t="s">
        <v>6260</v>
      </c>
    </row>
    <row r="327" spans="1:2" ht="18" customHeight="1">
      <c r="A327" s="11" t="s">
        <v>1404</v>
      </c>
      <c r="B327" s="10" t="s">
        <v>6706</v>
      </c>
    </row>
    <row r="328" spans="1:2" ht="18" customHeight="1">
      <c r="A328" s="2" t="s">
        <v>1404</v>
      </c>
      <c r="B328" s="10" t="s">
        <v>6707</v>
      </c>
    </row>
    <row r="329" spans="1:2" ht="18" customHeight="1">
      <c r="A329" s="11" t="s">
        <v>1404</v>
      </c>
      <c r="B329" s="10" t="s">
        <v>6495</v>
      </c>
    </row>
    <row r="330" spans="1:2" ht="18" customHeight="1">
      <c r="A330" s="2" t="s">
        <v>1404</v>
      </c>
      <c r="B330" s="10" t="s">
        <v>3765</v>
      </c>
    </row>
    <row r="331" spans="1:2" ht="18" customHeight="1">
      <c r="A331" s="11" t="s">
        <v>1404</v>
      </c>
      <c r="B331" s="10" t="s">
        <v>3766</v>
      </c>
    </row>
    <row r="332" spans="1:2" ht="18" customHeight="1">
      <c r="A332" t="s">
        <v>1404</v>
      </c>
      <c r="B332" s="10" t="s">
        <v>6709</v>
      </c>
    </row>
    <row r="333" spans="1:2" ht="18" customHeight="1">
      <c r="A333" s="2" t="s">
        <v>1404</v>
      </c>
      <c r="B333" s="10" t="s">
        <v>6496</v>
      </c>
    </row>
    <row r="334" spans="1:2" ht="18" customHeight="1">
      <c r="A334" s="2" t="s">
        <v>1404</v>
      </c>
      <c r="B334" s="10" t="s">
        <v>6498</v>
      </c>
    </row>
    <row r="335" spans="1:2" ht="18" customHeight="1">
      <c r="A335" t="s">
        <v>1404</v>
      </c>
      <c r="B335" s="10" t="s">
        <v>3767</v>
      </c>
    </row>
    <row r="336" spans="1:2" ht="18" customHeight="1">
      <c r="A336" s="11" t="s">
        <v>1404</v>
      </c>
      <c r="B336" s="10" t="s">
        <v>3769</v>
      </c>
    </row>
    <row r="337" spans="1:2" ht="18" customHeight="1">
      <c r="A337" s="2" t="s">
        <v>1404</v>
      </c>
      <c r="B337" s="10" t="s">
        <v>6500</v>
      </c>
    </row>
    <row r="338" spans="1:2" ht="18" customHeight="1">
      <c r="A338" t="s">
        <v>1404</v>
      </c>
      <c r="B338" s="10" t="s">
        <v>6711</v>
      </c>
    </row>
    <row r="339" spans="1:2" ht="18" customHeight="1">
      <c r="A339" s="2" t="s">
        <v>1404</v>
      </c>
      <c r="B339" s="10" t="s">
        <v>6502</v>
      </c>
    </row>
    <row r="340" spans="1:2" ht="18" customHeight="1">
      <c r="A340" t="s">
        <v>1404</v>
      </c>
      <c r="B340" s="10" t="s">
        <v>6504</v>
      </c>
    </row>
    <row r="341" spans="1:2" ht="18" customHeight="1">
      <c r="A341" s="2" t="s">
        <v>1404</v>
      </c>
      <c r="B341" s="10" t="s">
        <v>6505</v>
      </c>
    </row>
    <row r="342" spans="1:2" ht="18" customHeight="1">
      <c r="A342" s="11" t="s">
        <v>1404</v>
      </c>
      <c r="B342" s="10" t="s">
        <v>6507</v>
      </c>
    </row>
    <row r="343" spans="1:2" ht="18" customHeight="1">
      <c r="A343" s="11" t="s">
        <v>1404</v>
      </c>
      <c r="B343" s="10" t="s">
        <v>5750</v>
      </c>
    </row>
    <row r="344" spans="1:2" ht="18" customHeight="1">
      <c r="A344" t="s">
        <v>1404</v>
      </c>
      <c r="B344" s="10" t="s">
        <v>6714</v>
      </c>
    </row>
    <row r="345" spans="1:2" ht="18" customHeight="1">
      <c r="A345" s="11" t="s">
        <v>1404</v>
      </c>
      <c r="B345" s="10" t="s">
        <v>6715</v>
      </c>
    </row>
    <row r="346" spans="1:2" ht="18" customHeight="1">
      <c r="A346" s="2" t="s">
        <v>1404</v>
      </c>
      <c r="B346" s="10" t="s">
        <v>3773</v>
      </c>
    </row>
    <row r="347" spans="1:2" ht="18" customHeight="1">
      <c r="A347" s="2" t="s">
        <v>1404</v>
      </c>
      <c r="B347" s="10" t="s">
        <v>5751</v>
      </c>
    </row>
    <row r="348" spans="1:2" ht="18" customHeight="1">
      <c r="A348" t="s">
        <v>1404</v>
      </c>
      <c r="B348" s="10" t="s">
        <v>6716</v>
      </c>
    </row>
    <row r="349" spans="1:2" ht="18" customHeight="1">
      <c r="A349" t="s">
        <v>1404</v>
      </c>
      <c r="B349" s="10" t="s">
        <v>6510</v>
      </c>
    </row>
    <row r="350" spans="1:2" ht="18" customHeight="1">
      <c r="A350" s="11" t="s">
        <v>1404</v>
      </c>
      <c r="B350" s="10" t="s">
        <v>3775</v>
      </c>
    </row>
    <row r="351" spans="1:2" ht="18" customHeight="1">
      <c r="A351" t="s">
        <v>1404</v>
      </c>
      <c r="B351" s="10" t="s">
        <v>5755</v>
      </c>
    </row>
    <row r="352" spans="1:2" ht="18" customHeight="1">
      <c r="A352" s="11" t="s">
        <v>1404</v>
      </c>
      <c r="B352" s="10" t="s">
        <v>5756</v>
      </c>
    </row>
    <row r="353" spans="1:2" ht="18" customHeight="1">
      <c r="A353" t="s">
        <v>1404</v>
      </c>
      <c r="B353" s="10" t="s">
        <v>6511</v>
      </c>
    </row>
    <row r="354" spans="1:2" ht="18" customHeight="1">
      <c r="A354" s="11" t="s">
        <v>1404</v>
      </c>
      <c r="B354" s="10" t="s">
        <v>6760</v>
      </c>
    </row>
    <row r="355" spans="1:2" ht="18" customHeight="1">
      <c r="A355" s="2" t="s">
        <v>1404</v>
      </c>
      <c r="B355" s="10" t="s">
        <v>3781</v>
      </c>
    </row>
    <row r="356" spans="1:2" ht="18" customHeight="1">
      <c r="A356" s="2" t="s">
        <v>1404</v>
      </c>
      <c r="B356" s="10" t="s">
        <v>6721</v>
      </c>
    </row>
    <row r="357" spans="1:2" ht="18" customHeight="1">
      <c r="A357" t="s">
        <v>1404</v>
      </c>
      <c r="B357" s="10" t="s">
        <v>6722</v>
      </c>
    </row>
    <row r="358" spans="1:2" ht="18" customHeight="1">
      <c r="A358" s="2" t="s">
        <v>1404</v>
      </c>
      <c r="B358" s="10" t="s">
        <v>6761</v>
      </c>
    </row>
    <row r="359" spans="1:2" ht="18" customHeight="1">
      <c r="A359" s="11" t="s">
        <v>1404</v>
      </c>
      <c r="B359" s="10" t="s">
        <v>6513</v>
      </c>
    </row>
    <row r="360" spans="1:2" ht="18" customHeight="1">
      <c r="A360" t="s">
        <v>1404</v>
      </c>
      <c r="B360" s="10" t="s">
        <v>6724</v>
      </c>
    </row>
    <row r="361" spans="1:2" ht="18" customHeight="1">
      <c r="A361" t="s">
        <v>1404</v>
      </c>
      <c r="B361" s="10" t="s">
        <v>6762</v>
      </c>
    </row>
    <row r="362" spans="1:2" ht="18" customHeight="1">
      <c r="A362" s="2" t="s">
        <v>1404</v>
      </c>
      <c r="B362" s="10" t="s">
        <v>5759</v>
      </c>
    </row>
    <row r="363" spans="1:2" ht="18" customHeight="1">
      <c r="A363" s="2" t="s">
        <v>1404</v>
      </c>
      <c r="B363" s="10" t="s">
        <v>6516</v>
      </c>
    </row>
    <row r="364" spans="1:2" ht="18" customHeight="1">
      <c r="A364" s="2" t="s">
        <v>1404</v>
      </c>
      <c r="B364" s="10" t="s">
        <v>6726</v>
      </c>
    </row>
    <row r="365" spans="1:2" ht="18" customHeight="1">
      <c r="A365" s="2" t="s">
        <v>1404</v>
      </c>
      <c r="B365" s="10" t="s">
        <v>6730</v>
      </c>
    </row>
    <row r="366" spans="1:2" ht="18" customHeight="1">
      <c r="A366" s="11" t="s">
        <v>1404</v>
      </c>
      <c r="B366" s="10" t="s">
        <v>3785</v>
      </c>
    </row>
    <row r="367" spans="1:2" ht="18" customHeight="1">
      <c r="A367" t="s">
        <v>1279</v>
      </c>
      <c r="B367" s="10" t="s">
        <v>6288</v>
      </c>
    </row>
    <row r="368" spans="1:2" ht="18" customHeight="1">
      <c r="A368" t="s">
        <v>1279</v>
      </c>
      <c r="B368" s="10" t="s">
        <v>6302</v>
      </c>
    </row>
    <row r="369" spans="1:2" ht="18" customHeight="1">
      <c r="A369" t="s">
        <v>1279</v>
      </c>
      <c r="B369" s="10" t="s">
        <v>6577</v>
      </c>
    </row>
    <row r="370" spans="1:2" ht="18" customHeight="1">
      <c r="A370" t="s">
        <v>1279</v>
      </c>
      <c r="B370" s="10" t="s">
        <v>6611</v>
      </c>
    </row>
    <row r="371" spans="1:2" ht="18" customHeight="1">
      <c r="A371" t="s">
        <v>1866</v>
      </c>
      <c r="B371" s="10" t="s">
        <v>6527</v>
      </c>
    </row>
    <row r="372" spans="1:2" ht="18" customHeight="1">
      <c r="A372" t="s">
        <v>1866</v>
      </c>
      <c r="B372" s="10" t="s">
        <v>5696</v>
      </c>
    </row>
    <row r="373" spans="1:2" ht="18" customHeight="1">
      <c r="A373" s="11" t="s">
        <v>1866</v>
      </c>
      <c r="B373" s="10" t="s">
        <v>3698</v>
      </c>
    </row>
    <row r="374" spans="1:2" ht="18" customHeight="1">
      <c r="A374" s="2" t="s">
        <v>1866</v>
      </c>
      <c r="B374" s="10" t="s">
        <v>3703</v>
      </c>
    </row>
    <row r="375" spans="1:2" ht="18" customHeight="1">
      <c r="A375" t="s">
        <v>1866</v>
      </c>
      <c r="B375" s="10" t="s">
        <v>6342</v>
      </c>
    </row>
    <row r="376" spans="1:2" ht="18" customHeight="1">
      <c r="A376" t="s">
        <v>1866</v>
      </c>
      <c r="B376" s="10" t="s">
        <v>5724</v>
      </c>
    </row>
    <row r="377" spans="1:2" ht="18" customHeight="1">
      <c r="A377" t="s">
        <v>1866</v>
      </c>
      <c r="B377" s="10" t="s">
        <v>3723</v>
      </c>
    </row>
    <row r="378" spans="1:2" ht="18" customHeight="1">
      <c r="A378" t="s">
        <v>1866</v>
      </c>
      <c r="B378" s="10" t="s">
        <v>5727</v>
      </c>
    </row>
    <row r="379" spans="1:2" ht="18" customHeight="1">
      <c r="A379" t="s">
        <v>1866</v>
      </c>
      <c r="B379" s="10" t="s">
        <v>3740</v>
      </c>
    </row>
    <row r="380" spans="1:2" ht="18" customHeight="1">
      <c r="A380" t="s">
        <v>1866</v>
      </c>
      <c r="B380" s="10" t="s">
        <v>6671</v>
      </c>
    </row>
    <row r="381" spans="1:2" ht="18" customHeight="1">
      <c r="A381" s="2" t="s">
        <v>1866</v>
      </c>
      <c r="B381" s="10" t="s">
        <v>5737</v>
      </c>
    </row>
    <row r="382" spans="1:2" ht="18" customHeight="1">
      <c r="A382" s="11" t="s">
        <v>1866</v>
      </c>
      <c r="B382" s="10" t="s">
        <v>6696</v>
      </c>
    </row>
    <row r="383" spans="1:2" ht="18" customHeight="1">
      <c r="A383" t="s">
        <v>1866</v>
      </c>
      <c r="B383" s="10" t="s">
        <v>6710</v>
      </c>
    </row>
    <row r="384" spans="1:2" ht="18" customHeight="1">
      <c r="A384" t="s">
        <v>1866</v>
      </c>
      <c r="B384" s="10" t="s">
        <v>6509</v>
      </c>
    </row>
    <row r="385" spans="1:2" ht="18" customHeight="1">
      <c r="A385" t="s">
        <v>468</v>
      </c>
      <c r="B385" s="10" t="s">
        <v>6263</v>
      </c>
    </row>
    <row r="386" spans="1:2" ht="18" customHeight="1">
      <c r="A386" t="s">
        <v>468</v>
      </c>
      <c r="B386" s="10" t="s">
        <v>6264</v>
      </c>
    </row>
    <row r="387" spans="1:2" ht="18" customHeight="1">
      <c r="A387" t="s">
        <v>468</v>
      </c>
      <c r="B387" s="10" t="s">
        <v>6520</v>
      </c>
    </row>
    <row r="388" spans="1:2" ht="18" customHeight="1">
      <c r="A388" t="s">
        <v>468</v>
      </c>
      <c r="B388" s="10" t="s">
        <v>6522</v>
      </c>
    </row>
    <row r="389" spans="1:2" ht="18" customHeight="1">
      <c r="A389" t="s">
        <v>468</v>
      </c>
      <c r="B389" s="10" t="s">
        <v>5683</v>
      </c>
    </row>
    <row r="390" spans="1:2" ht="18" customHeight="1">
      <c r="A390" t="s">
        <v>468</v>
      </c>
      <c r="B390" s="10" t="s">
        <v>3686</v>
      </c>
    </row>
    <row r="391" spans="1:2" ht="18" customHeight="1">
      <c r="A391" t="s">
        <v>468</v>
      </c>
      <c r="B391" s="10" t="s">
        <v>5687</v>
      </c>
    </row>
    <row r="392" spans="1:2" ht="18" customHeight="1">
      <c r="A392" t="s">
        <v>468</v>
      </c>
      <c r="B392" s="10" t="s">
        <v>6275</v>
      </c>
    </row>
    <row r="393" spans="1:2" ht="18" customHeight="1">
      <c r="A393" t="s">
        <v>468</v>
      </c>
      <c r="B393" s="10" t="s">
        <v>5685</v>
      </c>
    </row>
    <row r="394" spans="1:2" ht="18" customHeight="1">
      <c r="A394" t="s">
        <v>468</v>
      </c>
      <c r="B394" s="10" t="s">
        <v>6276</v>
      </c>
    </row>
    <row r="395" spans="1:2" ht="18" customHeight="1">
      <c r="A395" t="s">
        <v>468</v>
      </c>
      <c r="B395" s="10" t="s">
        <v>6550</v>
      </c>
    </row>
    <row r="396" spans="1:2" ht="18" customHeight="1">
      <c r="A396" t="s">
        <v>468</v>
      </c>
      <c r="B396" s="10" t="s">
        <v>6533</v>
      </c>
    </row>
    <row r="397" spans="1:2" ht="18" customHeight="1">
      <c r="A397" t="s">
        <v>468</v>
      </c>
      <c r="B397" s="10" t="s">
        <v>6270</v>
      </c>
    </row>
    <row r="398" spans="1:2" ht="18" customHeight="1">
      <c r="A398" t="s">
        <v>468</v>
      </c>
      <c r="B398" s="10" t="s">
        <v>6272</v>
      </c>
    </row>
    <row r="399" spans="1:2" ht="18" customHeight="1">
      <c r="A399" t="s">
        <v>468</v>
      </c>
      <c r="B399" s="10" t="s">
        <v>6279</v>
      </c>
    </row>
    <row r="400" spans="1:2" ht="18" customHeight="1">
      <c r="A400" t="s">
        <v>468</v>
      </c>
      <c r="B400" s="10" t="s">
        <v>6282</v>
      </c>
    </row>
    <row r="401" spans="1:2" ht="18" customHeight="1">
      <c r="A401" t="s">
        <v>468</v>
      </c>
      <c r="B401" s="10" t="s">
        <v>3689</v>
      </c>
    </row>
    <row r="402" spans="1:2" ht="18" customHeight="1">
      <c r="A402" t="s">
        <v>468</v>
      </c>
      <c r="B402" s="10" t="s">
        <v>5686</v>
      </c>
    </row>
    <row r="403" spans="1:2" ht="18" customHeight="1">
      <c r="A403" t="s">
        <v>468</v>
      </c>
      <c r="B403" s="10" t="s">
        <v>3690</v>
      </c>
    </row>
    <row r="404" spans="1:2" ht="18" customHeight="1">
      <c r="A404" t="s">
        <v>468</v>
      </c>
      <c r="B404" s="10" t="s">
        <v>6291</v>
      </c>
    </row>
    <row r="405" spans="1:2" ht="18" customHeight="1">
      <c r="A405" t="s">
        <v>468</v>
      </c>
      <c r="B405" s="10" t="s">
        <v>6556</v>
      </c>
    </row>
    <row r="406" spans="1:2" ht="18" customHeight="1">
      <c r="A406" t="s">
        <v>468</v>
      </c>
      <c r="B406" s="10" t="s">
        <v>6304</v>
      </c>
    </row>
    <row r="407" spans="1:2" ht="18" customHeight="1">
      <c r="A407" t="s">
        <v>468</v>
      </c>
      <c r="B407" s="10" t="s">
        <v>3693</v>
      </c>
    </row>
    <row r="408" spans="1:2" ht="18" customHeight="1">
      <c r="A408" t="s">
        <v>468</v>
      </c>
      <c r="B408" s="10" t="s">
        <v>6305</v>
      </c>
    </row>
    <row r="409" spans="1:2" ht="18" customHeight="1">
      <c r="A409" t="s">
        <v>468</v>
      </c>
      <c r="B409" s="10" t="s">
        <v>6562</v>
      </c>
    </row>
    <row r="410" spans="1:2" ht="18" customHeight="1">
      <c r="A410" t="s">
        <v>468</v>
      </c>
      <c r="B410" s="10" t="s">
        <v>6307</v>
      </c>
    </row>
    <row r="411" spans="1:2" ht="18" customHeight="1">
      <c r="A411" t="s">
        <v>468</v>
      </c>
      <c r="B411" s="10" t="s">
        <v>6559</v>
      </c>
    </row>
    <row r="412" spans="1:2" ht="18" customHeight="1">
      <c r="A412" t="s">
        <v>468</v>
      </c>
      <c r="B412" s="10" t="s">
        <v>6567</v>
      </c>
    </row>
    <row r="413" spans="1:2" ht="18" customHeight="1">
      <c r="A413" t="s">
        <v>468</v>
      </c>
      <c r="B413" s="10" t="s">
        <v>6319</v>
      </c>
    </row>
    <row r="414" spans="1:2" ht="18" customHeight="1">
      <c r="A414" t="s">
        <v>468</v>
      </c>
      <c r="B414" s="10" t="s">
        <v>3696</v>
      </c>
    </row>
    <row r="415" spans="1:2" ht="18" customHeight="1">
      <c r="A415" t="s">
        <v>468</v>
      </c>
      <c r="B415" s="10" t="s">
        <v>6327</v>
      </c>
    </row>
    <row r="416" spans="1:2" ht="18" customHeight="1">
      <c r="A416" t="s">
        <v>468</v>
      </c>
      <c r="B416" s="10" t="s">
        <v>6329</v>
      </c>
    </row>
    <row r="417" spans="1:2" ht="18" customHeight="1">
      <c r="A417" t="s">
        <v>468</v>
      </c>
      <c r="B417" s="10" t="s">
        <v>3699</v>
      </c>
    </row>
    <row r="418" spans="1:2" ht="18" customHeight="1">
      <c r="A418" t="s">
        <v>468</v>
      </c>
      <c r="B418" s="10" t="s">
        <v>6587</v>
      </c>
    </row>
    <row r="419" spans="1:2" ht="18" customHeight="1">
      <c r="A419" t="s">
        <v>468</v>
      </c>
      <c r="B419" s="10" t="s">
        <v>5699</v>
      </c>
    </row>
    <row r="420" spans="1:2" ht="18" customHeight="1">
      <c r="A420" t="s">
        <v>468</v>
      </c>
      <c r="B420" s="10" t="s">
        <v>6334</v>
      </c>
    </row>
    <row r="421" spans="1:2" ht="18" customHeight="1">
      <c r="A421" t="s">
        <v>468</v>
      </c>
      <c r="B421" s="10" t="s">
        <v>6339</v>
      </c>
    </row>
    <row r="422" spans="1:2" ht="18" customHeight="1">
      <c r="A422" t="s">
        <v>468</v>
      </c>
      <c r="B422" s="10" t="s">
        <v>3704</v>
      </c>
    </row>
    <row r="423" spans="1:2" ht="18" customHeight="1">
      <c r="A423" t="s">
        <v>468</v>
      </c>
      <c r="B423" s="10" t="s">
        <v>6600</v>
      </c>
    </row>
    <row r="424" spans="1:2" ht="18" customHeight="1">
      <c r="A424" t="s">
        <v>468</v>
      </c>
      <c r="B424" s="10" t="s">
        <v>6348</v>
      </c>
    </row>
    <row r="425" spans="1:2" ht="18" customHeight="1">
      <c r="A425" t="s">
        <v>468</v>
      </c>
      <c r="B425" s="10" t="s">
        <v>6601</v>
      </c>
    </row>
    <row r="426" spans="1:2" ht="18" customHeight="1">
      <c r="A426" t="s">
        <v>468</v>
      </c>
      <c r="B426" s="10" t="s">
        <v>3708</v>
      </c>
    </row>
    <row r="427" spans="1:2" ht="18" customHeight="1">
      <c r="A427" t="s">
        <v>468</v>
      </c>
      <c r="B427" s="10" t="s">
        <v>6608</v>
      </c>
    </row>
    <row r="428" spans="1:2" ht="18" customHeight="1">
      <c r="A428" t="s">
        <v>468</v>
      </c>
      <c r="B428" s="10" t="s">
        <v>6743</v>
      </c>
    </row>
    <row r="429" spans="1:2" ht="18" customHeight="1">
      <c r="A429" t="s">
        <v>468</v>
      </c>
      <c r="B429" s="10" t="s">
        <v>5711</v>
      </c>
    </row>
    <row r="430" spans="1:2" ht="18" customHeight="1">
      <c r="A430" t="s">
        <v>468</v>
      </c>
      <c r="B430" s="10" t="s">
        <v>6610</v>
      </c>
    </row>
    <row r="431" spans="1:2" ht="18" customHeight="1">
      <c r="A431" t="s">
        <v>468</v>
      </c>
      <c r="B431" s="10" t="s">
        <v>6364</v>
      </c>
    </row>
    <row r="432" spans="1:2" ht="18" customHeight="1">
      <c r="A432" t="s">
        <v>468</v>
      </c>
      <c r="B432" s="10" t="s">
        <v>6615</v>
      </c>
    </row>
    <row r="433" spans="1:2" ht="18" customHeight="1">
      <c r="A433" t="s">
        <v>468</v>
      </c>
      <c r="B433" s="10" t="s">
        <v>3718</v>
      </c>
    </row>
    <row r="434" spans="1:2" ht="18" customHeight="1">
      <c r="A434" t="s">
        <v>468</v>
      </c>
      <c r="B434" s="10" t="s">
        <v>5716</v>
      </c>
    </row>
    <row r="435" spans="1:2" ht="18" customHeight="1">
      <c r="A435" t="s">
        <v>468</v>
      </c>
      <c r="B435" s="10" t="s">
        <v>6373</v>
      </c>
    </row>
    <row r="436" spans="1:2" ht="18" customHeight="1">
      <c r="A436" t="s">
        <v>468</v>
      </c>
      <c r="B436" s="10" t="s">
        <v>6620</v>
      </c>
    </row>
    <row r="437" spans="1:2" ht="18" customHeight="1">
      <c r="A437" t="s">
        <v>468</v>
      </c>
      <c r="B437" s="10" t="s">
        <v>6374</v>
      </c>
    </row>
    <row r="438" spans="1:2" ht="18" customHeight="1">
      <c r="A438" t="s">
        <v>468</v>
      </c>
      <c r="B438" s="10" t="s">
        <v>6376</v>
      </c>
    </row>
    <row r="439" spans="1:2" ht="18" customHeight="1">
      <c r="A439" t="s">
        <v>468</v>
      </c>
      <c r="B439" s="10" t="s">
        <v>6378</v>
      </c>
    </row>
    <row r="440" spans="1:2" ht="18" customHeight="1">
      <c r="A440" t="s">
        <v>468</v>
      </c>
      <c r="B440" s="10" t="s">
        <v>6625</v>
      </c>
    </row>
    <row r="441" spans="1:2" ht="18" customHeight="1">
      <c r="A441" t="s">
        <v>468</v>
      </c>
      <c r="B441" s="10" t="s">
        <v>6383</v>
      </c>
    </row>
    <row r="442" spans="1:2" ht="18" customHeight="1">
      <c r="A442" t="s">
        <v>468</v>
      </c>
      <c r="B442" s="10" t="s">
        <v>5722</v>
      </c>
    </row>
    <row r="443" spans="1:2" ht="18" customHeight="1">
      <c r="A443" t="s">
        <v>468</v>
      </c>
      <c r="B443" s="10" t="s">
        <v>6392</v>
      </c>
    </row>
    <row r="444" spans="1:2" ht="18" customHeight="1">
      <c r="A444" t="s">
        <v>468</v>
      </c>
      <c r="B444" s="10" t="s">
        <v>6638</v>
      </c>
    </row>
    <row r="445" spans="1:2" ht="18" customHeight="1">
      <c r="A445" t="s">
        <v>468</v>
      </c>
      <c r="B445" s="10" t="s">
        <v>3724</v>
      </c>
    </row>
    <row r="446" spans="1:2" ht="18" customHeight="1">
      <c r="A446" t="s">
        <v>468</v>
      </c>
      <c r="B446" s="10" t="s">
        <v>6398</v>
      </c>
    </row>
    <row r="447" spans="1:2" ht="18" customHeight="1">
      <c r="A447" t="s">
        <v>468</v>
      </c>
      <c r="B447" s="10" t="s">
        <v>6399</v>
      </c>
    </row>
    <row r="448" spans="1:2" ht="18" customHeight="1">
      <c r="A448" t="s">
        <v>468</v>
      </c>
      <c r="B448" s="10" t="s">
        <v>5726</v>
      </c>
    </row>
    <row r="449" spans="1:2" ht="18" customHeight="1">
      <c r="A449" t="s">
        <v>468</v>
      </c>
      <c r="B449" s="10" t="s">
        <v>6640</v>
      </c>
    </row>
    <row r="450" spans="1:2" ht="18" customHeight="1">
      <c r="A450" t="s">
        <v>468</v>
      </c>
      <c r="B450" s="10" t="s">
        <v>6402</v>
      </c>
    </row>
    <row r="451" spans="1:2" ht="18" customHeight="1">
      <c r="A451" t="s">
        <v>468</v>
      </c>
      <c r="B451" s="10" t="s">
        <v>6408</v>
      </c>
    </row>
    <row r="452" spans="1:2" ht="18" customHeight="1">
      <c r="A452" t="s">
        <v>468</v>
      </c>
      <c r="B452" s="10" t="s">
        <v>6745</v>
      </c>
    </row>
    <row r="453" spans="1:2" ht="18" customHeight="1">
      <c r="A453" t="s">
        <v>468</v>
      </c>
      <c r="B453" s="10" t="s">
        <v>6644</v>
      </c>
    </row>
    <row r="454" spans="1:2" ht="18" customHeight="1">
      <c r="A454" t="s">
        <v>468</v>
      </c>
      <c r="B454" s="10" t="s">
        <v>6414</v>
      </c>
    </row>
    <row r="455" spans="1:2" ht="18" customHeight="1">
      <c r="A455" t="s">
        <v>468</v>
      </c>
      <c r="B455" s="10" t="s">
        <v>6416</v>
      </c>
    </row>
    <row r="456" spans="1:2" ht="18" customHeight="1">
      <c r="A456" t="s">
        <v>468</v>
      </c>
      <c r="B456" s="10" t="s">
        <v>6747</v>
      </c>
    </row>
    <row r="457" spans="1:2" ht="18" customHeight="1">
      <c r="A457" t="s">
        <v>468</v>
      </c>
      <c r="B457" s="10" t="s">
        <v>6423</v>
      </c>
    </row>
    <row r="458" spans="1:2" ht="18" customHeight="1">
      <c r="A458" t="s">
        <v>468</v>
      </c>
      <c r="B458" s="10" t="s">
        <v>6432</v>
      </c>
    </row>
    <row r="459" spans="1:2" ht="18" customHeight="1">
      <c r="A459" t="s">
        <v>468</v>
      </c>
      <c r="B459" s="10" t="s">
        <v>6655</v>
      </c>
    </row>
    <row r="460" spans="1:2" ht="18" customHeight="1">
      <c r="A460" t="s">
        <v>468</v>
      </c>
      <c r="B460" s="10" t="s">
        <v>6437</v>
      </c>
    </row>
    <row r="461" spans="1:2" ht="18" customHeight="1">
      <c r="A461" t="s">
        <v>468</v>
      </c>
      <c r="B461" s="10" t="s">
        <v>6441</v>
      </c>
    </row>
    <row r="462" spans="1:2" ht="18" customHeight="1">
      <c r="A462" t="s">
        <v>468</v>
      </c>
      <c r="B462" s="10" t="s">
        <v>3741</v>
      </c>
    </row>
    <row r="463" spans="1:2" ht="18" customHeight="1">
      <c r="A463" t="s">
        <v>468</v>
      </c>
      <c r="B463" s="10" t="s">
        <v>6446</v>
      </c>
    </row>
    <row r="464" spans="1:2" ht="18" customHeight="1">
      <c r="A464" t="s">
        <v>468</v>
      </c>
      <c r="B464" s="10" t="s">
        <v>6449</v>
      </c>
    </row>
    <row r="465" spans="1:2" ht="18" customHeight="1">
      <c r="A465" t="s">
        <v>468</v>
      </c>
      <c r="B465" s="10" t="s">
        <v>6666</v>
      </c>
    </row>
    <row r="466" spans="1:2" ht="18" customHeight="1">
      <c r="A466" t="s">
        <v>468</v>
      </c>
      <c r="B466" s="10" t="s">
        <v>6669</v>
      </c>
    </row>
    <row r="467" spans="1:2" ht="18" customHeight="1">
      <c r="A467" t="s">
        <v>468</v>
      </c>
      <c r="B467" s="10" t="s">
        <v>6519</v>
      </c>
    </row>
    <row r="468" spans="1:2" ht="18" customHeight="1">
      <c r="A468" t="s">
        <v>468</v>
      </c>
      <c r="B468" s="10" t="s">
        <v>6670</v>
      </c>
    </row>
    <row r="469" spans="1:2" ht="18" customHeight="1">
      <c r="A469" t="s">
        <v>468</v>
      </c>
      <c r="B469" s="10" t="s">
        <v>6679</v>
      </c>
    </row>
    <row r="470" spans="1:2" ht="18" customHeight="1">
      <c r="A470" t="s">
        <v>468</v>
      </c>
      <c r="B470" s="10" t="s">
        <v>6258</v>
      </c>
    </row>
    <row r="471" spans="1:2" ht="18" customHeight="1">
      <c r="A471" t="s">
        <v>468</v>
      </c>
      <c r="B471" s="10" t="s">
        <v>6463</v>
      </c>
    </row>
    <row r="472" spans="1:2" ht="18" customHeight="1">
      <c r="A472" t="s">
        <v>468</v>
      </c>
      <c r="B472" s="10" t="s">
        <v>6465</v>
      </c>
    </row>
    <row r="473" spans="1:2" ht="18" customHeight="1">
      <c r="A473" t="s">
        <v>468</v>
      </c>
      <c r="B473" s="10" t="s">
        <v>6687</v>
      </c>
    </row>
    <row r="474" spans="1:2" ht="18" customHeight="1">
      <c r="A474" t="s">
        <v>468</v>
      </c>
      <c r="B474" s="10" t="s">
        <v>6691</v>
      </c>
    </row>
    <row r="475" spans="1:2" ht="18" customHeight="1">
      <c r="A475" t="s">
        <v>468</v>
      </c>
      <c r="B475" s="10" t="s">
        <v>6692</v>
      </c>
    </row>
    <row r="476" spans="1:2" ht="18" customHeight="1">
      <c r="A476" t="s">
        <v>468</v>
      </c>
      <c r="B476" s="10" t="s">
        <v>6471</v>
      </c>
    </row>
    <row r="477" spans="1:2" ht="18" customHeight="1">
      <c r="A477" t="s">
        <v>468</v>
      </c>
      <c r="B477" s="10" t="s">
        <v>6474</v>
      </c>
    </row>
    <row r="478" spans="1:2" ht="18" customHeight="1">
      <c r="A478" t="s">
        <v>468</v>
      </c>
      <c r="B478" s="10" t="s">
        <v>6476</v>
      </c>
    </row>
    <row r="479" spans="1:2" ht="18" customHeight="1">
      <c r="A479" t="s">
        <v>468</v>
      </c>
      <c r="B479" s="10" t="s">
        <v>6693</v>
      </c>
    </row>
    <row r="480" spans="1:2" ht="18" customHeight="1">
      <c r="A480" t="s">
        <v>468</v>
      </c>
      <c r="B480" s="10" t="s">
        <v>6694</v>
      </c>
    </row>
    <row r="481" spans="1:2" ht="18" customHeight="1">
      <c r="A481" t="s">
        <v>468</v>
      </c>
      <c r="B481" s="10" t="s">
        <v>6695</v>
      </c>
    </row>
    <row r="482" spans="1:2" ht="18" customHeight="1">
      <c r="A482" t="s">
        <v>468</v>
      </c>
      <c r="B482" s="10" t="s">
        <v>6702</v>
      </c>
    </row>
    <row r="483" spans="1:2" ht="18" customHeight="1">
      <c r="A483" t="s">
        <v>468</v>
      </c>
      <c r="B483" s="10" t="s">
        <v>5747</v>
      </c>
    </row>
    <row r="484" spans="1:2" ht="18" customHeight="1">
      <c r="A484" t="s">
        <v>468</v>
      </c>
      <c r="B484" s="10" t="s">
        <v>6490</v>
      </c>
    </row>
    <row r="485" spans="1:2" ht="18" customHeight="1">
      <c r="A485" t="s">
        <v>468</v>
      </c>
      <c r="B485" s="10" t="s">
        <v>6492</v>
      </c>
    </row>
    <row r="486" spans="1:2" ht="18" customHeight="1">
      <c r="A486" t="s">
        <v>468</v>
      </c>
      <c r="B486" s="10" t="s">
        <v>6493</v>
      </c>
    </row>
    <row r="487" spans="1:2" ht="18" customHeight="1">
      <c r="A487" t="s">
        <v>468</v>
      </c>
      <c r="B487" s="10" t="s">
        <v>6259</v>
      </c>
    </row>
    <row r="488" spans="1:2" ht="18" customHeight="1">
      <c r="A488" t="s">
        <v>468</v>
      </c>
      <c r="B488" s="10" t="s">
        <v>6499</v>
      </c>
    </row>
    <row r="489" spans="1:2" ht="18" customHeight="1">
      <c r="A489" t="s">
        <v>468</v>
      </c>
      <c r="B489" s="10" t="s">
        <v>6759</v>
      </c>
    </row>
    <row r="490" spans="1:2" ht="18" customHeight="1">
      <c r="A490" t="s">
        <v>468</v>
      </c>
      <c r="B490" s="10" t="s">
        <v>3770</v>
      </c>
    </row>
    <row r="491" spans="1:2" ht="18" customHeight="1">
      <c r="A491" t="s">
        <v>468</v>
      </c>
      <c r="B491" s="10" t="s">
        <v>6713</v>
      </c>
    </row>
    <row r="492" spans="1:2" ht="18" customHeight="1">
      <c r="A492" t="s">
        <v>468</v>
      </c>
      <c r="B492" s="10" t="s">
        <v>5754</v>
      </c>
    </row>
    <row r="493" spans="1:2" ht="18" customHeight="1">
      <c r="A493" t="s">
        <v>468</v>
      </c>
      <c r="B493" s="10" t="s">
        <v>6718</v>
      </c>
    </row>
    <row r="494" spans="1:2" ht="18" customHeight="1">
      <c r="A494" t="s">
        <v>468</v>
      </c>
      <c r="B494" s="10" t="s">
        <v>6712</v>
      </c>
    </row>
    <row r="495" spans="1:2" ht="18" customHeight="1">
      <c r="A495" t="s">
        <v>468</v>
      </c>
      <c r="B495" s="10" t="s">
        <v>6720</v>
      </c>
    </row>
    <row r="496" spans="1:2" ht="18" customHeight="1">
      <c r="A496" t="s">
        <v>468</v>
      </c>
      <c r="B496" s="10" t="s">
        <v>3782</v>
      </c>
    </row>
    <row r="497" spans="1:2" ht="18" customHeight="1">
      <c r="A497" t="s">
        <v>468</v>
      </c>
      <c r="B497" s="10" t="s">
        <v>5758</v>
      </c>
    </row>
    <row r="498" spans="1:2" ht="18" customHeight="1">
      <c r="A498" t="s">
        <v>468</v>
      </c>
      <c r="B498" s="10" t="s">
        <v>6515</v>
      </c>
    </row>
    <row r="499" spans="1:2" ht="18" customHeight="1">
      <c r="A499" t="s">
        <v>468</v>
      </c>
      <c r="B499" s="10" t="s">
        <v>6725</v>
      </c>
    </row>
    <row r="500" spans="1:2" ht="18" customHeight="1">
      <c r="A500" t="s">
        <v>468</v>
      </c>
      <c r="B500" s="10" t="s">
        <v>5760</v>
      </c>
    </row>
    <row r="501" spans="1:2" ht="18" customHeight="1">
      <c r="A501" t="s">
        <v>468</v>
      </c>
      <c r="B501" s="10" t="s">
        <v>6764</v>
      </c>
    </row>
    <row r="502" spans="1:2" ht="18" customHeight="1">
      <c r="A502" t="s">
        <v>468</v>
      </c>
      <c r="B502" s="10" t="s">
        <v>6261</v>
      </c>
    </row>
    <row r="503" spans="1:2" ht="18" customHeight="1">
      <c r="A503"/>
      <c r="B503" s="10"/>
    </row>
    <row r="504" spans="1:2" ht="18" customHeight="1">
      <c r="A504"/>
      <c r="B504" s="10"/>
    </row>
    <row r="505" spans="1:2" ht="18" customHeight="1">
      <c r="A505"/>
      <c r="B505" s="10"/>
    </row>
    <row r="506" spans="1:2" ht="18" customHeight="1">
      <c r="A506"/>
      <c r="B506" s="10"/>
    </row>
    <row r="507" spans="1:2" ht="18" customHeight="1">
      <c r="A507"/>
      <c r="B507" s="10"/>
    </row>
    <row r="508" spans="1:2" ht="18" customHeight="1">
      <c r="A508"/>
    </row>
    <row r="509" spans="1:2" ht="18" customHeight="1">
      <c r="A509"/>
    </row>
    <row r="510" spans="1:2" ht="18" customHeight="1">
      <c r="A510"/>
    </row>
    <row r="511" spans="1:2" ht="18" customHeight="1">
      <c r="A511"/>
    </row>
    <row r="512" spans="1:2" ht="18" customHeight="1">
      <c r="A512"/>
    </row>
    <row r="513" spans="1:1" ht="18" customHeight="1">
      <c r="A513"/>
    </row>
    <row r="514" spans="1:1" ht="18" customHeight="1">
      <c r="A514"/>
    </row>
    <row r="515" spans="1:1" ht="18" customHeight="1">
      <c r="A515"/>
    </row>
    <row r="516" spans="1:1" ht="18" customHeight="1">
      <c r="A516"/>
    </row>
    <row r="517" spans="1:1" ht="18" customHeight="1">
      <c r="A517"/>
    </row>
    <row r="518" spans="1:1" ht="18" customHeight="1">
      <c r="A518"/>
    </row>
    <row r="519" spans="1:1" ht="18" customHeight="1">
      <c r="A519"/>
    </row>
    <row r="520" spans="1:1" ht="18" customHeight="1">
      <c r="A520"/>
    </row>
    <row r="521" spans="1:1" ht="18" customHeight="1">
      <c r="A521"/>
    </row>
    <row r="522" spans="1:1" ht="18" customHeight="1">
      <c r="A522"/>
    </row>
    <row r="523" spans="1:1" ht="18" customHeight="1">
      <c r="A523"/>
    </row>
    <row r="524" spans="1:1" ht="18" customHeight="1">
      <c r="A524"/>
    </row>
    <row r="525" spans="1:1" ht="18" customHeight="1">
      <c r="A525"/>
    </row>
    <row r="526" spans="1:1" ht="18" customHeight="1">
      <c r="A526"/>
    </row>
    <row r="527" spans="1:1" ht="18" customHeight="1">
      <c r="A527"/>
    </row>
    <row r="528" spans="1:1" ht="18" customHeight="1">
      <c r="A528"/>
    </row>
    <row r="529" spans="1:1" ht="18" customHeight="1">
      <c r="A529"/>
    </row>
    <row r="530" spans="1:1" ht="18" customHeight="1">
      <c r="A530"/>
    </row>
    <row r="531" spans="1:1" ht="18" customHeight="1">
      <c r="A531"/>
    </row>
    <row r="532" spans="1:1" ht="18" customHeight="1">
      <c r="A532"/>
    </row>
    <row r="533" spans="1:1" ht="18" customHeight="1">
      <c r="A533"/>
    </row>
    <row r="534" spans="1:1" ht="18" customHeight="1">
      <c r="A534"/>
    </row>
    <row r="535" spans="1:1" ht="18" customHeight="1">
      <c r="A535"/>
    </row>
    <row r="536" spans="1:1" ht="18" customHeight="1">
      <c r="A536"/>
    </row>
    <row r="537" spans="1:1" ht="18" customHeight="1">
      <c r="A537"/>
    </row>
    <row r="538" spans="1:1" ht="18" customHeight="1">
      <c r="A538"/>
    </row>
    <row r="539" spans="1:1" ht="18" customHeight="1">
      <c r="A539"/>
    </row>
    <row r="540" spans="1:1" ht="18" customHeight="1">
      <c r="A540"/>
    </row>
    <row r="541" spans="1:1" ht="18" customHeight="1">
      <c r="A541"/>
    </row>
    <row r="542" spans="1:1" ht="18" customHeight="1">
      <c r="A542"/>
    </row>
    <row r="543" spans="1:1" ht="18" customHeight="1">
      <c r="A543"/>
    </row>
    <row r="544" spans="1:1" ht="18" customHeight="1">
      <c r="A544"/>
    </row>
    <row r="545" spans="1:1" ht="18" customHeight="1">
      <c r="A545"/>
    </row>
    <row r="546" spans="1:1" ht="18" customHeight="1">
      <c r="A546"/>
    </row>
    <row r="547" spans="1:1" ht="18" customHeight="1">
      <c r="A547"/>
    </row>
    <row r="548" spans="1:1" ht="18" customHeight="1">
      <c r="A548"/>
    </row>
    <row r="549" spans="1:1" ht="18" customHeight="1">
      <c r="A549"/>
    </row>
    <row r="550" spans="1:1" ht="18" customHeight="1">
      <c r="A550"/>
    </row>
    <row r="551" spans="1:1" ht="18" customHeight="1">
      <c r="A551"/>
    </row>
    <row r="552" spans="1:1" ht="18" customHeight="1">
      <c r="A552"/>
    </row>
    <row r="553" spans="1:1" ht="18" customHeight="1">
      <c r="A553"/>
    </row>
    <row r="554" spans="1:1" ht="18" customHeight="1">
      <c r="A554"/>
    </row>
    <row r="555" spans="1:1" ht="18" customHeight="1">
      <c r="A555"/>
    </row>
    <row r="556" spans="1:1" ht="18" customHeight="1">
      <c r="A556"/>
    </row>
    <row r="557" spans="1:1" ht="18" customHeight="1">
      <c r="A557"/>
    </row>
    <row r="558" spans="1:1" ht="18" customHeight="1">
      <c r="A558"/>
    </row>
    <row r="559" spans="1:1" ht="18" customHeight="1">
      <c r="A559"/>
    </row>
    <row r="560" spans="1:1" ht="18" customHeight="1">
      <c r="A560"/>
    </row>
    <row r="561" spans="1:1" ht="18" customHeight="1">
      <c r="A561"/>
    </row>
    <row r="562" spans="1:1" ht="18" customHeight="1">
      <c r="A562"/>
    </row>
    <row r="563" spans="1:1" ht="18" customHeight="1">
      <c r="A563"/>
    </row>
    <row r="564" spans="1:1" ht="18" customHeight="1">
      <c r="A564"/>
    </row>
    <row r="565" spans="1:1" ht="18" customHeight="1">
      <c r="A565"/>
    </row>
    <row r="566" spans="1:1" ht="18" customHeight="1">
      <c r="A566"/>
    </row>
    <row r="567" spans="1:1" ht="18" customHeight="1">
      <c r="A567"/>
    </row>
    <row r="568" spans="1:1" ht="18" customHeight="1">
      <c r="A568"/>
    </row>
    <row r="569" spans="1:1" ht="18" customHeight="1">
      <c r="A569"/>
    </row>
    <row r="570" spans="1:1" ht="18" customHeight="1">
      <c r="A570"/>
    </row>
    <row r="571" spans="1:1" ht="18" customHeight="1">
      <c r="A571"/>
    </row>
    <row r="572" spans="1:1" ht="18" customHeight="1">
      <c r="A572"/>
    </row>
    <row r="573" spans="1:1" ht="18" customHeight="1">
      <c r="A573"/>
    </row>
    <row r="574" spans="1:1" ht="18" customHeight="1">
      <c r="A574"/>
    </row>
    <row r="575" spans="1:1" ht="18" customHeight="1">
      <c r="A575"/>
    </row>
    <row r="576" spans="1:1" ht="18" customHeight="1">
      <c r="A576"/>
    </row>
    <row r="577" spans="1:1" ht="18" customHeight="1">
      <c r="A577"/>
    </row>
    <row r="578" spans="1:1" ht="18" customHeight="1">
      <c r="A578"/>
    </row>
    <row r="579" spans="1:1" ht="18" customHeight="1">
      <c r="A579"/>
    </row>
    <row r="580" spans="1:1" ht="18" customHeight="1">
      <c r="A580"/>
    </row>
    <row r="581" spans="1:1" ht="18" customHeight="1">
      <c r="A581"/>
    </row>
    <row r="582" spans="1:1" ht="18" customHeight="1">
      <c r="A582"/>
    </row>
    <row r="583" spans="1:1" ht="18" customHeight="1">
      <c r="A583"/>
    </row>
    <row r="584" spans="1:1" ht="18" customHeight="1">
      <c r="A584"/>
    </row>
    <row r="585" spans="1:1" ht="18" customHeight="1">
      <c r="A585"/>
    </row>
    <row r="586" spans="1:1" ht="18" customHeight="1">
      <c r="A586"/>
    </row>
    <row r="587" spans="1:1" ht="18" customHeight="1">
      <c r="A587"/>
    </row>
    <row r="588" spans="1:1" ht="18" customHeight="1">
      <c r="A588"/>
    </row>
    <row r="589" spans="1:1" ht="18" customHeight="1">
      <c r="A589"/>
    </row>
    <row r="590" spans="1:1" ht="18" customHeight="1">
      <c r="A590"/>
    </row>
    <row r="591" spans="1:1" ht="18" customHeight="1">
      <c r="A591"/>
    </row>
    <row r="592" spans="1:1" ht="18" customHeight="1">
      <c r="A592"/>
    </row>
    <row r="593" spans="1:1" ht="18" customHeight="1">
      <c r="A593"/>
    </row>
    <row r="594" spans="1:1" ht="18" customHeight="1">
      <c r="A594"/>
    </row>
    <row r="595" spans="1:1" ht="18" customHeight="1">
      <c r="A595"/>
    </row>
    <row r="596" spans="1:1" ht="18" customHeight="1">
      <c r="A596"/>
    </row>
    <row r="597" spans="1:1" ht="18" customHeight="1">
      <c r="A597"/>
    </row>
    <row r="598" spans="1:1" ht="18" customHeight="1">
      <c r="A598"/>
    </row>
    <row r="599" spans="1:1" ht="18" customHeight="1">
      <c r="A599"/>
    </row>
    <row r="600" spans="1:1" ht="18" customHeight="1">
      <c r="A600"/>
    </row>
    <row r="601" spans="1:1" ht="18" customHeight="1">
      <c r="A601"/>
    </row>
    <row r="602" spans="1:1" ht="18" customHeight="1">
      <c r="A602"/>
    </row>
    <row r="603" spans="1:1" ht="18" customHeight="1">
      <c r="A603"/>
    </row>
    <row r="604" spans="1:1" ht="18" customHeight="1">
      <c r="A604"/>
    </row>
    <row r="605" spans="1:1" ht="18" customHeight="1">
      <c r="A605"/>
    </row>
    <row r="606" spans="1:1" ht="18" customHeight="1">
      <c r="A606"/>
    </row>
    <row r="607" spans="1:1" ht="18" customHeight="1">
      <c r="A607"/>
    </row>
    <row r="608" spans="1:1" ht="18" customHeight="1">
      <c r="A608"/>
    </row>
    <row r="609" spans="1:1" ht="18" customHeight="1">
      <c r="A609"/>
    </row>
    <row r="610" spans="1:1" ht="18" customHeight="1">
      <c r="A610"/>
    </row>
    <row r="611" spans="1:1" ht="18" customHeight="1">
      <c r="A611"/>
    </row>
    <row r="612" spans="1:1" ht="18" customHeight="1">
      <c r="A612"/>
    </row>
    <row r="613" spans="1:1" ht="18" customHeight="1">
      <c r="A613"/>
    </row>
    <row r="614" spans="1:1" ht="18" customHeight="1">
      <c r="A614"/>
    </row>
    <row r="615" spans="1:1" ht="18" customHeight="1">
      <c r="A615"/>
    </row>
    <row r="616" spans="1:1" ht="18" customHeight="1">
      <c r="A616"/>
    </row>
    <row r="617" spans="1:1" ht="18" customHeight="1">
      <c r="A617"/>
    </row>
    <row r="618" spans="1:1" ht="18" customHeight="1">
      <c r="A618"/>
    </row>
    <row r="619" spans="1:1" ht="18" customHeight="1">
      <c r="A619"/>
    </row>
    <row r="620" spans="1:1" ht="18" customHeight="1">
      <c r="A620"/>
    </row>
    <row r="621" spans="1:1" ht="18" customHeight="1">
      <c r="A621"/>
    </row>
    <row r="622" spans="1:1" ht="18" customHeight="1">
      <c r="A622"/>
    </row>
    <row r="623" spans="1:1" ht="18" customHeight="1">
      <c r="A623"/>
    </row>
    <row r="624" spans="1:1" ht="18" customHeight="1">
      <c r="A624"/>
    </row>
    <row r="625" spans="1:2" ht="18" customHeight="1">
      <c r="A625"/>
    </row>
    <row r="626" spans="1:2" ht="18" customHeight="1">
      <c r="A626"/>
    </row>
    <row r="627" spans="1:2" ht="18" customHeight="1">
      <c r="A627"/>
    </row>
    <row r="628" spans="1:2" ht="18" customHeight="1">
      <c r="A628"/>
    </row>
    <row r="629" spans="1:2" ht="18" customHeight="1">
      <c r="A629"/>
    </row>
    <row r="630" spans="1:2" ht="18" customHeight="1">
      <c r="A630"/>
    </row>
    <row r="631" spans="1:2" ht="18" customHeight="1">
      <c r="A631"/>
    </row>
    <row r="632" spans="1:2" ht="18" customHeight="1">
      <c r="A632" s="11"/>
      <c r="B632" s="10"/>
    </row>
    <row r="633" spans="1:2" ht="18" customHeight="1">
      <c r="A633" s="2"/>
      <c r="B633" s="10"/>
    </row>
    <row r="634" spans="1:2" ht="18" customHeight="1">
      <c r="A634" s="2"/>
      <c r="B634" s="10"/>
    </row>
    <row r="635" spans="1:2" ht="18" customHeight="1">
      <c r="A635"/>
      <c r="B635" s="10"/>
    </row>
    <row r="636" spans="1:2" ht="18" customHeight="1">
      <c r="A636"/>
      <c r="B636" s="10"/>
    </row>
    <row r="637" spans="1:2" ht="18" customHeight="1">
      <c r="A637" s="11"/>
      <c r="B637" s="10"/>
    </row>
    <row r="638" spans="1:2" ht="18" customHeight="1">
      <c r="A638"/>
      <c r="B638" s="10"/>
    </row>
    <row r="639" spans="1:2" ht="18" customHeight="1">
      <c r="A639" s="11"/>
      <c r="B639" s="10"/>
    </row>
    <row r="640" spans="1:2" ht="18" customHeight="1">
      <c r="A640" s="2"/>
      <c r="B640" s="10"/>
    </row>
    <row r="641" spans="1:2" ht="18" customHeight="1">
      <c r="A641" s="2"/>
      <c r="B641" s="10"/>
    </row>
    <row r="642" spans="1:2" ht="18" customHeight="1">
      <c r="A642" s="11"/>
      <c r="B642" s="10"/>
    </row>
    <row r="643" spans="1:2" ht="18" customHeight="1">
      <c r="A643" s="11"/>
      <c r="B643" s="10"/>
    </row>
    <row r="644" spans="1:2" ht="18" customHeight="1">
      <c r="A644" s="2"/>
      <c r="B644" s="10"/>
    </row>
    <row r="645" spans="1:2" ht="18" customHeight="1">
      <c r="A645" s="2"/>
      <c r="B645" s="10"/>
    </row>
    <row r="646" spans="1:2" ht="18" customHeight="1">
      <c r="A646" s="2"/>
      <c r="B646" s="10"/>
    </row>
    <row r="647" spans="1:2" ht="18" customHeight="1">
      <c r="A647" s="2"/>
      <c r="B647" s="10"/>
    </row>
    <row r="648" spans="1:2" ht="18" customHeight="1">
      <c r="A648" s="11"/>
      <c r="B648" s="10"/>
    </row>
    <row r="649" spans="1:2" ht="18" customHeight="1">
      <c r="A649"/>
      <c r="B649" s="10"/>
    </row>
    <row r="650" spans="1:2" ht="18" customHeight="1">
      <c r="A650"/>
      <c r="B650" s="10"/>
    </row>
    <row r="651" spans="1:2" ht="18" customHeight="1">
      <c r="A651" s="11"/>
    </row>
    <row r="652" spans="1:2" ht="18" customHeight="1">
      <c r="A652"/>
    </row>
    <row r="653" spans="1:2" ht="18" customHeight="1">
      <c r="A653"/>
    </row>
    <row r="654" spans="1:2" ht="18" customHeight="1">
      <c r="A654" s="2"/>
    </row>
    <row r="655" spans="1:2" ht="18" customHeight="1">
      <c r="A655"/>
    </row>
    <row r="656" spans="1:2" ht="18" customHeight="1">
      <c r="A656"/>
    </row>
    <row r="657" spans="1:2" ht="18" customHeight="1">
      <c r="A657" s="2"/>
      <c r="B657" s="10"/>
    </row>
    <row r="658" spans="1:2" ht="18" customHeight="1">
      <c r="A658" s="11"/>
      <c r="B658" s="10"/>
    </row>
    <row r="659" spans="1:2" ht="18" customHeight="1">
      <c r="A659" s="11"/>
      <c r="B659" s="10"/>
    </row>
    <row r="660" spans="1:2" ht="18" customHeight="1">
      <c r="A660" s="2"/>
      <c r="B660" s="10"/>
    </row>
    <row r="661" spans="1:2" ht="18" customHeight="1">
      <c r="A661"/>
      <c r="B661" s="10"/>
    </row>
    <row r="662" spans="1:2" ht="18" customHeight="1">
      <c r="A662"/>
      <c r="B662" s="10"/>
    </row>
    <row r="663" spans="1:2" ht="18" customHeight="1">
      <c r="A663" s="11"/>
      <c r="B663" s="10"/>
    </row>
    <row r="664" spans="1:2" ht="18" customHeight="1">
      <c r="A664" s="11"/>
      <c r="B664" s="10"/>
    </row>
    <row r="665" spans="1:2" ht="18" customHeight="1">
      <c r="A665" s="11"/>
      <c r="B665" s="10"/>
    </row>
    <row r="666" spans="1:2" ht="18" customHeight="1">
      <c r="A666" s="11"/>
      <c r="B666" s="10"/>
    </row>
    <row r="667" spans="1:2" ht="18" customHeight="1">
      <c r="A667"/>
      <c r="B667" s="10"/>
    </row>
    <row r="668" spans="1:2" ht="18" customHeight="1">
      <c r="A668" s="11"/>
      <c r="B668" s="10"/>
    </row>
    <row r="669" spans="1:2" ht="18" customHeight="1">
      <c r="A669" s="2"/>
      <c r="B669" s="10"/>
    </row>
    <row r="670" spans="1:2" ht="18" customHeight="1">
      <c r="A670"/>
      <c r="B670" s="10"/>
    </row>
    <row r="671" spans="1:2" ht="18" customHeight="1">
      <c r="A671"/>
      <c r="B671" s="10"/>
    </row>
    <row r="672" spans="1:2" ht="18" customHeight="1">
      <c r="A672"/>
      <c r="B672" s="10"/>
    </row>
    <row r="673" spans="1:2" ht="18" customHeight="1">
      <c r="A673" s="2"/>
      <c r="B673" s="10"/>
    </row>
    <row r="674" spans="1:2" ht="18" customHeight="1">
      <c r="A674"/>
      <c r="B674" s="10"/>
    </row>
    <row r="675" spans="1:2" ht="18" customHeight="1">
      <c r="A675"/>
      <c r="B675" s="10"/>
    </row>
    <row r="676" spans="1:2" ht="18" customHeight="1">
      <c r="A676"/>
      <c r="B676" s="10"/>
    </row>
    <row r="677" spans="1:2" ht="18" customHeight="1">
      <c r="A677"/>
      <c r="B677" s="10"/>
    </row>
    <row r="678" spans="1:2" ht="18" customHeight="1">
      <c r="A678"/>
      <c r="B678" s="10"/>
    </row>
    <row r="679" spans="1:2" ht="18" customHeight="1">
      <c r="A679" s="11"/>
      <c r="B679" s="10"/>
    </row>
    <row r="680" spans="1:2" ht="18" customHeight="1">
      <c r="A680" s="11"/>
      <c r="B680" s="10"/>
    </row>
    <row r="681" spans="1:2" ht="18" customHeight="1">
      <c r="A681" s="11"/>
      <c r="B681" s="10"/>
    </row>
    <row r="682" spans="1:2" ht="18" customHeight="1">
      <c r="A682" s="11"/>
      <c r="B682" s="10"/>
    </row>
    <row r="683" spans="1:2" ht="18" customHeight="1">
      <c r="A683"/>
    </row>
    <row r="684" spans="1:2" ht="18" customHeight="1">
      <c r="A684" s="11"/>
    </row>
    <row r="685" spans="1:2" ht="18" customHeight="1">
      <c r="A685"/>
    </row>
    <row r="686" spans="1:2" ht="18" customHeight="1">
      <c r="A686"/>
    </row>
    <row r="687" spans="1:2" ht="18" customHeight="1">
      <c r="A687" s="2"/>
    </row>
    <row r="688" spans="1:2" ht="18" customHeight="1">
      <c r="A688" s="11"/>
    </row>
    <row r="689" spans="1:2" ht="18" customHeight="1">
      <c r="A689" s="11"/>
    </row>
    <row r="690" spans="1:2" ht="18" customHeight="1">
      <c r="A690" s="2"/>
    </row>
    <row r="691" spans="1:2" ht="18" customHeight="1">
      <c r="A691" s="2"/>
    </row>
    <row r="692" spans="1:2" ht="18" customHeight="1">
      <c r="A692" s="2"/>
    </row>
    <row r="693" spans="1:2" ht="18" customHeight="1">
      <c r="A693"/>
    </row>
    <row r="694" spans="1:2" ht="18" customHeight="1">
      <c r="A694"/>
    </row>
    <row r="695" spans="1:2" ht="18" customHeight="1">
      <c r="A695"/>
    </row>
    <row r="696" spans="1:2" ht="18" customHeight="1">
      <c r="A696"/>
    </row>
    <row r="697" spans="1:2" ht="18" customHeight="1">
      <c r="A697"/>
    </row>
    <row r="698" spans="1:2" ht="18" customHeight="1">
      <c r="A698" s="11"/>
      <c r="B698" s="10"/>
    </row>
    <row r="699" spans="1:2" ht="18" customHeight="1">
      <c r="A699" s="11"/>
      <c r="B699" s="10"/>
    </row>
    <row r="700" spans="1:2" ht="18" customHeight="1">
      <c r="A700"/>
      <c r="B700" s="10"/>
    </row>
    <row r="701" spans="1:2" ht="18" customHeight="1">
      <c r="A701"/>
      <c r="B701" s="10"/>
    </row>
    <row r="702" spans="1:2" ht="18" customHeight="1">
      <c r="A702"/>
      <c r="B702" s="10"/>
    </row>
    <row r="703" spans="1:2" ht="18" customHeight="1">
      <c r="A703"/>
      <c r="B703" s="10"/>
    </row>
    <row r="704" spans="1:2" ht="18" customHeight="1">
      <c r="A704" s="2"/>
      <c r="B704" s="10"/>
    </row>
    <row r="705" spans="1:2" ht="18" customHeight="1">
      <c r="A705" s="11"/>
      <c r="B705" s="10"/>
    </row>
    <row r="706" spans="1:2" ht="18" customHeight="1">
      <c r="A706" s="11"/>
      <c r="B706" s="10"/>
    </row>
    <row r="707" spans="1:2" ht="18" customHeight="1">
      <c r="A707"/>
      <c r="B707" s="10"/>
    </row>
    <row r="708" spans="1:2" ht="18" customHeight="1">
      <c r="A708" s="2"/>
      <c r="B708" s="10"/>
    </row>
    <row r="709" spans="1:2" ht="18" customHeight="1">
      <c r="A709"/>
      <c r="B709" s="10"/>
    </row>
    <row r="710" spans="1:2" ht="18" customHeight="1">
      <c r="A710"/>
      <c r="B710" s="10"/>
    </row>
    <row r="711" spans="1:2" ht="18" customHeight="1">
      <c r="A711"/>
      <c r="B711" s="10"/>
    </row>
    <row r="712" spans="1:2" ht="18" customHeight="1">
      <c r="A712" s="2"/>
      <c r="B712" s="10"/>
    </row>
    <row r="713" spans="1:2" ht="18" customHeight="1">
      <c r="A713" s="2"/>
      <c r="B713" s="10"/>
    </row>
    <row r="714" spans="1:2" ht="18" customHeight="1">
      <c r="A714" s="11"/>
      <c r="B714" s="10"/>
    </row>
    <row r="715" spans="1:2" ht="18" customHeight="1">
      <c r="A715" s="11"/>
      <c r="B715" s="10"/>
    </row>
    <row r="716" spans="1:2" ht="18" customHeight="1">
      <c r="A716" s="11"/>
      <c r="B716" s="10"/>
    </row>
    <row r="717" spans="1:2" ht="18" customHeight="1">
      <c r="A717"/>
      <c r="B717" s="10"/>
    </row>
    <row r="718" spans="1:2" ht="18" customHeight="1">
      <c r="A718" s="11"/>
      <c r="B718" s="10"/>
    </row>
    <row r="719" spans="1:2" ht="18" customHeight="1">
      <c r="A719"/>
      <c r="B719" s="10"/>
    </row>
    <row r="720" spans="1:2" ht="18" customHeight="1">
      <c r="A720" s="11"/>
      <c r="B720" s="10"/>
    </row>
    <row r="721" spans="1:2" ht="18" customHeight="1">
      <c r="A721" s="2"/>
      <c r="B721" s="10"/>
    </row>
    <row r="722" spans="1:2" ht="18" customHeight="1">
      <c r="A722" s="2"/>
      <c r="B722" s="10"/>
    </row>
    <row r="723" spans="1:2" ht="18" customHeight="1">
      <c r="A723"/>
      <c r="B723" s="10"/>
    </row>
    <row r="724" spans="1:2" ht="18" customHeight="1">
      <c r="A724" s="11"/>
      <c r="B724" s="10"/>
    </row>
    <row r="725" spans="1:2" ht="18" customHeight="1">
      <c r="A725" s="11"/>
      <c r="B725" s="10"/>
    </row>
    <row r="726" spans="1:2" ht="18" customHeight="1">
      <c r="A726" s="2"/>
      <c r="B726" s="10"/>
    </row>
    <row r="727" spans="1:2" ht="18" customHeight="1">
      <c r="A727"/>
    </row>
    <row r="728" spans="1:2" ht="18" customHeight="1">
      <c r="A728"/>
    </row>
    <row r="729" spans="1:2" ht="18" customHeight="1">
      <c r="A729" s="11"/>
    </row>
    <row r="730" spans="1:2" ht="18" customHeight="1">
      <c r="A730"/>
    </row>
    <row r="731" spans="1:2" ht="18" customHeight="1">
      <c r="A731"/>
    </row>
    <row r="732" spans="1:2" ht="18" customHeight="1">
      <c r="A732" s="11"/>
    </row>
    <row r="733" spans="1:2" ht="18" customHeight="1">
      <c r="A733"/>
    </row>
    <row r="734" spans="1:2" ht="18" customHeight="1">
      <c r="A734" s="11"/>
    </row>
    <row r="735" spans="1:2" ht="18" customHeight="1">
      <c r="A735" s="2"/>
    </row>
    <row r="736" spans="1:2" ht="18" customHeight="1">
      <c r="A736" s="2"/>
    </row>
    <row r="737" spans="1:1" ht="18" customHeight="1">
      <c r="A737" s="2"/>
    </row>
    <row r="738" spans="1:1" ht="18" customHeight="1">
      <c r="A738"/>
    </row>
    <row r="739" spans="1:1" ht="18" customHeight="1">
      <c r="A739"/>
    </row>
    <row r="740" spans="1:1" ht="18" customHeight="1">
      <c r="A740"/>
    </row>
    <row r="741" spans="1:1" ht="18" customHeight="1">
      <c r="A741"/>
    </row>
    <row r="742" spans="1:1" ht="18" customHeight="1">
      <c r="A742"/>
    </row>
    <row r="743" spans="1:1" ht="18" customHeight="1">
      <c r="A743"/>
    </row>
    <row r="744" spans="1:1" ht="18" customHeight="1">
      <c r="A744"/>
    </row>
    <row r="745" spans="1:1" ht="18" customHeight="1">
      <c r="A745"/>
    </row>
    <row r="746" spans="1:1" ht="18" customHeight="1">
      <c r="A746"/>
    </row>
    <row r="747" spans="1:1" ht="18" customHeight="1">
      <c r="A747"/>
    </row>
    <row r="748" spans="1:1" ht="18" customHeight="1">
      <c r="A748"/>
    </row>
    <row r="749" spans="1:1" ht="18" customHeight="1">
      <c r="A749"/>
    </row>
    <row r="750" spans="1:1" ht="18" customHeight="1">
      <c r="A750"/>
    </row>
    <row r="751" spans="1:1" ht="18" customHeight="1">
      <c r="A751"/>
    </row>
    <row r="752" spans="1:1" ht="18" customHeight="1">
      <c r="A752"/>
    </row>
    <row r="753" spans="1:1" ht="18" customHeight="1">
      <c r="A753"/>
    </row>
    <row r="754" spans="1:1" ht="18" customHeight="1">
      <c r="A754"/>
    </row>
    <row r="755" spans="1:1" ht="18" customHeight="1">
      <c r="A755"/>
    </row>
    <row r="756" spans="1:1" ht="18" customHeight="1">
      <c r="A756"/>
    </row>
    <row r="757" spans="1:1" ht="18" customHeight="1">
      <c r="A757"/>
    </row>
    <row r="758" spans="1:1" ht="18" customHeight="1">
      <c r="A758"/>
    </row>
    <row r="759" spans="1:1" ht="18" customHeight="1">
      <c r="A759"/>
    </row>
    <row r="760" spans="1:1" ht="18" customHeight="1">
      <c r="A760"/>
    </row>
    <row r="761" spans="1:1" ht="18" customHeight="1">
      <c r="A761"/>
    </row>
    <row r="762" spans="1:1" ht="18" customHeight="1">
      <c r="A762"/>
    </row>
    <row r="763" spans="1:1" ht="18" customHeight="1">
      <c r="A763"/>
    </row>
    <row r="764" spans="1:1" ht="18" customHeight="1">
      <c r="A764"/>
    </row>
    <row r="765" spans="1:1" ht="18" customHeight="1">
      <c r="A765"/>
    </row>
    <row r="766" spans="1:1" ht="18" customHeight="1">
      <c r="A766"/>
    </row>
    <row r="767" spans="1:1" ht="18" customHeight="1">
      <c r="A767"/>
    </row>
    <row r="768" spans="1:1" ht="18" customHeight="1">
      <c r="A768"/>
    </row>
    <row r="769" spans="1:1" ht="18" customHeight="1">
      <c r="A769"/>
    </row>
    <row r="770" spans="1:1" ht="18" customHeight="1">
      <c r="A770"/>
    </row>
    <row r="771" spans="1:1" ht="18" customHeight="1">
      <c r="A771"/>
    </row>
    <row r="772" spans="1:1" ht="18" customHeight="1">
      <c r="A772"/>
    </row>
    <row r="773" spans="1:1" ht="18" customHeight="1">
      <c r="A773"/>
    </row>
    <row r="774" spans="1:1" ht="18" customHeight="1">
      <c r="A774"/>
    </row>
    <row r="775" spans="1:1" ht="18" customHeight="1">
      <c r="A775"/>
    </row>
    <row r="776" spans="1:1" ht="18" customHeight="1">
      <c r="A776"/>
    </row>
    <row r="777" spans="1:1" ht="18" customHeight="1">
      <c r="A777"/>
    </row>
    <row r="778" spans="1:1" ht="18" customHeight="1">
      <c r="A778"/>
    </row>
    <row r="779" spans="1:1" ht="18" customHeight="1">
      <c r="A779"/>
    </row>
    <row r="780" spans="1:1" ht="18" customHeight="1">
      <c r="A780"/>
    </row>
    <row r="781" spans="1:1" ht="18" customHeight="1">
      <c r="A781"/>
    </row>
    <row r="782" spans="1:1" ht="18" customHeight="1">
      <c r="A782"/>
    </row>
    <row r="783" spans="1:1" ht="18" customHeight="1">
      <c r="A783"/>
    </row>
    <row r="784" spans="1:1" ht="18" customHeight="1">
      <c r="A784"/>
    </row>
    <row r="785" spans="1:1" ht="18" customHeight="1">
      <c r="A785"/>
    </row>
    <row r="786" spans="1:1" ht="18" customHeight="1">
      <c r="A786"/>
    </row>
    <row r="787" spans="1:1" ht="18" customHeight="1">
      <c r="A787"/>
    </row>
    <row r="788" spans="1:1" ht="18" customHeight="1">
      <c r="A788"/>
    </row>
    <row r="789" spans="1:1" ht="18" customHeight="1">
      <c r="A789"/>
    </row>
    <row r="790" spans="1:1" ht="18" customHeight="1">
      <c r="A790"/>
    </row>
    <row r="791" spans="1:1" ht="18" customHeight="1">
      <c r="A791"/>
    </row>
    <row r="792" spans="1:1" ht="18" customHeight="1">
      <c r="A792"/>
    </row>
    <row r="793" spans="1:1" ht="18" customHeight="1">
      <c r="A793"/>
    </row>
    <row r="794" spans="1:1" ht="18" customHeight="1">
      <c r="A794"/>
    </row>
    <row r="795" spans="1:1" ht="18" customHeight="1">
      <c r="A795"/>
    </row>
    <row r="796" spans="1:1" ht="18" customHeight="1">
      <c r="A796"/>
    </row>
    <row r="797" spans="1:1" ht="18" customHeight="1">
      <c r="A797"/>
    </row>
    <row r="798" spans="1:1" ht="18" customHeight="1">
      <c r="A798"/>
    </row>
    <row r="799" spans="1:1" ht="18" customHeight="1">
      <c r="A799"/>
    </row>
    <row r="800" spans="1:1" ht="18" customHeight="1">
      <c r="A800"/>
    </row>
    <row r="801" spans="1:1" ht="18" customHeight="1">
      <c r="A801"/>
    </row>
    <row r="802" spans="1:1" ht="18" customHeight="1">
      <c r="A802"/>
    </row>
    <row r="803" spans="1:1" ht="18" customHeight="1">
      <c r="A803"/>
    </row>
    <row r="804" spans="1:1" ht="18" customHeight="1">
      <c r="A804"/>
    </row>
    <row r="805" spans="1:1" ht="18" customHeight="1">
      <c r="A805"/>
    </row>
    <row r="806" spans="1:1" ht="18" customHeight="1">
      <c r="A806"/>
    </row>
    <row r="807" spans="1:1" ht="18" customHeight="1">
      <c r="A807"/>
    </row>
    <row r="808" spans="1:1" ht="18" customHeight="1">
      <c r="A808"/>
    </row>
    <row r="809" spans="1:1" ht="18" customHeight="1">
      <c r="A809"/>
    </row>
    <row r="810" spans="1:1" ht="18" customHeight="1">
      <c r="A810"/>
    </row>
    <row r="811" spans="1:1" ht="18" customHeight="1">
      <c r="A811"/>
    </row>
    <row r="812" spans="1:1" ht="18" customHeight="1">
      <c r="A812"/>
    </row>
    <row r="813" spans="1:1" ht="18" customHeight="1">
      <c r="A813"/>
    </row>
    <row r="814" spans="1:1" ht="18" customHeight="1">
      <c r="A814"/>
    </row>
    <row r="815" spans="1:1" ht="18" customHeight="1">
      <c r="A815"/>
    </row>
    <row r="816" spans="1:1" ht="18" customHeight="1">
      <c r="A816"/>
    </row>
    <row r="817" spans="1:1" ht="18" customHeight="1">
      <c r="A817"/>
    </row>
    <row r="818" spans="1:1" ht="18" customHeight="1">
      <c r="A818"/>
    </row>
    <row r="819" spans="1:1" ht="18" customHeight="1">
      <c r="A819"/>
    </row>
    <row r="820" spans="1:1" ht="18" customHeight="1">
      <c r="A820"/>
    </row>
    <row r="821" spans="1:1" ht="18" customHeight="1">
      <c r="A821"/>
    </row>
    <row r="822" spans="1:1" ht="18" customHeight="1">
      <c r="A822"/>
    </row>
    <row r="823" spans="1:1" ht="18" customHeight="1">
      <c r="A823"/>
    </row>
    <row r="824" spans="1:1" ht="18" customHeight="1">
      <c r="A824"/>
    </row>
    <row r="825" spans="1:1" ht="18" customHeight="1">
      <c r="A825"/>
    </row>
    <row r="826" spans="1:1" ht="18" customHeight="1">
      <c r="A826"/>
    </row>
    <row r="827" spans="1:1" ht="18" customHeight="1">
      <c r="A827"/>
    </row>
    <row r="828" spans="1:1" ht="18" customHeight="1">
      <c r="A828"/>
    </row>
    <row r="829" spans="1:1" ht="18" customHeight="1">
      <c r="A829"/>
    </row>
    <row r="830" spans="1:1" ht="18" customHeight="1">
      <c r="A830"/>
    </row>
    <row r="831" spans="1:1" ht="18" customHeight="1">
      <c r="A831"/>
    </row>
    <row r="832" spans="1:1" ht="18" customHeight="1">
      <c r="A832"/>
    </row>
    <row r="833" spans="1:2" ht="18" customHeight="1">
      <c r="A833" s="11"/>
      <c r="B833" s="10"/>
    </row>
    <row r="834" spans="1:2" ht="18" customHeight="1">
      <c r="A834"/>
      <c r="B834" s="10"/>
    </row>
    <row r="835" spans="1:2" ht="18" customHeight="1">
      <c r="A835"/>
    </row>
  </sheetData>
  <sortState xmlns:xlrd2="http://schemas.microsoft.com/office/spreadsheetml/2017/richdata2" ref="A2:B835">
    <sortCondition ref="A1:A83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00F8-5711-451C-A1BF-C99DB8BAADB3}">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55"/>
  <sheetViews>
    <sheetView workbookViewId="0">
      <selection activeCell="A3" sqref="A3"/>
    </sheetView>
  </sheetViews>
  <sheetFormatPr defaultRowHeight="15"/>
  <cols>
    <col min="1" max="1" width="56.42578125" style="1" customWidth="1"/>
    <col min="2" max="2" width="144.5703125" customWidth="1"/>
    <col min="3" max="3" width="82.42578125" customWidth="1"/>
  </cols>
  <sheetData>
    <row r="1" spans="1:3">
      <c r="A1" s="1" t="s">
        <v>130</v>
      </c>
      <c r="B1" s="1" t="s">
        <v>62</v>
      </c>
      <c r="C1" t="s">
        <v>63</v>
      </c>
    </row>
    <row r="2" spans="1:3" ht="114">
      <c r="A2" s="4" t="s">
        <v>14</v>
      </c>
    </row>
    <row r="3" spans="1:3" ht="40.5">
      <c r="A3" s="5" t="s">
        <v>15</v>
      </c>
      <c r="B3" s="3" t="s">
        <v>16</v>
      </c>
    </row>
    <row r="4" spans="1:3">
      <c r="B4" s="3" t="s">
        <v>17</v>
      </c>
    </row>
    <row r="5" spans="1:3">
      <c r="B5" s="6" t="s">
        <v>18</v>
      </c>
    </row>
    <row r="6" spans="1:3">
      <c r="B6" s="6" t="s">
        <v>19</v>
      </c>
    </row>
    <row r="7" spans="1:3">
      <c r="B7" s="3" t="s">
        <v>20</v>
      </c>
    </row>
    <row r="8" spans="1:3">
      <c r="B8" s="6" t="s">
        <v>21</v>
      </c>
    </row>
    <row r="9" spans="1:3">
      <c r="B9" s="3" t="s">
        <v>22</v>
      </c>
    </row>
    <row r="10" spans="1:3">
      <c r="B10" s="3" t="s">
        <v>9</v>
      </c>
    </row>
    <row r="11" spans="1:3">
      <c r="B11" s="3" t="s">
        <v>23</v>
      </c>
    </row>
    <row r="12" spans="1:3">
      <c r="B12" s="7" t="s">
        <v>24</v>
      </c>
    </row>
    <row r="13" spans="1:3">
      <c r="B13" s="7" t="s">
        <v>25</v>
      </c>
    </row>
    <row r="14" spans="1:3">
      <c r="B14" s="3" t="s">
        <v>26</v>
      </c>
    </row>
    <row r="15" spans="1:3">
      <c r="B15" s="3" t="s">
        <v>27</v>
      </c>
    </row>
    <row r="16" spans="1:3">
      <c r="B16" s="6" t="s">
        <v>28</v>
      </c>
    </row>
    <row r="17" spans="2:2">
      <c r="B17" s="3" t="s">
        <v>7</v>
      </c>
    </row>
    <row r="18" spans="2:2">
      <c r="B18" s="3" t="s">
        <v>5</v>
      </c>
    </row>
    <row r="19" spans="2:2">
      <c r="B19" s="3" t="s">
        <v>29</v>
      </c>
    </row>
    <row r="20" spans="2:2">
      <c r="B20" s="3" t="s">
        <v>30</v>
      </c>
    </row>
    <row r="21" spans="2:2">
      <c r="B21" s="3" t="s">
        <v>31</v>
      </c>
    </row>
    <row r="22" spans="2:2">
      <c r="B22" s="3" t="s">
        <v>32</v>
      </c>
    </row>
    <row r="23" spans="2:2">
      <c r="B23" s="3" t="s">
        <v>10</v>
      </c>
    </row>
    <row r="24" spans="2:2">
      <c r="B24" s="3" t="s">
        <v>33</v>
      </c>
    </row>
    <row r="25" spans="2:2">
      <c r="B25" s="3" t="s">
        <v>34</v>
      </c>
    </row>
    <row r="26" spans="2:2">
      <c r="B26" s="3" t="s">
        <v>35</v>
      </c>
    </row>
    <row r="27" spans="2:2">
      <c r="B27" s="3" t="s">
        <v>36</v>
      </c>
    </row>
    <row r="28" spans="2:2">
      <c r="B28" s="3" t="s">
        <v>37</v>
      </c>
    </row>
    <row r="29" spans="2:2">
      <c r="B29" s="3" t="s">
        <v>11</v>
      </c>
    </row>
    <row r="30" spans="2:2">
      <c r="B30" s="3" t="s">
        <v>38</v>
      </c>
    </row>
    <row r="31" spans="2:2">
      <c r="B31" s="3" t="s">
        <v>12</v>
      </c>
    </row>
    <row r="32" spans="2:2">
      <c r="B32" s="3" t="s">
        <v>39</v>
      </c>
    </row>
    <row r="33" spans="2:2">
      <c r="B33" s="3" t="s">
        <v>40</v>
      </c>
    </row>
    <row r="34" spans="2:2">
      <c r="B34" s="3" t="s">
        <v>41</v>
      </c>
    </row>
    <row r="35" spans="2:2">
      <c r="B35" s="3" t="s">
        <v>42</v>
      </c>
    </row>
    <row r="36" spans="2:2">
      <c r="B36" s="3" t="s">
        <v>43</v>
      </c>
    </row>
    <row r="37" spans="2:2">
      <c r="B37" s="3" t="s">
        <v>44</v>
      </c>
    </row>
    <row r="38" spans="2:2">
      <c r="B38" s="3" t="s">
        <v>45</v>
      </c>
    </row>
    <row r="39" spans="2:2">
      <c r="B39" s="3" t="s">
        <v>46</v>
      </c>
    </row>
    <row r="40" spans="2:2">
      <c r="B40" s="3" t="s">
        <v>47</v>
      </c>
    </row>
    <row r="41" spans="2:2">
      <c r="B41" s="3" t="s">
        <v>48</v>
      </c>
    </row>
    <row r="42" spans="2:2">
      <c r="B42" s="3" t="s">
        <v>49</v>
      </c>
    </row>
    <row r="43" spans="2:2">
      <c r="B43" s="7" t="s">
        <v>13</v>
      </c>
    </row>
    <row r="44" spans="2:2">
      <c r="B44" s="3" t="s">
        <v>50</v>
      </c>
    </row>
    <row r="45" spans="2:2">
      <c r="B45" s="3" t="s">
        <v>51</v>
      </c>
    </row>
    <row r="46" spans="2:2">
      <c r="B46" s="3" t="s">
        <v>52</v>
      </c>
    </row>
    <row r="47" spans="2:2">
      <c r="B47" s="3" t="s">
        <v>53</v>
      </c>
    </row>
    <row r="48" spans="2:2">
      <c r="B48" s="3" t="s">
        <v>54</v>
      </c>
    </row>
    <row r="49" spans="2:2">
      <c r="B49" s="3" t="s">
        <v>55</v>
      </c>
    </row>
    <row r="50" spans="2:2">
      <c r="B50" s="3" t="s">
        <v>56</v>
      </c>
    </row>
    <row r="51" spans="2:2">
      <c r="B51" s="3" t="s">
        <v>57</v>
      </c>
    </row>
    <row r="52" spans="2:2">
      <c r="B52" s="3" t="s">
        <v>58</v>
      </c>
    </row>
    <row r="53" spans="2:2">
      <c r="B53" s="3" t="s">
        <v>59</v>
      </c>
    </row>
    <row r="54" spans="2:2">
      <c r="B54" s="3" t="s">
        <v>60</v>
      </c>
    </row>
    <row r="55" spans="2:2">
      <c r="B55" s="3" t="s">
        <v>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38"/>
  <sheetViews>
    <sheetView workbookViewId="0"/>
  </sheetViews>
  <sheetFormatPr defaultRowHeight="15"/>
  <cols>
    <col min="1" max="1" width="51.85546875" customWidth="1"/>
    <col min="2" max="2" width="167.7109375" bestFit="1" customWidth="1"/>
  </cols>
  <sheetData>
    <row r="1" spans="1:2" ht="143.25">
      <c r="A1" s="9" t="s">
        <v>129</v>
      </c>
      <c r="B1" s="3" t="s">
        <v>64</v>
      </c>
    </row>
    <row r="2" spans="1:2">
      <c r="A2" s="8"/>
      <c r="B2" s="6" t="s">
        <v>21</v>
      </c>
    </row>
    <row r="3" spans="1:2">
      <c r="B3" s="3" t="s">
        <v>65</v>
      </c>
    </row>
    <row r="4" spans="1:2">
      <c r="B4" s="3" t="s">
        <v>66</v>
      </c>
    </row>
    <row r="5" spans="1:2">
      <c r="B5" s="6" t="s">
        <v>28</v>
      </c>
    </row>
    <row r="6" spans="1:2">
      <c r="B6" s="6" t="s">
        <v>67</v>
      </c>
    </row>
    <row r="7" spans="1:2">
      <c r="B7" s="3" t="s">
        <v>68</v>
      </c>
    </row>
    <row r="8" spans="1:2">
      <c r="B8" s="6" t="s">
        <v>35</v>
      </c>
    </row>
    <row r="9" spans="1:2">
      <c r="B9" s="3" t="s">
        <v>69</v>
      </c>
    </row>
    <row r="10" spans="1:2">
      <c r="B10" s="3" t="s">
        <v>70</v>
      </c>
    </row>
    <row r="11" spans="1:2">
      <c r="B11" s="3" t="s">
        <v>71</v>
      </c>
    </row>
    <row r="12" spans="1:2">
      <c r="B12" s="3" t="s">
        <v>72</v>
      </c>
    </row>
    <row r="13" spans="1:2">
      <c r="B13" s="3" t="s">
        <v>73</v>
      </c>
    </row>
    <row r="14" spans="1:2">
      <c r="B14" s="3" t="s">
        <v>74</v>
      </c>
    </row>
    <row r="15" spans="1:2">
      <c r="B15" s="6" t="s">
        <v>75</v>
      </c>
    </row>
    <row r="16" spans="1:2">
      <c r="B16" s="3" t="s">
        <v>76</v>
      </c>
    </row>
    <row r="17" spans="2:2">
      <c r="B17" s="3" t="s">
        <v>46</v>
      </c>
    </row>
    <row r="18" spans="2:2">
      <c r="B18" s="3" t="s">
        <v>77</v>
      </c>
    </row>
    <row r="19" spans="2:2">
      <c r="B19" s="3" t="s">
        <v>78</v>
      </c>
    </row>
    <row r="20" spans="2:2">
      <c r="B20" s="3" t="s">
        <v>49</v>
      </c>
    </row>
    <row r="21" spans="2:2">
      <c r="B21" s="3" t="s">
        <v>13</v>
      </c>
    </row>
    <row r="22" spans="2:2">
      <c r="B22" s="3" t="s">
        <v>79</v>
      </c>
    </row>
    <row r="23" spans="2:2">
      <c r="B23" s="3" t="s">
        <v>80</v>
      </c>
    </row>
    <row r="24" spans="2:2">
      <c r="B24" s="3" t="s">
        <v>81</v>
      </c>
    </row>
    <row r="25" spans="2:2">
      <c r="B25" s="3" t="s">
        <v>82</v>
      </c>
    </row>
    <row r="26" spans="2:2">
      <c r="B26" s="3" t="s">
        <v>83</v>
      </c>
    </row>
    <row r="27" spans="2:2">
      <c r="B27" s="3" t="s">
        <v>84</v>
      </c>
    </row>
    <row r="28" spans="2:2">
      <c r="B28" s="3" t="s">
        <v>55</v>
      </c>
    </row>
    <row r="29" spans="2:2">
      <c r="B29" s="3" t="s">
        <v>85</v>
      </c>
    </row>
    <row r="30" spans="2:2">
      <c r="B30" s="3" t="s">
        <v>86</v>
      </c>
    </row>
    <row r="31" spans="2:2">
      <c r="B31" s="3" t="s">
        <v>87</v>
      </c>
    </row>
    <row r="32" spans="2:2">
      <c r="B32" s="3" t="s">
        <v>88</v>
      </c>
    </row>
    <row r="33" spans="2:2">
      <c r="B33" s="3" t="s">
        <v>89</v>
      </c>
    </row>
    <row r="34" spans="2:2">
      <c r="B34" s="3" t="s">
        <v>60</v>
      </c>
    </row>
    <row r="35" spans="2:2">
      <c r="B35" s="3" t="s">
        <v>61</v>
      </c>
    </row>
    <row r="36" spans="2:2">
      <c r="B36" s="3" t="s">
        <v>90</v>
      </c>
    </row>
    <row r="37" spans="2:2">
      <c r="B37" s="3" t="s">
        <v>91</v>
      </c>
    </row>
    <row r="38" spans="2:2">
      <c r="B38" s="3" t="s">
        <v>92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B8D6D-2675-4953-8830-195C2C7B1C2E}">
  <dimension ref="A1:Z91"/>
  <sheetViews>
    <sheetView topLeftCell="A17" workbookViewId="0">
      <selection activeCell="G1" sqref="G1:I1048576"/>
    </sheetView>
  </sheetViews>
  <sheetFormatPr defaultRowHeight="15"/>
  <cols>
    <col min="3" max="3" width="5.42578125" customWidth="1"/>
    <col min="4" max="4" width="35.42578125" customWidth="1"/>
    <col min="5" max="6" width="78.140625" customWidth="1"/>
    <col min="7" max="7" width="20.42578125" customWidth="1"/>
    <col min="8" max="8" width="63.85546875" customWidth="1"/>
  </cols>
  <sheetData>
    <row r="1" spans="1:26" s="12" customFormat="1">
      <c r="A1">
        <v>1</v>
      </c>
      <c r="B1" s="19" t="s">
        <v>5761</v>
      </c>
      <c r="C1" t="s">
        <v>468</v>
      </c>
      <c r="D1" t="s">
        <v>3570</v>
      </c>
      <c r="E1" t="s">
        <v>3131</v>
      </c>
      <c r="F1" t="s">
        <v>3571</v>
      </c>
      <c r="G1" t="s">
        <v>470</v>
      </c>
      <c r="H1" t="s">
        <v>3572</v>
      </c>
      <c r="I1" t="s">
        <v>3573</v>
      </c>
      <c r="J1" t="s">
        <v>3574</v>
      </c>
      <c r="K1" t="s">
        <v>484</v>
      </c>
      <c r="L1">
        <v>2022</v>
      </c>
      <c r="M1" t="s">
        <v>470</v>
      </c>
      <c r="N1" t="s">
        <v>470</v>
      </c>
      <c r="O1" t="s">
        <v>470</v>
      </c>
      <c r="P1" t="s">
        <v>470</v>
      </c>
      <c r="Q1">
        <v>332941221080413</v>
      </c>
      <c r="R1" t="s">
        <v>3339</v>
      </c>
      <c r="S1" t="str">
        <f>HYPERLINK("http://dx.doi.org/10.1177/00332941221080413","http://dx.doi.org/10.1177/00332941221080413")</f>
        <v>http://dx.doi.org/10.1177/00332941221080413</v>
      </c>
      <c r="T1" t="s">
        <v>3567</v>
      </c>
      <c r="U1">
        <v>35324356</v>
      </c>
      <c r="V1" t="s">
        <v>3575</v>
      </c>
      <c r="W1" t="str">
        <f>HYPERLINK("https%3A%2F%2Fwww.webofscience.com%2Fwos%2Fwoscc%2Ffull-record%2FWOS:000775991700001","View Full Record in Web of Science")</f>
        <v>View Full Record in Web of Science</v>
      </c>
      <c r="X1"/>
      <c r="Y1"/>
      <c r="Z1"/>
    </row>
    <row r="2" spans="1:26" s="12" customFormat="1">
      <c r="A2">
        <v>2</v>
      </c>
      <c r="B2" s="19" t="s">
        <v>5761</v>
      </c>
      <c r="C2" t="s">
        <v>468</v>
      </c>
      <c r="D2" t="s">
        <v>3545</v>
      </c>
      <c r="E2" t="s">
        <v>3546</v>
      </c>
      <c r="F2" t="s">
        <v>717</v>
      </c>
      <c r="G2" t="s">
        <v>470</v>
      </c>
      <c r="H2" t="s">
        <v>3547</v>
      </c>
      <c r="I2" t="s">
        <v>719</v>
      </c>
      <c r="J2" t="s">
        <v>470</v>
      </c>
      <c r="K2" t="s">
        <v>3548</v>
      </c>
      <c r="L2">
        <v>2022</v>
      </c>
      <c r="M2">
        <v>17</v>
      </c>
      <c r="N2">
        <v>2</v>
      </c>
      <c r="O2" t="s">
        <v>470</v>
      </c>
      <c r="P2" t="s">
        <v>470</v>
      </c>
      <c r="Q2" t="s">
        <v>2181</v>
      </c>
      <c r="R2" t="s">
        <v>2174</v>
      </c>
      <c r="S2" t="str">
        <f>HYPERLINK("http://dx.doi.org/10.1371/journal.pone.0263583","http://dx.doi.org/10.1371/journal.pone.0263583")</f>
        <v>http://dx.doi.org/10.1371/journal.pone.0263583</v>
      </c>
      <c r="T2" t="s">
        <v>470</v>
      </c>
      <c r="U2">
        <v>35134074</v>
      </c>
      <c r="V2" t="s">
        <v>3549</v>
      </c>
      <c r="W2" t="str">
        <f>HYPERLINK("https%3A%2F%2Fwww.webofscience.com%2Fwos%2Fwoscc%2Ffull-record%2FWOS:000798968600020","View Full Record in Web of Science")</f>
        <v>View Full Record in Web of Science</v>
      </c>
      <c r="X2"/>
      <c r="Y2"/>
      <c r="Z2"/>
    </row>
    <row r="3" spans="1:26" s="12" customFormat="1">
      <c r="A3">
        <v>3</v>
      </c>
      <c r="B3" s="19" t="s">
        <v>5761</v>
      </c>
      <c r="C3" t="s">
        <v>468</v>
      </c>
      <c r="D3" t="s">
        <v>852</v>
      </c>
      <c r="E3" t="s">
        <v>99</v>
      </c>
      <c r="F3" t="s">
        <v>854</v>
      </c>
      <c r="G3" t="s">
        <v>855</v>
      </c>
      <c r="H3" t="s">
        <v>856</v>
      </c>
      <c r="I3" t="s">
        <v>857</v>
      </c>
      <c r="J3" t="s">
        <v>858</v>
      </c>
      <c r="K3" t="s">
        <v>580</v>
      </c>
      <c r="L3">
        <v>2022</v>
      </c>
      <c r="M3">
        <v>37</v>
      </c>
      <c r="N3">
        <v>1</v>
      </c>
      <c r="O3">
        <v>91</v>
      </c>
      <c r="P3">
        <v>101</v>
      </c>
      <c r="Q3" t="s">
        <v>470</v>
      </c>
      <c r="R3" t="s">
        <v>859</v>
      </c>
      <c r="S3" t="str">
        <f>HYPERLINK("http://dx.doi.org/10.1007/s13187-020-01791-5","http://dx.doi.org/10.1007/s13187-020-01791-5")</f>
        <v>http://dx.doi.org/10.1007/s13187-020-01791-5</v>
      </c>
      <c r="T3" t="s">
        <v>860</v>
      </c>
      <c r="U3">
        <v>32533537</v>
      </c>
      <c r="V3" t="s">
        <v>861</v>
      </c>
      <c r="W3" t="str">
        <f>HYPERLINK("https%3A%2F%2Fwww.webofscience.com%2Fwos%2Fwoscc%2Ffull-record%2FWOS:000551415400001","View Full Record in Web of Science")</f>
        <v>View Full Record in Web of Science</v>
      </c>
      <c r="X3"/>
      <c r="Y3"/>
      <c r="Z3"/>
    </row>
    <row r="4" spans="1:26" s="12" customFormat="1">
      <c r="A4">
        <v>4</v>
      </c>
      <c r="B4" s="19" t="s">
        <v>5761</v>
      </c>
      <c r="C4" t="s">
        <v>468</v>
      </c>
      <c r="D4" t="s">
        <v>1369</v>
      </c>
      <c r="E4" t="s">
        <v>1371</v>
      </c>
      <c r="F4" t="s">
        <v>1372</v>
      </c>
      <c r="G4" t="s">
        <v>3630</v>
      </c>
      <c r="H4" t="s">
        <v>3631</v>
      </c>
      <c r="I4" t="s">
        <v>1375</v>
      </c>
      <c r="J4" t="s">
        <v>1376</v>
      </c>
      <c r="K4" t="s">
        <v>580</v>
      </c>
      <c r="L4">
        <v>2022</v>
      </c>
      <c r="M4">
        <v>16</v>
      </c>
      <c r="N4">
        <v>2</v>
      </c>
      <c r="O4">
        <v>48</v>
      </c>
      <c r="P4">
        <v>54</v>
      </c>
      <c r="Q4" t="s">
        <v>470</v>
      </c>
      <c r="R4" t="s">
        <v>1377</v>
      </c>
      <c r="S4" t="str">
        <f>HYPERLINK("http://dx.doi.org/10.5489/cuaj.7197","http://dx.doi.org/10.5489/cuaj.7197")</f>
        <v>http://dx.doi.org/10.5489/cuaj.7197</v>
      </c>
      <c r="T4" t="s">
        <v>470</v>
      </c>
      <c r="U4">
        <v>34582332</v>
      </c>
      <c r="V4" t="s">
        <v>1378</v>
      </c>
      <c r="W4" t="str">
        <f>HYPERLINK("https%3A%2F%2Fwww.webofscience.com%2Fwos%2Fwoscc%2Ffull-record%2FWOS:000758732300012","View Full Record in Web of Science")</f>
        <v>View Full Record in Web of Science</v>
      </c>
      <c r="X4"/>
      <c r="Y4"/>
      <c r="Z4"/>
    </row>
    <row r="5" spans="1:26" s="12" customFormat="1">
      <c r="A5">
        <v>5</v>
      </c>
      <c r="B5" s="19" t="s">
        <v>5761</v>
      </c>
      <c r="C5" t="s">
        <v>468</v>
      </c>
      <c r="D5" t="s">
        <v>1389</v>
      </c>
      <c r="E5" t="s">
        <v>1391</v>
      </c>
      <c r="F5" t="s">
        <v>1392</v>
      </c>
      <c r="G5" t="s">
        <v>1393</v>
      </c>
      <c r="H5" t="s">
        <v>1394</v>
      </c>
      <c r="I5" t="s">
        <v>1395</v>
      </c>
      <c r="J5" t="s">
        <v>1396</v>
      </c>
      <c r="K5" t="s">
        <v>484</v>
      </c>
      <c r="L5">
        <v>2022</v>
      </c>
      <c r="M5">
        <v>106</v>
      </c>
      <c r="N5" t="s">
        <v>470</v>
      </c>
      <c r="O5" t="s">
        <v>470</v>
      </c>
      <c r="P5" t="s">
        <v>470</v>
      </c>
      <c r="Q5">
        <v>103244</v>
      </c>
      <c r="R5" t="s">
        <v>1397</v>
      </c>
      <c r="S5" t="str">
        <f>HYPERLINK("http://dx.doi.org/10.1016/j.midw.2021.103244","http://dx.doi.org/10.1016/j.midw.2021.103244")</f>
        <v>http://dx.doi.org/10.1016/j.midw.2021.103244</v>
      </c>
      <c r="T5" t="s">
        <v>470</v>
      </c>
      <c r="U5">
        <v>35063905</v>
      </c>
      <c r="V5" t="s">
        <v>1398</v>
      </c>
      <c r="W5" t="str">
        <f>HYPERLINK("https%3A%2F%2Fwww.webofscience.com%2Fwos%2Fwoscc%2Ffull-record%2FWOS:000791684500013","View Full Record in Web of Science")</f>
        <v>View Full Record in Web of Science</v>
      </c>
      <c r="X5"/>
      <c r="Y5"/>
      <c r="Z5"/>
    </row>
    <row r="6" spans="1:26" s="12" customFormat="1">
      <c r="A6">
        <v>6</v>
      </c>
      <c r="B6" s="19" t="s">
        <v>5761</v>
      </c>
      <c r="C6" t="s">
        <v>468</v>
      </c>
      <c r="D6" t="s">
        <v>3541</v>
      </c>
      <c r="E6" t="s">
        <v>3167</v>
      </c>
      <c r="F6" t="s">
        <v>948</v>
      </c>
      <c r="G6" t="s">
        <v>3542</v>
      </c>
      <c r="H6" t="s">
        <v>470</v>
      </c>
      <c r="I6" t="s">
        <v>949</v>
      </c>
      <c r="J6" t="s">
        <v>470</v>
      </c>
      <c r="K6" t="s">
        <v>3543</v>
      </c>
      <c r="L6">
        <v>2021</v>
      </c>
      <c r="M6">
        <v>12</v>
      </c>
      <c r="N6" t="s">
        <v>470</v>
      </c>
      <c r="O6" t="s">
        <v>470</v>
      </c>
      <c r="P6" t="s">
        <v>470</v>
      </c>
      <c r="Q6">
        <v>650759</v>
      </c>
      <c r="R6" t="s">
        <v>3369</v>
      </c>
      <c r="S6" t="str">
        <f>HYPERLINK("http://dx.doi.org/10.3389/fpsyt.2021.650759","http://dx.doi.org/10.3389/fpsyt.2021.650759")</f>
        <v>http://dx.doi.org/10.3389/fpsyt.2021.650759</v>
      </c>
      <c r="T6" t="s">
        <v>470</v>
      </c>
      <c r="U6">
        <v>33897499</v>
      </c>
      <c r="V6" t="s">
        <v>3544</v>
      </c>
      <c r="W6" t="str">
        <f>HYPERLINK("https%3A%2F%2Fwww.webofscience.com%2Fwos%2Fwoscc%2Ffull-record%2FWOS:000641714200001","View Full Record in Web of Science")</f>
        <v>View Full Record in Web of Science</v>
      </c>
      <c r="X6"/>
      <c r="Y6"/>
      <c r="Z6"/>
    </row>
    <row r="7" spans="1:26" s="12" customFormat="1">
      <c r="A7">
        <v>7</v>
      </c>
      <c r="B7" s="19" t="s">
        <v>5761</v>
      </c>
      <c r="C7" t="s">
        <v>468</v>
      </c>
      <c r="D7" t="s">
        <v>724</v>
      </c>
      <c r="E7" t="s">
        <v>726</v>
      </c>
      <c r="F7" t="s">
        <v>727</v>
      </c>
      <c r="G7" t="s">
        <v>470</v>
      </c>
      <c r="H7" t="s">
        <v>728</v>
      </c>
      <c r="I7" t="s">
        <v>470</v>
      </c>
      <c r="J7" t="s">
        <v>729</v>
      </c>
      <c r="K7" t="s">
        <v>730</v>
      </c>
      <c r="L7">
        <v>2021</v>
      </c>
      <c r="M7">
        <v>18</v>
      </c>
      <c r="N7">
        <v>1</v>
      </c>
      <c r="O7" t="s">
        <v>470</v>
      </c>
      <c r="P7" t="s">
        <v>470</v>
      </c>
      <c r="Q7">
        <v>72</v>
      </c>
      <c r="R7" t="s">
        <v>731</v>
      </c>
      <c r="S7" t="str">
        <f>HYPERLINK("http://dx.doi.org/10.1186/s12954-021-00520-5","http://dx.doi.org/10.1186/s12954-021-00520-5")</f>
        <v>http://dx.doi.org/10.1186/s12954-021-00520-5</v>
      </c>
      <c r="T7" t="s">
        <v>470</v>
      </c>
      <c r="U7">
        <v>34246279</v>
      </c>
      <c r="V7" t="s">
        <v>732</v>
      </c>
      <c r="W7" t="str">
        <f>HYPERLINK("https%3A%2F%2Fwww.webofscience.com%2Fwos%2Fwoscc%2Ffull-record%2FWOS:000672466800001","View Full Record in Web of Science")</f>
        <v>View Full Record in Web of Science</v>
      </c>
      <c r="X7"/>
      <c r="Y7"/>
      <c r="Z7"/>
    </row>
    <row r="8" spans="1:26" s="12" customFormat="1">
      <c r="A8">
        <v>8</v>
      </c>
      <c r="B8" s="19" t="s">
        <v>5761</v>
      </c>
      <c r="C8" t="s">
        <v>468</v>
      </c>
      <c r="D8" t="s">
        <v>3561</v>
      </c>
      <c r="E8" t="s">
        <v>3241</v>
      </c>
      <c r="F8" t="s">
        <v>3562</v>
      </c>
      <c r="G8" t="s">
        <v>470</v>
      </c>
      <c r="H8" t="s">
        <v>470</v>
      </c>
      <c r="I8" t="s">
        <v>3563</v>
      </c>
      <c r="J8" t="s">
        <v>3564</v>
      </c>
      <c r="K8" t="s">
        <v>927</v>
      </c>
      <c r="L8">
        <v>2021</v>
      </c>
      <c r="M8">
        <v>19</v>
      </c>
      <c r="N8">
        <v>3</v>
      </c>
      <c r="O8">
        <v>724</v>
      </c>
      <c r="P8">
        <v>744</v>
      </c>
      <c r="Q8" t="s">
        <v>470</v>
      </c>
      <c r="R8" t="s">
        <v>3426</v>
      </c>
      <c r="S8" t="str">
        <f>HYPERLINK("http://dx.doi.org/10.1007/s11469-019-00182-2","http://dx.doi.org/10.1007/s11469-019-00182-2")</f>
        <v>http://dx.doi.org/10.1007/s11469-019-00182-2</v>
      </c>
      <c r="T8" t="s">
        <v>3565</v>
      </c>
      <c r="U8" t="s">
        <v>470</v>
      </c>
      <c r="V8" t="s">
        <v>3566</v>
      </c>
      <c r="W8" t="str">
        <f>HYPERLINK("https%3A%2F%2Fwww.webofscience.com%2Fwos%2Fwoscc%2Ffull-record%2FWOS:000504884700001","View Full Record in Web of Science")</f>
        <v>View Full Record in Web of Science</v>
      </c>
      <c r="X8"/>
      <c r="Y8"/>
      <c r="Z8"/>
    </row>
    <row r="9" spans="1:26" s="12" customFormat="1">
      <c r="A9">
        <v>9</v>
      </c>
      <c r="B9" s="19" t="s">
        <v>5761</v>
      </c>
      <c r="C9" t="s">
        <v>468</v>
      </c>
      <c r="D9" t="s">
        <v>642</v>
      </c>
      <c r="E9" t="s">
        <v>644</v>
      </c>
      <c r="F9" t="s">
        <v>472</v>
      </c>
      <c r="G9" t="s">
        <v>470</v>
      </c>
      <c r="H9" t="s">
        <v>3576</v>
      </c>
      <c r="I9" t="s">
        <v>473</v>
      </c>
      <c r="J9" t="s">
        <v>474</v>
      </c>
      <c r="K9" t="s">
        <v>645</v>
      </c>
      <c r="L9">
        <v>2021</v>
      </c>
      <c r="M9">
        <v>56</v>
      </c>
      <c r="N9">
        <v>7</v>
      </c>
      <c r="O9">
        <v>1074</v>
      </c>
      <c r="P9">
        <v>1077</v>
      </c>
      <c r="Q9" t="s">
        <v>470</v>
      </c>
      <c r="R9" t="s">
        <v>646</v>
      </c>
      <c r="S9" t="str">
        <f>HYPERLINK("http://dx.doi.org/10.1080/10826084.2021.1906277","http://dx.doi.org/10.1080/10826084.2021.1906277")</f>
        <v>http://dx.doi.org/10.1080/10826084.2021.1906277</v>
      </c>
      <c r="T9" t="s">
        <v>647</v>
      </c>
      <c r="U9">
        <v>33821757</v>
      </c>
      <c r="V9" t="s">
        <v>648</v>
      </c>
      <c r="W9" t="str">
        <f>HYPERLINK("https%3A%2F%2Fwww.webofscience.com%2Fwos%2Fwoscc%2Ffull-record%2FWOS:000637235900001","View Full Record in Web of Science")</f>
        <v>View Full Record in Web of Science</v>
      </c>
      <c r="X9"/>
      <c r="Y9"/>
      <c r="Z9"/>
    </row>
    <row r="10" spans="1:26" s="12" customFormat="1">
      <c r="A10">
        <v>10</v>
      </c>
      <c r="B10" s="19" t="s">
        <v>5761</v>
      </c>
      <c r="C10" t="s">
        <v>468</v>
      </c>
      <c r="D10" t="s">
        <v>488</v>
      </c>
      <c r="E10" t="s">
        <v>460</v>
      </c>
      <c r="F10" t="s">
        <v>490</v>
      </c>
      <c r="G10" t="s">
        <v>470</v>
      </c>
      <c r="H10" t="s">
        <v>491</v>
      </c>
      <c r="I10" t="s">
        <v>492</v>
      </c>
      <c r="J10" t="s">
        <v>493</v>
      </c>
      <c r="K10" t="s">
        <v>484</v>
      </c>
      <c r="L10">
        <v>2021</v>
      </c>
      <c r="M10">
        <v>57</v>
      </c>
      <c r="N10" t="s">
        <v>470</v>
      </c>
      <c r="O10" t="s">
        <v>470</v>
      </c>
      <c r="P10" t="s">
        <v>470</v>
      </c>
      <c r="Q10">
        <v>102669</v>
      </c>
      <c r="R10" t="s">
        <v>494</v>
      </c>
      <c r="S10" t="str">
        <f>HYPERLINK("http://dx.doi.org/10.1016/j.ctim.2021.102669","http://dx.doi.org/10.1016/j.ctim.2021.102669")</f>
        <v>http://dx.doi.org/10.1016/j.ctim.2021.102669</v>
      </c>
      <c r="T10" t="s">
        <v>470</v>
      </c>
      <c r="U10">
        <v>33460744</v>
      </c>
      <c r="V10" t="s">
        <v>495</v>
      </c>
      <c r="W10" t="str">
        <f>HYPERLINK("https%3A%2F%2Fwww.webofscience.com%2Fwos%2Fwoscc%2Ffull-record%2FWOS:000640562200009","View Full Record in Web of Science")</f>
        <v>View Full Record in Web of Science</v>
      </c>
      <c r="X10"/>
      <c r="Y10"/>
      <c r="Z10"/>
    </row>
    <row r="11" spans="1:26" s="12" customFormat="1">
      <c r="A11">
        <v>11</v>
      </c>
      <c r="B11" s="19" t="s">
        <v>5761</v>
      </c>
      <c r="C11" t="s">
        <v>468</v>
      </c>
      <c r="D11" t="s">
        <v>3579</v>
      </c>
      <c r="E11" t="s">
        <v>1031</v>
      </c>
      <c r="F11" t="s">
        <v>3580</v>
      </c>
      <c r="G11" t="s">
        <v>470</v>
      </c>
      <c r="H11" t="s">
        <v>3581</v>
      </c>
      <c r="I11" t="s">
        <v>3582</v>
      </c>
      <c r="J11" t="s">
        <v>3583</v>
      </c>
      <c r="K11" t="s">
        <v>831</v>
      </c>
      <c r="L11">
        <v>2021</v>
      </c>
      <c r="M11">
        <v>44</v>
      </c>
      <c r="N11">
        <v>2</v>
      </c>
      <c r="O11">
        <v>187</v>
      </c>
      <c r="P11">
        <v>201</v>
      </c>
      <c r="Q11" t="s">
        <v>470</v>
      </c>
      <c r="R11" t="s">
        <v>3371</v>
      </c>
      <c r="S11" t="str">
        <f>HYPERLINK("http://dx.doi.org/10.1007/s10865-020-00182-x","http://dx.doi.org/10.1007/s10865-020-00182-x")</f>
        <v>http://dx.doi.org/10.1007/s10865-020-00182-x</v>
      </c>
      <c r="T11" t="s">
        <v>1032</v>
      </c>
      <c r="U11">
        <v>32980966</v>
      </c>
      <c r="V11" t="s">
        <v>3584</v>
      </c>
      <c r="W11" t="str">
        <f>HYPERLINK("https%3A%2F%2Fwww.webofscience.com%2Fwos%2Fwoscc%2Ffull-record%2FWOS:000573202400001","View Full Record in Web of Science")</f>
        <v>View Full Record in Web of Science</v>
      </c>
      <c r="X11"/>
      <c r="Y11"/>
      <c r="Z11"/>
    </row>
    <row r="12" spans="1:26" s="12" customFormat="1">
      <c r="A12">
        <v>12</v>
      </c>
      <c r="B12" s="19" t="s">
        <v>5761</v>
      </c>
      <c r="C12" t="s">
        <v>468</v>
      </c>
      <c r="D12" t="s">
        <v>1065</v>
      </c>
      <c r="E12" t="s">
        <v>1067</v>
      </c>
      <c r="F12" t="s">
        <v>717</v>
      </c>
      <c r="G12" t="s">
        <v>470</v>
      </c>
      <c r="H12" t="s">
        <v>3591</v>
      </c>
      <c r="I12" t="s">
        <v>719</v>
      </c>
      <c r="J12" t="s">
        <v>470</v>
      </c>
      <c r="K12" t="s">
        <v>1068</v>
      </c>
      <c r="L12">
        <v>2021</v>
      </c>
      <c r="M12">
        <v>16</v>
      </c>
      <c r="N12">
        <v>3</v>
      </c>
      <c r="O12" t="s">
        <v>470</v>
      </c>
      <c r="P12" t="s">
        <v>470</v>
      </c>
      <c r="Q12" t="s">
        <v>1069</v>
      </c>
      <c r="R12" t="s">
        <v>1070</v>
      </c>
      <c r="S12" t="str">
        <f>HYPERLINK("http://dx.doi.org/10.1371/journal.pone.0248299","http://dx.doi.org/10.1371/journal.pone.0248299")</f>
        <v>http://dx.doi.org/10.1371/journal.pone.0248299</v>
      </c>
      <c r="T12" t="s">
        <v>470</v>
      </c>
      <c r="U12">
        <v>33764983</v>
      </c>
      <c r="V12" t="s">
        <v>1071</v>
      </c>
      <c r="W12" t="str">
        <f>HYPERLINK("https%3A%2F%2Fwww.webofscience.com%2Fwos%2Fwoscc%2Ffull-record%2FWOS:000634832800092","View Full Record in Web of Science")</f>
        <v>View Full Record in Web of Science</v>
      </c>
      <c r="X12"/>
      <c r="Y12"/>
      <c r="Z12"/>
    </row>
    <row r="13" spans="1:26" s="12" customFormat="1">
      <c r="A13">
        <v>13</v>
      </c>
      <c r="B13" s="19" t="s">
        <v>5761</v>
      </c>
      <c r="C13" t="s">
        <v>468</v>
      </c>
      <c r="D13" t="s">
        <v>3604</v>
      </c>
      <c r="E13" t="s">
        <v>1006</v>
      </c>
      <c r="F13" t="s">
        <v>961</v>
      </c>
      <c r="G13" t="s">
        <v>470</v>
      </c>
      <c r="H13" t="s">
        <v>3605</v>
      </c>
      <c r="I13" t="s">
        <v>470</v>
      </c>
      <c r="J13" t="s">
        <v>964</v>
      </c>
      <c r="K13" t="s">
        <v>588</v>
      </c>
      <c r="L13">
        <v>2021</v>
      </c>
      <c r="M13">
        <v>11</v>
      </c>
      <c r="N13">
        <v>7</v>
      </c>
      <c r="O13" t="s">
        <v>470</v>
      </c>
      <c r="P13" t="s">
        <v>470</v>
      </c>
      <c r="Q13">
        <v>907</v>
      </c>
      <c r="R13" t="s">
        <v>3362</v>
      </c>
      <c r="S13" t="str">
        <f>HYPERLINK("http://dx.doi.org/10.3390/brainsci11070907","http://dx.doi.org/10.3390/brainsci11070907")</f>
        <v>http://dx.doi.org/10.3390/brainsci11070907</v>
      </c>
      <c r="T13" t="s">
        <v>470</v>
      </c>
      <c r="U13">
        <v>34356142</v>
      </c>
      <c r="V13" t="s">
        <v>3606</v>
      </c>
      <c r="W13" t="str">
        <f>HYPERLINK("https%3A%2F%2Fwww.webofscience.com%2Fwos%2Fwoscc%2Ffull-record%2FWOS:000678193700001","View Full Record in Web of Science")</f>
        <v>View Full Record in Web of Science</v>
      </c>
      <c r="X13"/>
      <c r="Y13"/>
      <c r="Z13"/>
    </row>
    <row r="14" spans="1:26" s="12" customFormat="1">
      <c r="A14">
        <v>14</v>
      </c>
      <c r="B14" s="19" t="s">
        <v>5761</v>
      </c>
      <c r="C14" t="s">
        <v>468</v>
      </c>
      <c r="D14" t="s">
        <v>1325</v>
      </c>
      <c r="E14" t="s">
        <v>1327</v>
      </c>
      <c r="F14" t="s">
        <v>506</v>
      </c>
      <c r="G14" t="s">
        <v>470</v>
      </c>
      <c r="H14" t="s">
        <v>1328</v>
      </c>
      <c r="I14" t="s">
        <v>508</v>
      </c>
      <c r="J14" t="s">
        <v>509</v>
      </c>
      <c r="K14" t="s">
        <v>475</v>
      </c>
      <c r="L14">
        <v>2021</v>
      </c>
      <c r="M14">
        <v>227</v>
      </c>
      <c r="N14" t="s">
        <v>470</v>
      </c>
      <c r="O14" t="s">
        <v>470</v>
      </c>
      <c r="P14" t="s">
        <v>470</v>
      </c>
      <c r="Q14">
        <v>108939</v>
      </c>
      <c r="R14" t="s">
        <v>1329</v>
      </c>
      <c r="S14" t="str">
        <f>HYPERLINK("http://dx.doi.org/10.1016/j.drugalcdep.2021.108939","http://dx.doi.org/10.1016/j.drugalcdep.2021.108939")</f>
        <v>http://dx.doi.org/10.1016/j.drugalcdep.2021.108939</v>
      </c>
      <c r="T14" t="s">
        <v>1330</v>
      </c>
      <c r="U14">
        <v>34358772</v>
      </c>
      <c r="V14" t="s">
        <v>1331</v>
      </c>
      <c r="W14" t="str">
        <f>HYPERLINK("https%3A%2F%2Fwww.webofscience.com%2Fwos%2Fwoscc%2Ffull-record%2FWOS:000704373800004","View Full Record in Web of Science")</f>
        <v>View Full Record in Web of Science</v>
      </c>
      <c r="X14"/>
      <c r="Y14"/>
      <c r="Z14"/>
    </row>
    <row r="15" spans="1:26" s="12" customFormat="1">
      <c r="A15">
        <v>15</v>
      </c>
      <c r="B15" s="19" t="s">
        <v>5761</v>
      </c>
      <c r="C15" t="s">
        <v>468</v>
      </c>
      <c r="D15" t="s">
        <v>3612</v>
      </c>
      <c r="E15" t="s">
        <v>3613</v>
      </c>
      <c r="F15" t="s">
        <v>3614</v>
      </c>
      <c r="G15" t="s">
        <v>470</v>
      </c>
      <c r="H15" t="s">
        <v>470</v>
      </c>
      <c r="I15" t="s">
        <v>3615</v>
      </c>
      <c r="J15" t="s">
        <v>3616</v>
      </c>
      <c r="K15" t="s">
        <v>588</v>
      </c>
      <c r="L15">
        <v>2021</v>
      </c>
      <c r="M15">
        <v>83</v>
      </c>
      <c r="N15">
        <v>7</v>
      </c>
      <c r="O15">
        <v>553</v>
      </c>
      <c r="P15">
        <v>560</v>
      </c>
      <c r="Q15" t="s">
        <v>470</v>
      </c>
      <c r="R15" t="s">
        <v>3360</v>
      </c>
      <c r="S15" t="str">
        <f>HYPERLINK("http://dx.doi.org/10.1055/a-1160-5690","http://dx.doi.org/10.1055/a-1160-5690")</f>
        <v>http://dx.doi.org/10.1055/a-1160-5690</v>
      </c>
      <c r="T15" t="s">
        <v>470</v>
      </c>
      <c r="U15">
        <v>32557444</v>
      </c>
      <c r="V15" t="s">
        <v>3617</v>
      </c>
      <c r="W15" t="str">
        <f>HYPERLINK("https%3A%2F%2Fwww.webofscience.com%2Fwos%2Fwoscc%2Ffull-record%2FWOS:000675179400012","View Full Record in Web of Science")</f>
        <v>View Full Record in Web of Science</v>
      </c>
      <c r="X15"/>
      <c r="Y15"/>
      <c r="Z15"/>
    </row>
    <row r="16" spans="1:26" s="12" customFormat="1">
      <c r="A16">
        <v>16</v>
      </c>
      <c r="B16" s="19" t="s">
        <v>5761</v>
      </c>
      <c r="C16" t="s">
        <v>468</v>
      </c>
      <c r="D16" t="s">
        <v>1033</v>
      </c>
      <c r="E16" t="s">
        <v>1035</v>
      </c>
      <c r="F16" t="s">
        <v>948</v>
      </c>
      <c r="G16" t="s">
        <v>470</v>
      </c>
      <c r="H16" t="s">
        <v>470</v>
      </c>
      <c r="I16" t="s">
        <v>949</v>
      </c>
      <c r="J16" t="s">
        <v>470</v>
      </c>
      <c r="K16" t="s">
        <v>1036</v>
      </c>
      <c r="L16">
        <v>2021</v>
      </c>
      <c r="M16">
        <v>11</v>
      </c>
      <c r="N16" t="s">
        <v>470</v>
      </c>
      <c r="O16" t="s">
        <v>470</v>
      </c>
      <c r="P16" t="s">
        <v>470</v>
      </c>
      <c r="Q16">
        <v>631792</v>
      </c>
      <c r="R16" t="s">
        <v>1037</v>
      </c>
      <c r="S16" t="str">
        <f>HYPERLINK("http://dx.doi.org/10.3389/fpsyt.2020.631792","http://dx.doi.org/10.3389/fpsyt.2020.631792")</f>
        <v>http://dx.doi.org/10.3389/fpsyt.2020.631792</v>
      </c>
      <c r="T16" t="s">
        <v>470</v>
      </c>
      <c r="U16">
        <v>33597899</v>
      </c>
      <c r="V16" t="s">
        <v>1038</v>
      </c>
      <c r="W16" t="str">
        <f>HYPERLINK("https%3A%2F%2Fwww.webofscience.com%2Fwos%2Fwoscc%2Ffull-record%2FWOS:000618024200001","View Full Record in Web of Science")</f>
        <v>View Full Record in Web of Science</v>
      </c>
      <c r="X16"/>
      <c r="Y16"/>
      <c r="Z16"/>
    </row>
    <row r="17" spans="1:26" s="12" customFormat="1">
      <c r="A17">
        <v>17</v>
      </c>
      <c r="B17" s="19" t="s">
        <v>5761</v>
      </c>
      <c r="C17" t="s">
        <v>468</v>
      </c>
      <c r="D17" t="s">
        <v>3645</v>
      </c>
      <c r="E17" t="s">
        <v>3646</v>
      </c>
      <c r="F17" t="s">
        <v>925</v>
      </c>
      <c r="G17" t="s">
        <v>3647</v>
      </c>
      <c r="H17" t="s">
        <v>3648</v>
      </c>
      <c r="I17" t="s">
        <v>470</v>
      </c>
      <c r="J17" t="s">
        <v>926</v>
      </c>
      <c r="K17" t="s">
        <v>654</v>
      </c>
      <c r="L17">
        <v>2021</v>
      </c>
      <c r="M17">
        <v>18</v>
      </c>
      <c r="N17">
        <v>24</v>
      </c>
      <c r="O17" t="s">
        <v>470</v>
      </c>
      <c r="P17" t="s">
        <v>470</v>
      </c>
      <c r="Q17">
        <v>13203</v>
      </c>
      <c r="R17" t="s">
        <v>3347</v>
      </c>
      <c r="S17" t="str">
        <f>HYPERLINK("http://dx.doi.org/10.3390/ijerph182413203","http://dx.doi.org/10.3390/ijerph182413203")</f>
        <v>http://dx.doi.org/10.3390/ijerph182413203</v>
      </c>
      <c r="T17" t="s">
        <v>470</v>
      </c>
      <c r="U17">
        <v>34948812</v>
      </c>
      <c r="V17" t="s">
        <v>3649</v>
      </c>
      <c r="W17" t="str">
        <f>HYPERLINK("https%3A%2F%2Fwww.webofscience.com%2Fwos%2Fwoscc%2Ffull-record%2FWOS:000744727000001","View Full Record in Web of Science")</f>
        <v>View Full Record in Web of Science</v>
      </c>
      <c r="X17"/>
      <c r="Y17"/>
      <c r="Z17"/>
    </row>
    <row r="18" spans="1:26" s="12" customFormat="1">
      <c r="A18">
        <v>18</v>
      </c>
      <c r="B18" s="19" t="s">
        <v>5761</v>
      </c>
      <c r="C18" t="s">
        <v>468</v>
      </c>
      <c r="D18" t="s">
        <v>1158</v>
      </c>
      <c r="E18" t="s">
        <v>1160</v>
      </c>
      <c r="F18" t="s">
        <v>1161</v>
      </c>
      <c r="G18" t="s">
        <v>1336</v>
      </c>
      <c r="H18" t="s">
        <v>1162</v>
      </c>
      <c r="I18" t="s">
        <v>1163</v>
      </c>
      <c r="J18" t="s">
        <v>1164</v>
      </c>
      <c r="K18" t="s">
        <v>537</v>
      </c>
      <c r="L18">
        <v>2021</v>
      </c>
      <c r="M18">
        <v>194</v>
      </c>
      <c r="N18" t="s">
        <v>470</v>
      </c>
      <c r="O18">
        <v>75</v>
      </c>
      <c r="P18">
        <v>78</v>
      </c>
      <c r="Q18" t="s">
        <v>470</v>
      </c>
      <c r="R18" t="s">
        <v>1165</v>
      </c>
      <c r="S18" t="str">
        <f>HYPERLINK("http://dx.doi.org/10.1016/j.puhe.2021.02.036","http://dx.doi.org/10.1016/j.puhe.2021.02.036")</f>
        <v>http://dx.doi.org/10.1016/j.puhe.2021.02.036</v>
      </c>
      <c r="T18" t="s">
        <v>1337</v>
      </c>
      <c r="U18">
        <v>33865150</v>
      </c>
      <c r="V18" t="s">
        <v>1166</v>
      </c>
      <c r="W18" t="str">
        <f>HYPERLINK("https%3A%2F%2Fwww.webofscience.com%2Fwos%2Fwoscc%2Ffull-record%2FWOS:000661809200015","View Full Record in Web of Science")</f>
        <v>View Full Record in Web of Science</v>
      </c>
      <c r="X18"/>
      <c r="Y18"/>
      <c r="Z18"/>
    </row>
    <row r="19" spans="1:26" s="12" customFormat="1">
      <c r="A19">
        <v>19</v>
      </c>
      <c r="B19" s="19" t="s">
        <v>5761</v>
      </c>
      <c r="C19" t="s">
        <v>468</v>
      </c>
      <c r="D19" t="s">
        <v>469</v>
      </c>
      <c r="E19" t="s">
        <v>21</v>
      </c>
      <c r="F19" t="s">
        <v>472</v>
      </c>
      <c r="G19" t="s">
        <v>470</v>
      </c>
      <c r="H19" t="s">
        <v>470</v>
      </c>
      <c r="I19" t="s">
        <v>473</v>
      </c>
      <c r="J19" t="s">
        <v>474</v>
      </c>
      <c r="K19" t="s">
        <v>475</v>
      </c>
      <c r="L19">
        <v>2020</v>
      </c>
      <c r="M19">
        <v>55</v>
      </c>
      <c r="N19">
        <v>13</v>
      </c>
      <c r="O19">
        <v>2213</v>
      </c>
      <c r="P19">
        <v>2220</v>
      </c>
      <c r="Q19" t="s">
        <v>470</v>
      </c>
      <c r="R19" t="s">
        <v>476</v>
      </c>
      <c r="S19" t="str">
        <f>HYPERLINK("http://dx.doi.org/10.1080/10826084.2020.1797808","http://dx.doi.org/10.1080/10826084.2020.1797808")</f>
        <v>http://dx.doi.org/10.1080/10826084.2020.1797808</v>
      </c>
      <c r="T19" t="s">
        <v>477</v>
      </c>
      <c r="U19">
        <v>32715862</v>
      </c>
      <c r="V19" t="s">
        <v>478</v>
      </c>
      <c r="W19" t="str">
        <f>HYPERLINK("https%3A%2F%2Fwww.webofscience.com%2Fwos%2Fwoscc%2Ffull-record%2FWOS:000552562900001","View Full Record in Web of Science")</f>
        <v>View Full Record in Web of Science</v>
      </c>
      <c r="X19"/>
      <c r="Y19"/>
      <c r="Z19"/>
    </row>
    <row r="20" spans="1:26" s="12" customFormat="1">
      <c r="A20">
        <v>20</v>
      </c>
      <c r="B20" s="19" t="s">
        <v>5761</v>
      </c>
      <c r="C20" t="s">
        <v>468</v>
      </c>
      <c r="D20" t="s">
        <v>665</v>
      </c>
      <c r="E20" t="s">
        <v>32</v>
      </c>
      <c r="F20" t="s">
        <v>667</v>
      </c>
      <c r="G20" t="s">
        <v>470</v>
      </c>
      <c r="H20" t="s">
        <v>470</v>
      </c>
      <c r="I20" t="s">
        <v>668</v>
      </c>
      <c r="J20" t="s">
        <v>669</v>
      </c>
      <c r="K20" t="s">
        <v>670</v>
      </c>
      <c r="L20">
        <v>2020</v>
      </c>
      <c r="M20">
        <v>60</v>
      </c>
      <c r="N20">
        <v>1</v>
      </c>
      <c r="O20">
        <v>248</v>
      </c>
      <c r="P20">
        <v>252</v>
      </c>
      <c r="Q20" t="s">
        <v>470</v>
      </c>
      <c r="R20" t="s">
        <v>671</v>
      </c>
      <c r="S20" t="str">
        <f>HYPERLINK("http://dx.doi.org/10.1016/j.japh.2019.09.023","http://dx.doi.org/10.1016/j.japh.2019.09.023")</f>
        <v>http://dx.doi.org/10.1016/j.japh.2019.09.023</v>
      </c>
      <c r="T20" t="s">
        <v>470</v>
      </c>
      <c r="U20">
        <v>31767538</v>
      </c>
      <c r="V20" t="s">
        <v>672</v>
      </c>
      <c r="W20" t="str">
        <f>HYPERLINK("https%3A%2F%2Fwww.webofscience.com%2Fwos%2Fwoscc%2Ffull-record%2FWOS:000510637600039","View Full Record in Web of Science")</f>
        <v>View Full Record in Web of Science</v>
      </c>
      <c r="X20"/>
      <c r="Y20"/>
      <c r="Z20"/>
    </row>
    <row r="21" spans="1:26" s="12" customFormat="1">
      <c r="A21">
        <v>21</v>
      </c>
      <c r="B21" s="19" t="s">
        <v>5761</v>
      </c>
      <c r="C21" t="s">
        <v>468</v>
      </c>
      <c r="D21" t="s">
        <v>3529</v>
      </c>
      <c r="E21" t="s">
        <v>453</v>
      </c>
      <c r="F21" t="s">
        <v>3530</v>
      </c>
      <c r="G21" t="s">
        <v>3531</v>
      </c>
      <c r="H21" t="s">
        <v>3532</v>
      </c>
      <c r="I21" t="s">
        <v>3533</v>
      </c>
      <c r="J21" t="s">
        <v>3534</v>
      </c>
      <c r="K21" t="s">
        <v>745</v>
      </c>
      <c r="L21">
        <v>2020</v>
      </c>
      <c r="M21">
        <v>103</v>
      </c>
      <c r="N21" t="s">
        <v>470</v>
      </c>
      <c r="O21" t="s">
        <v>470</v>
      </c>
      <c r="P21" t="s">
        <v>470</v>
      </c>
      <c r="Q21">
        <v>152197</v>
      </c>
      <c r="R21" t="s">
        <v>3385</v>
      </c>
      <c r="S21" t="str">
        <f>HYPERLINK("http://dx.doi.org/10.1016/j.comppsych.2020.152197","http://dx.doi.org/10.1016/j.comppsych.2020.152197")</f>
        <v>http://dx.doi.org/10.1016/j.comppsych.2020.152197</v>
      </c>
      <c r="T21" t="s">
        <v>470</v>
      </c>
      <c r="U21">
        <v>32992073</v>
      </c>
      <c r="V21" t="s">
        <v>3535</v>
      </c>
      <c r="W21" t="str">
        <f>HYPERLINK("https%3A%2F%2Fwww.webofscience.com%2Fwos%2Fwoscc%2Ffull-record%2FWOS:000594225900001","View Full Record in Web of Science")</f>
        <v>View Full Record in Web of Science</v>
      </c>
      <c r="X21"/>
      <c r="Y21"/>
      <c r="Z21"/>
    </row>
    <row r="22" spans="1:26" s="12" customFormat="1">
      <c r="A22">
        <v>22</v>
      </c>
      <c r="B22" s="19" t="s">
        <v>5761</v>
      </c>
      <c r="C22" t="s">
        <v>468</v>
      </c>
      <c r="D22" t="s">
        <v>1181</v>
      </c>
      <c r="E22" t="s">
        <v>100</v>
      </c>
      <c r="F22" t="s">
        <v>1183</v>
      </c>
      <c r="G22" t="s">
        <v>1311</v>
      </c>
      <c r="H22" t="s">
        <v>1312</v>
      </c>
      <c r="I22" t="s">
        <v>470</v>
      </c>
      <c r="J22" t="s">
        <v>1184</v>
      </c>
      <c r="K22" t="s">
        <v>1185</v>
      </c>
      <c r="L22">
        <v>2020</v>
      </c>
      <c r="M22">
        <v>20</v>
      </c>
      <c r="N22">
        <v>1</v>
      </c>
      <c r="O22" t="s">
        <v>470</v>
      </c>
      <c r="P22" t="s">
        <v>470</v>
      </c>
      <c r="Q22" t="s">
        <v>470</v>
      </c>
      <c r="R22" t="s">
        <v>1186</v>
      </c>
      <c r="S22" t="str">
        <f>HYPERLINK("http://dx.doi.org/10.1186/s12888-020-02605-0","http://dx.doi.org/10.1186/s12888-020-02605-0")</f>
        <v>http://dx.doi.org/10.1186/s12888-020-02605-0</v>
      </c>
      <c r="T22" t="s">
        <v>470</v>
      </c>
      <c r="U22">
        <v>32349714</v>
      </c>
      <c r="V22" t="s">
        <v>1187</v>
      </c>
      <c r="W22" t="str">
        <f>HYPERLINK("https%3A%2F%2Fwww.webofscience.com%2Fwos%2Fwoscc%2Ffull-record%2FWOS:000531334000002","View Full Record in Web of Science")</f>
        <v>View Full Record in Web of Science</v>
      </c>
      <c r="X22"/>
      <c r="Y22"/>
      <c r="Z22"/>
    </row>
    <row r="23" spans="1:26" s="12" customFormat="1">
      <c r="A23">
        <v>23</v>
      </c>
      <c r="B23" s="19" t="s">
        <v>5761</v>
      </c>
      <c r="C23" t="s">
        <v>468</v>
      </c>
      <c r="D23" t="s">
        <v>556</v>
      </c>
      <c r="E23" t="s">
        <v>5</v>
      </c>
      <c r="F23" t="s">
        <v>472</v>
      </c>
      <c r="G23" t="s">
        <v>558</v>
      </c>
      <c r="H23" t="s">
        <v>559</v>
      </c>
      <c r="I23" t="s">
        <v>473</v>
      </c>
      <c r="J23" t="s">
        <v>474</v>
      </c>
      <c r="K23" t="s">
        <v>560</v>
      </c>
      <c r="L23">
        <v>2020</v>
      </c>
      <c r="M23">
        <v>55</v>
      </c>
      <c r="N23">
        <v>7</v>
      </c>
      <c r="O23">
        <v>1138</v>
      </c>
      <c r="P23">
        <v>1145</v>
      </c>
      <c r="Q23" t="s">
        <v>470</v>
      </c>
      <c r="R23" t="s">
        <v>561</v>
      </c>
      <c r="S23" t="str">
        <f>HYPERLINK("http://dx.doi.org/10.1080/10826084.2020.1729201","http://dx.doi.org/10.1080/10826084.2020.1729201")</f>
        <v>http://dx.doi.org/10.1080/10826084.2020.1729201</v>
      </c>
      <c r="T23" t="s">
        <v>562</v>
      </c>
      <c r="U23">
        <v>32093530</v>
      </c>
      <c r="V23" t="s">
        <v>563</v>
      </c>
      <c r="W23" t="str">
        <f>HYPERLINK("https%3A%2F%2Fwww.webofscience.com%2Fwos%2Fwoscc%2Ffull-record%2FWOS:000516464000001","View Full Record in Web of Science")</f>
        <v>View Full Record in Web of Science</v>
      </c>
      <c r="X23"/>
      <c r="Y23"/>
      <c r="Z23"/>
    </row>
    <row r="24" spans="1:26" s="12" customFormat="1">
      <c r="A24">
        <v>24</v>
      </c>
      <c r="B24" s="19" t="s">
        <v>5761</v>
      </c>
      <c r="C24" t="s">
        <v>468</v>
      </c>
      <c r="D24" t="s">
        <v>479</v>
      </c>
      <c r="E24" t="s">
        <v>28</v>
      </c>
      <c r="F24" t="s">
        <v>481</v>
      </c>
      <c r="G24" t="s">
        <v>470</v>
      </c>
      <c r="H24" t="s">
        <v>470</v>
      </c>
      <c r="I24" t="s">
        <v>482</v>
      </c>
      <c r="J24" t="s">
        <v>483</v>
      </c>
      <c r="K24" t="s">
        <v>484</v>
      </c>
      <c r="L24">
        <v>2020</v>
      </c>
      <c r="M24">
        <v>77</v>
      </c>
      <c r="N24" t="s">
        <v>470</v>
      </c>
      <c r="O24" t="s">
        <v>470</v>
      </c>
      <c r="P24" t="s">
        <v>470</v>
      </c>
      <c r="Q24">
        <v>102688</v>
      </c>
      <c r="R24" t="s">
        <v>485</v>
      </c>
      <c r="S24" t="str">
        <f>HYPERLINK("http://dx.doi.org/10.1016/j.drugpo.2020.102688","http://dx.doi.org/10.1016/j.drugpo.2020.102688")</f>
        <v>http://dx.doi.org/10.1016/j.drugpo.2020.102688</v>
      </c>
      <c r="T24" t="s">
        <v>470</v>
      </c>
      <c r="U24">
        <v>32092666</v>
      </c>
      <c r="V24" t="s">
        <v>486</v>
      </c>
      <c r="W24" t="str">
        <f>HYPERLINK("https%3A%2F%2Fwww.webofscience.com%2Fwos%2Fwoscc%2Ffull-record%2FWOS:000525719900014","View Full Record in Web of Science")</f>
        <v>View Full Record in Web of Science</v>
      </c>
      <c r="X24"/>
      <c r="Y24"/>
      <c r="Z24"/>
    </row>
    <row r="25" spans="1:26" s="12" customFormat="1">
      <c r="A25">
        <v>25</v>
      </c>
      <c r="B25" s="19" t="s">
        <v>5761</v>
      </c>
      <c r="C25" t="s">
        <v>468</v>
      </c>
      <c r="D25" t="s">
        <v>621</v>
      </c>
      <c r="E25" t="s">
        <v>19</v>
      </c>
      <c r="F25" t="s">
        <v>623</v>
      </c>
      <c r="G25" t="s">
        <v>624</v>
      </c>
      <c r="H25" t="s">
        <v>470</v>
      </c>
      <c r="I25" t="s">
        <v>625</v>
      </c>
      <c r="J25" t="s">
        <v>470</v>
      </c>
      <c r="K25" t="s">
        <v>626</v>
      </c>
      <c r="L25">
        <v>2020</v>
      </c>
      <c r="M25">
        <v>3</v>
      </c>
      <c r="N25">
        <v>10</v>
      </c>
      <c r="O25" t="s">
        <v>470</v>
      </c>
      <c r="P25" t="s">
        <v>470</v>
      </c>
      <c r="Q25" t="s">
        <v>627</v>
      </c>
      <c r="R25" t="s">
        <v>628</v>
      </c>
      <c r="S25" t="str">
        <f>HYPERLINK("http://dx.doi.org/10.1001/jamanetworkopen.2020.20977","http://dx.doi.org/10.1001/jamanetworkopen.2020.20977")</f>
        <v>http://dx.doi.org/10.1001/jamanetworkopen.2020.20977</v>
      </c>
      <c r="T25" t="s">
        <v>470</v>
      </c>
      <c r="U25">
        <v>33057645</v>
      </c>
      <c r="V25" t="s">
        <v>629</v>
      </c>
      <c r="W25" t="str">
        <f>HYPERLINK("https%3A%2F%2Fwww.webofscience.com%2Fwos%2Fwoscc%2Ffull-record%2FWOS:000583299600006","View Full Record in Web of Science")</f>
        <v>View Full Record in Web of Science</v>
      </c>
      <c r="X25"/>
      <c r="Y25"/>
      <c r="Z25"/>
    </row>
    <row r="26" spans="1:26" s="12" customFormat="1">
      <c r="A26">
        <v>26</v>
      </c>
      <c r="B26" s="19" t="s">
        <v>5761</v>
      </c>
      <c r="C26" t="s">
        <v>468</v>
      </c>
      <c r="D26" t="s">
        <v>881</v>
      </c>
      <c r="E26" t="s">
        <v>67</v>
      </c>
      <c r="F26" t="s">
        <v>883</v>
      </c>
      <c r="G26" t="s">
        <v>470</v>
      </c>
      <c r="H26" t="s">
        <v>470</v>
      </c>
      <c r="I26" t="s">
        <v>884</v>
      </c>
      <c r="J26" t="s">
        <v>885</v>
      </c>
      <c r="K26" t="s">
        <v>484</v>
      </c>
      <c r="L26">
        <v>2020</v>
      </c>
      <c r="M26">
        <v>110</v>
      </c>
      <c r="N26">
        <v>3</v>
      </c>
      <c r="O26">
        <v>357</v>
      </c>
      <c r="P26">
        <v>362</v>
      </c>
      <c r="Q26" t="s">
        <v>470</v>
      </c>
      <c r="R26" t="s">
        <v>886</v>
      </c>
      <c r="S26" t="str">
        <f>HYPERLINK("http://dx.doi.org/10.2105/AJPH.2019.305461","http://dx.doi.org/10.2105/AJPH.2019.305461")</f>
        <v>http://dx.doi.org/10.2105/AJPH.2019.305461</v>
      </c>
      <c r="T26" t="s">
        <v>470</v>
      </c>
      <c r="U26">
        <v>31855475</v>
      </c>
      <c r="V26" t="s">
        <v>887</v>
      </c>
      <c r="W26" t="str">
        <f>HYPERLINK("https%3A%2F%2Fwww.webofscience.com%2Fwos%2Fwoscc%2Ffull-record%2FWOS:000514834900036","View Full Record in Web of Science")</f>
        <v>View Full Record in Web of Science</v>
      </c>
      <c r="X26"/>
      <c r="Y26"/>
      <c r="Z26"/>
    </row>
    <row r="27" spans="1:26" s="12" customFormat="1">
      <c r="A27">
        <v>27</v>
      </c>
      <c r="B27" s="19" t="s">
        <v>5761</v>
      </c>
      <c r="C27" t="s">
        <v>468</v>
      </c>
      <c r="D27" t="s">
        <v>899</v>
      </c>
      <c r="E27" t="s">
        <v>901</v>
      </c>
      <c r="F27" t="s">
        <v>902</v>
      </c>
      <c r="G27" t="s">
        <v>855</v>
      </c>
      <c r="H27" t="s">
        <v>856</v>
      </c>
      <c r="I27" t="s">
        <v>903</v>
      </c>
      <c r="J27" t="s">
        <v>470</v>
      </c>
      <c r="K27" t="s">
        <v>745</v>
      </c>
      <c r="L27">
        <v>2020</v>
      </c>
      <c r="M27">
        <v>44</v>
      </c>
      <c r="N27">
        <v>6</v>
      </c>
      <c r="O27">
        <v>807</v>
      </c>
      <c r="P27">
        <v>819</v>
      </c>
      <c r="Q27" t="s">
        <v>470</v>
      </c>
      <c r="R27" t="s">
        <v>904</v>
      </c>
      <c r="S27" t="str">
        <f>HYPERLINK("http://dx.doi.org/10.5993/AJHB.44.6.6","http://dx.doi.org/10.5993/AJHB.44.6.6")</f>
        <v>http://dx.doi.org/10.5993/AJHB.44.6.6</v>
      </c>
      <c r="T27" t="s">
        <v>470</v>
      </c>
      <c r="U27">
        <v>33081878</v>
      </c>
      <c r="V27" t="s">
        <v>905</v>
      </c>
      <c r="W27" t="str">
        <f>HYPERLINK("https%3A%2F%2Fwww.webofscience.com%2Fwos%2Fwoscc%2Ffull-record%2FWOS:000643639600006","View Full Record in Web of Science")</f>
        <v>View Full Record in Web of Science</v>
      </c>
      <c r="X27"/>
      <c r="Y27"/>
      <c r="Z27"/>
    </row>
    <row r="28" spans="1:26" s="12" customFormat="1">
      <c r="A28">
        <v>28</v>
      </c>
      <c r="B28" s="19" t="s">
        <v>5761</v>
      </c>
      <c r="C28" t="s">
        <v>468</v>
      </c>
      <c r="D28" t="s">
        <v>990</v>
      </c>
      <c r="E28" t="s">
        <v>31</v>
      </c>
      <c r="F28" t="s">
        <v>667</v>
      </c>
      <c r="G28" t="s">
        <v>1309</v>
      </c>
      <c r="H28" t="s">
        <v>1310</v>
      </c>
      <c r="I28" t="s">
        <v>668</v>
      </c>
      <c r="J28" t="s">
        <v>669</v>
      </c>
      <c r="K28" t="s">
        <v>670</v>
      </c>
      <c r="L28">
        <v>2020</v>
      </c>
      <c r="M28">
        <v>60</v>
      </c>
      <c r="N28">
        <v>1</v>
      </c>
      <c r="O28">
        <v>235</v>
      </c>
      <c r="P28">
        <v>243</v>
      </c>
      <c r="Q28" t="s">
        <v>470</v>
      </c>
      <c r="R28" t="s">
        <v>992</v>
      </c>
      <c r="S28" t="str">
        <f>HYPERLINK("http://dx.doi.org/10.1016/j.japh.2019.11.005","http://dx.doi.org/10.1016/j.japh.2019.11.005")</f>
        <v>http://dx.doi.org/10.1016/j.japh.2019.11.005</v>
      </c>
      <c r="T28" t="s">
        <v>470</v>
      </c>
      <c r="U28">
        <v>31831352</v>
      </c>
      <c r="V28" t="s">
        <v>993</v>
      </c>
      <c r="W28" t="str">
        <f>HYPERLINK("https%3A%2F%2Fwww.webofscience.com%2Fwos%2Fwoscc%2Ffull-record%2FWOS:000510637600037","View Full Record in Web of Science")</f>
        <v>View Full Record in Web of Science</v>
      </c>
      <c r="X28"/>
      <c r="Y28"/>
      <c r="Z28"/>
    </row>
    <row r="29" spans="1:26" s="12" customFormat="1">
      <c r="A29">
        <v>29</v>
      </c>
      <c r="B29" s="19" t="s">
        <v>5761</v>
      </c>
      <c r="C29" t="s">
        <v>468</v>
      </c>
      <c r="D29" t="s">
        <v>3622</v>
      </c>
      <c r="E29" t="s">
        <v>3623</v>
      </c>
      <c r="F29" t="s">
        <v>3624</v>
      </c>
      <c r="G29" t="s">
        <v>470</v>
      </c>
      <c r="H29" t="s">
        <v>3625</v>
      </c>
      <c r="I29" t="s">
        <v>3626</v>
      </c>
      <c r="J29" t="s">
        <v>3627</v>
      </c>
      <c r="K29" t="s">
        <v>537</v>
      </c>
      <c r="L29">
        <v>2020</v>
      </c>
      <c r="M29">
        <v>48</v>
      </c>
      <c r="N29">
        <v>5</v>
      </c>
      <c r="O29">
        <v>703</v>
      </c>
      <c r="P29">
        <v>718</v>
      </c>
      <c r="Q29" t="s">
        <v>470</v>
      </c>
      <c r="R29" t="s">
        <v>3628</v>
      </c>
      <c r="S29" t="str">
        <f>HYPERLINK("http://dx.doi.org/10.1007/s10802-020-00623-w","http://dx.doi.org/10.1007/s10802-020-00623-w")</f>
        <v>http://dx.doi.org/10.1007/s10802-020-00623-w</v>
      </c>
      <c r="T29" t="s">
        <v>562</v>
      </c>
      <c r="U29">
        <v>32040796</v>
      </c>
      <c r="V29" t="s">
        <v>3629</v>
      </c>
      <c r="W29" t="str">
        <f>HYPERLINK("https%3A%2F%2Fwww.webofscience.com%2Fwos%2Fwoscc%2Ffull-record%2FWOS:000516053000001","View Full Record in Web of Science")</f>
        <v>View Full Record in Web of Science</v>
      </c>
      <c r="X29"/>
      <c r="Y29"/>
      <c r="Z29"/>
    </row>
    <row r="30" spans="1:26" s="12" customFormat="1">
      <c r="A30">
        <v>30</v>
      </c>
      <c r="B30" s="19" t="s">
        <v>5761</v>
      </c>
      <c r="C30" t="s">
        <v>468</v>
      </c>
      <c r="D30" t="s">
        <v>3635</v>
      </c>
      <c r="E30" t="s">
        <v>186</v>
      </c>
      <c r="F30" t="s">
        <v>3636</v>
      </c>
      <c r="G30" t="s">
        <v>928</v>
      </c>
      <c r="H30" t="s">
        <v>3637</v>
      </c>
      <c r="I30" t="s">
        <v>3638</v>
      </c>
      <c r="J30" t="s">
        <v>3639</v>
      </c>
      <c r="K30" t="s">
        <v>580</v>
      </c>
      <c r="L30">
        <v>2020</v>
      </c>
      <c r="M30">
        <v>54</v>
      </c>
      <c r="N30">
        <v>2</v>
      </c>
      <c r="O30">
        <v>75</v>
      </c>
      <c r="P30">
        <v>86</v>
      </c>
      <c r="Q30" t="s">
        <v>470</v>
      </c>
      <c r="R30" t="s">
        <v>2706</v>
      </c>
      <c r="S30" t="str">
        <f>HYPERLINK("http://dx.doi.org/10.1093/abm/kaz025","http://dx.doi.org/10.1093/abm/kaz025")</f>
        <v>http://dx.doi.org/10.1093/abm/kaz025</v>
      </c>
      <c r="T30" t="s">
        <v>470</v>
      </c>
      <c r="U30">
        <v>31157881</v>
      </c>
      <c r="V30" t="s">
        <v>3640</v>
      </c>
      <c r="W30" t="str">
        <f>HYPERLINK("https%3A%2F%2Fwww.webofscience.com%2Fwos%2Fwoscc%2Ffull-record%2FWOS:000546242900001","View Full Record in Web of Science")</f>
        <v>View Full Record in Web of Science</v>
      </c>
      <c r="X30"/>
      <c r="Y30"/>
      <c r="Z30"/>
    </row>
    <row r="31" spans="1:26" s="12" customFormat="1">
      <c r="A31">
        <v>31</v>
      </c>
      <c r="B31" s="19" t="s">
        <v>5761</v>
      </c>
      <c r="C31" t="s">
        <v>468</v>
      </c>
      <c r="D31" t="s">
        <v>1145</v>
      </c>
      <c r="E31" t="s">
        <v>20</v>
      </c>
      <c r="F31" t="s">
        <v>1147</v>
      </c>
      <c r="G31" t="s">
        <v>470</v>
      </c>
      <c r="H31" t="s">
        <v>1148</v>
      </c>
      <c r="I31" t="s">
        <v>1149</v>
      </c>
      <c r="J31" t="s">
        <v>1150</v>
      </c>
      <c r="K31" t="s">
        <v>487</v>
      </c>
      <c r="L31">
        <v>2020</v>
      </c>
      <c r="M31">
        <v>26</v>
      </c>
      <c r="N31">
        <v>9</v>
      </c>
      <c r="O31">
        <v>1445</v>
      </c>
      <c r="P31">
        <v>1450</v>
      </c>
      <c r="Q31" t="s">
        <v>470</v>
      </c>
      <c r="R31" t="s">
        <v>1151</v>
      </c>
      <c r="S31" t="str">
        <f>HYPERLINK("http://dx.doi.org/10.1093/ibd/izaa032","http://dx.doi.org/10.1093/ibd/izaa032")</f>
        <v>http://dx.doi.org/10.1093/ibd/izaa032</v>
      </c>
      <c r="T31" t="s">
        <v>470</v>
      </c>
      <c r="U31">
        <v>32100018</v>
      </c>
      <c r="V31" t="s">
        <v>1152</v>
      </c>
      <c r="W31" t="str">
        <f>HYPERLINK("https%3A%2F%2Fwww.webofscience.com%2Fwos%2Fwoscc%2Ffull-record%2FWOS:000569215300031","View Full Record in Web of Science")</f>
        <v>View Full Record in Web of Science</v>
      </c>
      <c r="X31"/>
      <c r="Y31"/>
      <c r="Z31"/>
    </row>
    <row r="32" spans="1:26" s="12" customFormat="1">
      <c r="A32">
        <v>32</v>
      </c>
      <c r="B32" s="19" t="s">
        <v>5761</v>
      </c>
      <c r="C32" t="s">
        <v>468</v>
      </c>
      <c r="D32" t="s">
        <v>3670</v>
      </c>
      <c r="E32" t="s">
        <v>3671</v>
      </c>
      <c r="F32" t="s">
        <v>3672</v>
      </c>
      <c r="G32" t="s">
        <v>3673</v>
      </c>
      <c r="H32" t="s">
        <v>470</v>
      </c>
      <c r="I32" t="s">
        <v>3674</v>
      </c>
      <c r="J32" t="s">
        <v>3675</v>
      </c>
      <c r="K32" t="s">
        <v>654</v>
      </c>
      <c r="L32">
        <v>2020</v>
      </c>
      <c r="M32">
        <v>75</v>
      </c>
      <c r="N32">
        <v>12</v>
      </c>
      <c r="O32">
        <v>713</v>
      </c>
      <c r="P32">
        <v>714</v>
      </c>
      <c r="Q32" t="s">
        <v>470</v>
      </c>
      <c r="R32" t="s">
        <v>3676</v>
      </c>
      <c r="S32" t="str">
        <f>HYPERLINK("http://dx.doi.org/10.1097/OGX.0000000000000879","http://dx.doi.org/10.1097/OGX.0000000000000879")</f>
        <v>http://dx.doi.org/10.1097/OGX.0000000000000879</v>
      </c>
      <c r="T32" t="s">
        <v>470</v>
      </c>
      <c r="U32" t="s">
        <v>470</v>
      </c>
      <c r="V32" t="s">
        <v>3677</v>
      </c>
      <c r="W32" t="str">
        <f>HYPERLINK("https%3A%2F%2Fwww.webofscience.com%2Fwos%2Fwoscc%2Ffull-record%2FWOS:000601919900001","View Full Record in Web of Science")</f>
        <v>View Full Record in Web of Science</v>
      </c>
      <c r="X32"/>
      <c r="Y32"/>
      <c r="Z32"/>
    </row>
    <row r="33" spans="1:26" s="12" customFormat="1">
      <c r="A33">
        <v>33</v>
      </c>
      <c r="B33" s="19" t="s">
        <v>5761</v>
      </c>
      <c r="C33" t="s">
        <v>468</v>
      </c>
      <c r="D33" t="s">
        <v>3592</v>
      </c>
      <c r="E33" t="s">
        <v>3593</v>
      </c>
      <c r="F33" t="s">
        <v>3594</v>
      </c>
      <c r="G33" t="s">
        <v>3595</v>
      </c>
      <c r="H33" t="s">
        <v>3596</v>
      </c>
      <c r="I33" t="s">
        <v>3597</v>
      </c>
      <c r="J33" t="s">
        <v>470</v>
      </c>
      <c r="K33" t="s">
        <v>654</v>
      </c>
      <c r="L33">
        <v>2019</v>
      </c>
      <c r="M33">
        <v>9</v>
      </c>
      <c r="N33" t="s">
        <v>470</v>
      </c>
      <c r="O33" t="s">
        <v>470</v>
      </c>
      <c r="P33" t="s">
        <v>470</v>
      </c>
      <c r="Q33">
        <v>100487</v>
      </c>
      <c r="R33" t="s">
        <v>3598</v>
      </c>
      <c r="S33" t="str">
        <f>HYPERLINK("http://dx.doi.org/10.1016/j.ssmph.2019.100487","http://dx.doi.org/10.1016/j.ssmph.2019.100487")</f>
        <v>http://dx.doi.org/10.1016/j.ssmph.2019.100487</v>
      </c>
      <c r="T33" t="s">
        <v>470</v>
      </c>
      <c r="U33">
        <v>31646169</v>
      </c>
      <c r="V33" t="s">
        <v>3599</v>
      </c>
      <c r="W33" t="str">
        <f>HYPERLINK("https%3A%2F%2Fwww.webofscience.com%2Fwos%2Fwoscc%2Ffull-record%2FWOS:000498893900054","View Full Record in Web of Science")</f>
        <v>View Full Record in Web of Science</v>
      </c>
      <c r="X33"/>
      <c r="Y33"/>
      <c r="Z33"/>
    </row>
    <row r="34" spans="1:26" s="12" customFormat="1">
      <c r="A34">
        <v>34</v>
      </c>
      <c r="B34" s="19" t="s">
        <v>5761</v>
      </c>
      <c r="C34" t="s">
        <v>468</v>
      </c>
      <c r="D34" t="s">
        <v>3600</v>
      </c>
      <c r="E34" t="s">
        <v>1039</v>
      </c>
      <c r="F34" t="s">
        <v>3601</v>
      </c>
      <c r="G34" t="s">
        <v>470</v>
      </c>
      <c r="H34" t="s">
        <v>470</v>
      </c>
      <c r="I34" t="s">
        <v>3602</v>
      </c>
      <c r="J34" t="s">
        <v>470</v>
      </c>
      <c r="K34" t="s">
        <v>487</v>
      </c>
      <c r="L34">
        <v>2019</v>
      </c>
      <c r="M34">
        <v>279</v>
      </c>
      <c r="N34" t="s">
        <v>470</v>
      </c>
      <c r="O34">
        <v>40</v>
      </c>
      <c r="P34">
        <v>46</v>
      </c>
      <c r="Q34" t="s">
        <v>470</v>
      </c>
      <c r="R34" t="s">
        <v>3416</v>
      </c>
      <c r="S34" t="str">
        <f>HYPERLINK("http://dx.doi.org/10.1016/j.psychres.2019.07.003","http://dx.doi.org/10.1016/j.psychres.2019.07.003")</f>
        <v>http://dx.doi.org/10.1016/j.psychres.2019.07.003</v>
      </c>
      <c r="T34" t="s">
        <v>470</v>
      </c>
      <c r="U34">
        <v>31295646</v>
      </c>
      <c r="V34" t="s">
        <v>3603</v>
      </c>
      <c r="W34" t="str">
        <f>HYPERLINK("https%3A%2F%2Fwww.webofscience.com%2Fwos%2Fwoscc%2Ffull-record%2FWOS:000486091600006","View Full Record in Web of Science")</f>
        <v>View Full Record in Web of Science</v>
      </c>
      <c r="X34"/>
      <c r="Y34"/>
      <c r="Z34"/>
    </row>
    <row r="35" spans="1:26" s="12" customFormat="1">
      <c r="A35">
        <v>35</v>
      </c>
      <c r="B35" s="19" t="s">
        <v>5761</v>
      </c>
      <c r="C35" t="s">
        <v>1279</v>
      </c>
      <c r="D35" t="s">
        <v>3607</v>
      </c>
      <c r="E35" t="s">
        <v>3608</v>
      </c>
      <c r="F35" t="s">
        <v>3609</v>
      </c>
      <c r="G35" t="s">
        <v>470</v>
      </c>
      <c r="H35" t="s">
        <v>470</v>
      </c>
      <c r="I35" t="s">
        <v>3610</v>
      </c>
      <c r="J35" t="s">
        <v>470</v>
      </c>
      <c r="K35" t="s">
        <v>470</v>
      </c>
      <c r="L35">
        <v>2019</v>
      </c>
      <c r="M35" t="s">
        <v>470</v>
      </c>
      <c r="N35" t="s">
        <v>470</v>
      </c>
      <c r="O35">
        <v>2152</v>
      </c>
      <c r="P35">
        <v>2163</v>
      </c>
      <c r="Q35" t="s">
        <v>470</v>
      </c>
      <c r="R35" t="s">
        <v>470</v>
      </c>
      <c r="S35" t="s">
        <v>470</v>
      </c>
      <c r="T35" t="s">
        <v>470</v>
      </c>
      <c r="U35" t="s">
        <v>470</v>
      </c>
      <c r="V35" t="s">
        <v>3611</v>
      </c>
      <c r="W35" t="str">
        <f>HYPERLINK("https%3A%2F%2Fwww.webofscience.com%2Fwos%2Fwoscc%2Ffull-record%2FWOS:000625294902028","View Full Record in Web of Science")</f>
        <v>View Full Record in Web of Science</v>
      </c>
      <c r="X35"/>
      <c r="Y35"/>
      <c r="Z35"/>
    </row>
    <row r="36" spans="1:26" s="12" customFormat="1">
      <c r="A36">
        <v>36</v>
      </c>
      <c r="B36" s="19" t="s">
        <v>5761</v>
      </c>
      <c r="C36" t="s">
        <v>468</v>
      </c>
      <c r="D36" t="s">
        <v>1060</v>
      </c>
      <c r="E36" t="s">
        <v>134</v>
      </c>
      <c r="F36" t="s">
        <v>472</v>
      </c>
      <c r="G36" t="s">
        <v>470</v>
      </c>
      <c r="H36" t="s">
        <v>470</v>
      </c>
      <c r="I36" t="s">
        <v>473</v>
      </c>
      <c r="J36" t="s">
        <v>474</v>
      </c>
      <c r="K36" t="s">
        <v>751</v>
      </c>
      <c r="L36">
        <v>2019</v>
      </c>
      <c r="M36">
        <v>54</v>
      </c>
      <c r="N36">
        <v>9</v>
      </c>
      <c r="O36">
        <v>1547</v>
      </c>
      <c r="P36">
        <v>1557</v>
      </c>
      <c r="Q36" t="s">
        <v>470</v>
      </c>
      <c r="R36" t="s">
        <v>1062</v>
      </c>
      <c r="S36" t="str">
        <f>HYPERLINK("http://dx.doi.org/10.1080/10826084.2019.1594902","http://dx.doi.org/10.1080/10826084.2019.1594902")</f>
        <v>http://dx.doi.org/10.1080/10826084.2019.1594902</v>
      </c>
      <c r="T36" t="s">
        <v>1063</v>
      </c>
      <c r="U36">
        <v>31023137</v>
      </c>
      <c r="V36" t="s">
        <v>1064</v>
      </c>
      <c r="W36" t="str">
        <f>HYPERLINK("https%3A%2F%2Fwww.webofscience.com%2Fwos%2Fwoscc%2Ffull-record%2FWOS:000471565800001","View Full Record in Web of Science")</f>
        <v>View Full Record in Web of Science</v>
      </c>
      <c r="X36"/>
      <c r="Y36"/>
      <c r="Z36"/>
    </row>
    <row r="37" spans="1:26" s="12" customFormat="1">
      <c r="A37">
        <v>37</v>
      </c>
      <c r="B37" s="19" t="s">
        <v>5761</v>
      </c>
      <c r="C37" t="s">
        <v>468</v>
      </c>
      <c r="D37" t="s">
        <v>1022</v>
      </c>
      <c r="E37" t="s">
        <v>36</v>
      </c>
      <c r="F37" t="s">
        <v>636</v>
      </c>
      <c r="G37" t="s">
        <v>3632</v>
      </c>
      <c r="H37" t="s">
        <v>3633</v>
      </c>
      <c r="I37" t="s">
        <v>638</v>
      </c>
      <c r="J37" t="s">
        <v>470</v>
      </c>
      <c r="K37" t="s">
        <v>1024</v>
      </c>
      <c r="L37">
        <v>2019</v>
      </c>
      <c r="M37">
        <v>21</v>
      </c>
      <c r="N37">
        <v>8</v>
      </c>
      <c r="O37" t="s">
        <v>470</v>
      </c>
      <c r="P37" t="s">
        <v>470</v>
      </c>
      <c r="Q37" t="s">
        <v>1025</v>
      </c>
      <c r="R37" t="s">
        <v>1026</v>
      </c>
      <c r="S37" t="str">
        <f>HYPERLINK("http://dx.doi.org/10.2196/12610","http://dx.doi.org/10.2196/12610")</f>
        <v>http://dx.doi.org/10.2196/12610</v>
      </c>
      <c r="T37" t="s">
        <v>470</v>
      </c>
      <c r="U37">
        <v>31411142</v>
      </c>
      <c r="V37" t="s">
        <v>1027</v>
      </c>
      <c r="W37" t="str">
        <f>HYPERLINK("https%3A%2F%2Fwww.webofscience.com%2Fwos%2Fwoscc%2Ffull-record%2FWOS:000482726600001","View Full Record in Web of Science")</f>
        <v>View Full Record in Web of Science</v>
      </c>
      <c r="X37"/>
      <c r="Y37"/>
      <c r="Z37"/>
    </row>
    <row r="38" spans="1:26" s="12" customFormat="1">
      <c r="A38">
        <v>38</v>
      </c>
      <c r="B38" s="19" t="s">
        <v>5761</v>
      </c>
      <c r="C38" t="s">
        <v>468</v>
      </c>
      <c r="D38" t="s">
        <v>1224</v>
      </c>
      <c r="E38" t="s">
        <v>106</v>
      </c>
      <c r="F38" t="s">
        <v>636</v>
      </c>
      <c r="G38" t="s">
        <v>470</v>
      </c>
      <c r="H38" t="s">
        <v>3634</v>
      </c>
      <c r="I38" t="s">
        <v>638</v>
      </c>
      <c r="J38" t="s">
        <v>470</v>
      </c>
      <c r="K38" t="s">
        <v>1226</v>
      </c>
      <c r="L38">
        <v>2019</v>
      </c>
      <c r="M38">
        <v>21</v>
      </c>
      <c r="N38">
        <v>1</v>
      </c>
      <c r="O38" t="s">
        <v>470</v>
      </c>
      <c r="P38" t="s">
        <v>470</v>
      </c>
      <c r="Q38" t="s">
        <v>1227</v>
      </c>
      <c r="R38" t="s">
        <v>1228</v>
      </c>
      <c r="S38" t="str">
        <f>HYPERLINK("http://dx.doi.org/10.2196/11297","http://dx.doi.org/10.2196/11297")</f>
        <v>http://dx.doi.org/10.2196/11297</v>
      </c>
      <c r="T38" t="s">
        <v>470</v>
      </c>
      <c r="U38">
        <v>30698526</v>
      </c>
      <c r="V38" t="s">
        <v>1229</v>
      </c>
      <c r="W38" t="str">
        <f>HYPERLINK("https%3A%2F%2Fwww.webofscience.com%2Fwos%2Fwoscc%2Ffull-record%2FWOS:000457325400001","View Full Record in Web of Science")</f>
        <v>View Full Record in Web of Science</v>
      </c>
      <c r="X38"/>
      <c r="Y38"/>
      <c r="Z38"/>
    </row>
    <row r="39" spans="1:26" s="12" customFormat="1">
      <c r="A39">
        <v>39</v>
      </c>
      <c r="B39" s="19" t="s">
        <v>5761</v>
      </c>
      <c r="C39" t="s">
        <v>468</v>
      </c>
      <c r="D39" t="s">
        <v>3650</v>
      </c>
      <c r="E39" t="s">
        <v>1210</v>
      </c>
      <c r="F39" t="s">
        <v>1028</v>
      </c>
      <c r="G39" t="s">
        <v>3651</v>
      </c>
      <c r="H39" t="s">
        <v>3652</v>
      </c>
      <c r="I39" t="s">
        <v>1029</v>
      </c>
      <c r="J39" t="s">
        <v>1030</v>
      </c>
      <c r="K39" t="s">
        <v>484</v>
      </c>
      <c r="L39">
        <v>2019</v>
      </c>
      <c r="M39">
        <v>90</v>
      </c>
      <c r="N39" t="s">
        <v>470</v>
      </c>
      <c r="O39">
        <v>258</v>
      </c>
      <c r="P39">
        <v>264</v>
      </c>
      <c r="Q39" t="s">
        <v>470</v>
      </c>
      <c r="R39" t="s">
        <v>3423</v>
      </c>
      <c r="S39" t="str">
        <f>HYPERLINK("http://dx.doi.org/10.1016/j.addbeh.2018.11.018","http://dx.doi.org/10.1016/j.addbeh.2018.11.018")</f>
        <v>http://dx.doi.org/10.1016/j.addbeh.2018.11.018</v>
      </c>
      <c r="T39" t="s">
        <v>470</v>
      </c>
      <c r="U39">
        <v>30471554</v>
      </c>
      <c r="V39" t="s">
        <v>3653</v>
      </c>
      <c r="W39" t="str">
        <f>HYPERLINK("https%3A%2F%2Fwww.webofscience.com%2Fwos%2Fwoscc%2Ffull-record%2FWOS:000456900000039","View Full Record in Web of Science")</f>
        <v>View Full Record in Web of Science</v>
      </c>
      <c r="X39"/>
      <c r="Y39"/>
      <c r="Z39"/>
    </row>
    <row r="40" spans="1:26" s="12" customFormat="1">
      <c r="A40">
        <v>40</v>
      </c>
      <c r="B40" s="19" t="s">
        <v>5761</v>
      </c>
      <c r="C40" t="s">
        <v>468</v>
      </c>
      <c r="D40" t="s">
        <v>3663</v>
      </c>
      <c r="E40" t="s">
        <v>3231</v>
      </c>
      <c r="F40" t="s">
        <v>1028</v>
      </c>
      <c r="G40" t="s">
        <v>470</v>
      </c>
      <c r="H40" t="s">
        <v>470</v>
      </c>
      <c r="I40" t="s">
        <v>1029</v>
      </c>
      <c r="J40" t="s">
        <v>1030</v>
      </c>
      <c r="K40" t="s">
        <v>927</v>
      </c>
      <c r="L40">
        <v>2019</v>
      </c>
      <c r="M40">
        <v>93</v>
      </c>
      <c r="N40" t="s">
        <v>470</v>
      </c>
      <c r="O40">
        <v>86</v>
      </c>
      <c r="P40">
        <v>92</v>
      </c>
      <c r="Q40" t="s">
        <v>470</v>
      </c>
      <c r="R40" t="s">
        <v>3421</v>
      </c>
      <c r="S40" t="str">
        <f>HYPERLINK("http://dx.doi.org/10.1016/j.addbeh.2019.01.010","http://dx.doi.org/10.1016/j.addbeh.2019.01.010")</f>
        <v>http://dx.doi.org/10.1016/j.addbeh.2019.01.010</v>
      </c>
      <c r="T40" t="s">
        <v>470</v>
      </c>
      <c r="U40">
        <v>30703667</v>
      </c>
      <c r="V40" t="s">
        <v>3664</v>
      </c>
      <c r="W40" t="str">
        <f>HYPERLINK("https%3A%2F%2Fwww.webofscience.com%2Fwos%2Fwoscc%2Ffull-record%2FWOS:000469156600013","View Full Record in Web of Science")</f>
        <v>View Full Record in Web of Science</v>
      </c>
      <c r="X40"/>
      <c r="Y40"/>
      <c r="Z40"/>
    </row>
    <row r="41" spans="1:26" s="12" customFormat="1">
      <c r="A41">
        <v>41</v>
      </c>
      <c r="B41" s="19" t="s">
        <v>5761</v>
      </c>
      <c r="C41" t="s">
        <v>468</v>
      </c>
      <c r="D41" t="s">
        <v>512</v>
      </c>
      <c r="E41" t="s">
        <v>457</v>
      </c>
      <c r="F41" t="s">
        <v>514</v>
      </c>
      <c r="G41" t="s">
        <v>470</v>
      </c>
      <c r="H41" t="s">
        <v>515</v>
      </c>
      <c r="I41" t="s">
        <v>516</v>
      </c>
      <c r="J41" t="s">
        <v>517</v>
      </c>
      <c r="K41" t="s">
        <v>470</v>
      </c>
      <c r="L41">
        <v>2018</v>
      </c>
      <c r="M41">
        <v>3</v>
      </c>
      <c r="N41">
        <v>1</v>
      </c>
      <c r="O41">
        <v>152</v>
      </c>
      <c r="P41">
        <v>161</v>
      </c>
      <c r="Q41" t="s">
        <v>470</v>
      </c>
      <c r="R41" t="s">
        <v>518</v>
      </c>
      <c r="S41" t="str">
        <f>HYPERLINK("http://dx.doi.org/10.1089/can.2018.0006","http://dx.doi.org/10.1089/can.2018.0006")</f>
        <v>http://dx.doi.org/10.1089/can.2018.0006</v>
      </c>
      <c r="T41" t="s">
        <v>470</v>
      </c>
      <c r="U41">
        <v>30014038</v>
      </c>
      <c r="V41" t="s">
        <v>519</v>
      </c>
      <c r="W41" t="str">
        <f>HYPERLINK("https%3A%2F%2Fwww.webofscience.com%2Fwos%2Fwoscc%2Ffull-record%2FWOS:000616128300016","View Full Record in Web of Science")</f>
        <v>View Full Record in Web of Science</v>
      </c>
      <c r="X41"/>
      <c r="Y41"/>
      <c r="Z41"/>
    </row>
    <row r="42" spans="1:26" s="12" customFormat="1">
      <c r="A42">
        <v>42</v>
      </c>
      <c r="B42" s="19" t="s">
        <v>5761</v>
      </c>
      <c r="C42" t="s">
        <v>468</v>
      </c>
      <c r="D42" t="s">
        <v>3557</v>
      </c>
      <c r="E42" t="s">
        <v>989</v>
      </c>
      <c r="F42" t="s">
        <v>550</v>
      </c>
      <c r="G42" t="s">
        <v>551</v>
      </c>
      <c r="H42" t="s">
        <v>552</v>
      </c>
      <c r="I42" t="s">
        <v>553</v>
      </c>
      <c r="J42" t="s">
        <v>554</v>
      </c>
      <c r="K42" t="s">
        <v>580</v>
      </c>
      <c r="L42">
        <v>2018</v>
      </c>
      <c r="M42">
        <v>19</v>
      </c>
      <c r="N42">
        <v>2</v>
      </c>
      <c r="O42">
        <v>127</v>
      </c>
      <c r="P42">
        <v>137</v>
      </c>
      <c r="Q42" t="s">
        <v>470</v>
      </c>
      <c r="R42" t="s">
        <v>3436</v>
      </c>
      <c r="S42" t="str">
        <f>HYPERLINK("http://dx.doi.org/10.1007/s11121-017-0818-9","http://dx.doi.org/10.1007/s11121-017-0818-9")</f>
        <v>http://dx.doi.org/10.1007/s11121-017-0818-9</v>
      </c>
      <c r="T42" t="s">
        <v>470</v>
      </c>
      <c r="U42">
        <v>28681195</v>
      </c>
      <c r="V42" t="s">
        <v>3558</v>
      </c>
      <c r="W42" t="str">
        <f>HYPERLINK("https%3A%2F%2Fwww.webofscience.com%2Fwos%2Fwoscc%2Ffull-record%2FWOS:000424262500003","View Full Record in Web of Science")</f>
        <v>View Full Record in Web of Science</v>
      </c>
      <c r="X42"/>
      <c r="Y42"/>
      <c r="Z42"/>
    </row>
    <row r="43" spans="1:26" s="12" customFormat="1">
      <c r="A43">
        <v>43</v>
      </c>
      <c r="B43" s="19" t="s">
        <v>5761</v>
      </c>
      <c r="C43" t="s">
        <v>468</v>
      </c>
      <c r="D43" t="s">
        <v>3665</v>
      </c>
      <c r="E43" t="s">
        <v>202</v>
      </c>
      <c r="F43" t="s">
        <v>3666</v>
      </c>
      <c r="G43" t="s">
        <v>470</v>
      </c>
      <c r="H43" t="s">
        <v>470</v>
      </c>
      <c r="I43" t="s">
        <v>3667</v>
      </c>
      <c r="J43" t="s">
        <v>3668</v>
      </c>
      <c r="K43" t="s">
        <v>484</v>
      </c>
      <c r="L43">
        <v>2018</v>
      </c>
      <c r="M43">
        <v>47</v>
      </c>
      <c r="N43">
        <v>3</v>
      </c>
      <c r="O43">
        <v>490</v>
      </c>
      <c r="P43">
        <v>500</v>
      </c>
      <c r="Q43" t="s">
        <v>470</v>
      </c>
      <c r="R43" t="s">
        <v>3433</v>
      </c>
      <c r="S43" t="str">
        <f>HYPERLINK("http://dx.doi.org/10.1007/s10964-017-0714-4","http://dx.doi.org/10.1007/s10964-017-0714-4")</f>
        <v>http://dx.doi.org/10.1007/s10964-017-0714-4</v>
      </c>
      <c r="T43" t="s">
        <v>470</v>
      </c>
      <c r="U43">
        <v>28755247</v>
      </c>
      <c r="V43" t="s">
        <v>3669</v>
      </c>
      <c r="W43" t="str">
        <f>HYPERLINK("https%3A%2F%2Fwww.webofscience.com%2Fwos%2Fwoscc%2Ffull-record%2FWOS:000425616300003","View Full Record in Web of Science")</f>
        <v>View Full Record in Web of Science</v>
      </c>
      <c r="X43"/>
      <c r="Y43"/>
      <c r="Z43"/>
    </row>
    <row r="44" spans="1:26" s="12" customFormat="1">
      <c r="A44">
        <v>44</v>
      </c>
      <c r="B44" s="19" t="s">
        <v>5761</v>
      </c>
      <c r="C44" t="s">
        <v>468</v>
      </c>
      <c r="D44" t="s">
        <v>1245</v>
      </c>
      <c r="E44" t="s">
        <v>1247</v>
      </c>
      <c r="F44" t="s">
        <v>1248</v>
      </c>
      <c r="G44" t="s">
        <v>470</v>
      </c>
      <c r="H44" t="s">
        <v>470</v>
      </c>
      <c r="I44" t="s">
        <v>1249</v>
      </c>
      <c r="J44" t="s">
        <v>470</v>
      </c>
      <c r="K44" t="s">
        <v>487</v>
      </c>
      <c r="L44">
        <v>2018</v>
      </c>
      <c r="M44">
        <v>63</v>
      </c>
      <c r="N44">
        <v>3</v>
      </c>
      <c r="O44">
        <v>319</v>
      </c>
      <c r="P44">
        <v>326</v>
      </c>
      <c r="Q44" t="s">
        <v>470</v>
      </c>
      <c r="R44" t="s">
        <v>1250</v>
      </c>
      <c r="S44" t="str">
        <f>HYPERLINK("http://dx.doi.org/10.1016/j.psfr.2017.06.002","http://dx.doi.org/10.1016/j.psfr.2017.06.002")</f>
        <v>http://dx.doi.org/10.1016/j.psfr.2017.06.002</v>
      </c>
      <c r="T44" t="s">
        <v>470</v>
      </c>
      <c r="U44" t="s">
        <v>470</v>
      </c>
      <c r="V44" t="s">
        <v>1251</v>
      </c>
      <c r="W44" t="str">
        <f>HYPERLINK("https%3A%2F%2Fwww.webofscience.com%2Fwos%2Fwoscc%2Ffull-record%2FWOS:000442539400006","View Full Record in Web of Science")</f>
        <v>View Full Record in Web of Science</v>
      </c>
      <c r="X44"/>
      <c r="Y44"/>
      <c r="Z44"/>
    </row>
    <row r="45" spans="1:26" s="12" customFormat="1">
      <c r="A45">
        <v>45</v>
      </c>
      <c r="B45" s="19" t="s">
        <v>5761</v>
      </c>
      <c r="C45" t="s">
        <v>468</v>
      </c>
      <c r="D45" t="s">
        <v>688</v>
      </c>
      <c r="E45" t="s">
        <v>79</v>
      </c>
      <c r="F45" t="s">
        <v>690</v>
      </c>
      <c r="G45" t="s">
        <v>470</v>
      </c>
      <c r="H45" t="s">
        <v>691</v>
      </c>
      <c r="I45" t="s">
        <v>692</v>
      </c>
      <c r="J45" t="s">
        <v>693</v>
      </c>
      <c r="K45" t="s">
        <v>537</v>
      </c>
      <c r="L45">
        <v>2017</v>
      </c>
      <c r="M45">
        <v>70</v>
      </c>
      <c r="N45" t="s">
        <v>470</v>
      </c>
      <c r="O45">
        <v>282</v>
      </c>
      <c r="P45">
        <v>290</v>
      </c>
      <c r="Q45" t="s">
        <v>470</v>
      </c>
      <c r="R45" t="s">
        <v>694</v>
      </c>
      <c r="S45" t="str">
        <f>HYPERLINK("http://dx.doi.org/10.1016/j.chb.2016.12.064","http://dx.doi.org/10.1016/j.chb.2016.12.064")</f>
        <v>http://dx.doi.org/10.1016/j.chb.2016.12.064</v>
      </c>
      <c r="T45" t="s">
        <v>470</v>
      </c>
      <c r="U45" t="s">
        <v>470</v>
      </c>
      <c r="V45" t="s">
        <v>695</v>
      </c>
      <c r="W45" t="str">
        <f>HYPERLINK("https%3A%2F%2Fwww.webofscience.com%2Fwos%2Fwoscc%2Ffull-record%2FWOS:000396949400031","View Full Record in Web of Science")</f>
        <v>View Full Record in Web of Science</v>
      </c>
      <c r="X45"/>
      <c r="Y45"/>
      <c r="Z45"/>
    </row>
    <row r="46" spans="1:26" s="12" customFormat="1">
      <c r="A46">
        <v>46</v>
      </c>
      <c r="B46" s="19" t="s">
        <v>5761</v>
      </c>
      <c r="C46" t="s">
        <v>468</v>
      </c>
      <c r="D46" t="s">
        <v>657</v>
      </c>
      <c r="E46" t="s">
        <v>52</v>
      </c>
      <c r="F46" t="s">
        <v>550</v>
      </c>
      <c r="G46" t="s">
        <v>470</v>
      </c>
      <c r="H46" t="s">
        <v>542</v>
      </c>
      <c r="I46" t="s">
        <v>553</v>
      </c>
      <c r="J46" t="s">
        <v>554</v>
      </c>
      <c r="K46" t="s">
        <v>580</v>
      </c>
      <c r="L46">
        <v>2017</v>
      </c>
      <c r="M46">
        <v>18</v>
      </c>
      <c r="N46">
        <v>2</v>
      </c>
      <c r="O46">
        <v>183</v>
      </c>
      <c r="P46">
        <v>192</v>
      </c>
      <c r="Q46" t="s">
        <v>470</v>
      </c>
      <c r="R46" t="s">
        <v>659</v>
      </c>
      <c r="S46" t="str">
        <f>HYPERLINK("http://dx.doi.org/10.1007/s11121-016-0702-z","http://dx.doi.org/10.1007/s11121-016-0702-z")</f>
        <v>http://dx.doi.org/10.1007/s11121-016-0702-z</v>
      </c>
      <c r="T46" t="s">
        <v>470</v>
      </c>
      <c r="U46">
        <v>27534665</v>
      </c>
      <c r="V46" t="s">
        <v>660</v>
      </c>
      <c r="W46" t="str">
        <f>HYPERLINK("https%3A%2F%2Fwww.webofscience.com%2Fwos%2Fwoscc%2Ffull-record%2FWOS:000393305700006","View Full Record in Web of Science")</f>
        <v>View Full Record in Web of Science</v>
      </c>
      <c r="X46"/>
      <c r="Y46"/>
      <c r="Z46"/>
    </row>
    <row r="47" spans="1:26" s="12" customFormat="1">
      <c r="A47">
        <v>47</v>
      </c>
      <c r="B47" s="19" t="s">
        <v>5761</v>
      </c>
      <c r="C47" t="s">
        <v>468</v>
      </c>
      <c r="D47" t="s">
        <v>983</v>
      </c>
      <c r="E47" t="s">
        <v>443</v>
      </c>
      <c r="F47" t="s">
        <v>985</v>
      </c>
      <c r="G47" t="s">
        <v>470</v>
      </c>
      <c r="H47" t="s">
        <v>470</v>
      </c>
      <c r="I47" t="s">
        <v>986</v>
      </c>
      <c r="J47" t="s">
        <v>1275</v>
      </c>
      <c r="K47" t="s">
        <v>866</v>
      </c>
      <c r="L47">
        <v>2017</v>
      </c>
      <c r="M47">
        <v>100</v>
      </c>
      <c r="N47">
        <v>10</v>
      </c>
      <c r="O47">
        <v>1943</v>
      </c>
      <c r="P47">
        <v>1950</v>
      </c>
      <c r="Q47" t="s">
        <v>470</v>
      </c>
      <c r="R47" t="s">
        <v>987</v>
      </c>
      <c r="S47" t="str">
        <f>HYPERLINK("http://dx.doi.org/10.1016/j.pec.2017.06.001","http://dx.doi.org/10.1016/j.pec.2017.06.001")</f>
        <v>http://dx.doi.org/10.1016/j.pec.2017.06.001</v>
      </c>
      <c r="T47" t="s">
        <v>470</v>
      </c>
      <c r="U47">
        <v>28602568</v>
      </c>
      <c r="V47" t="s">
        <v>988</v>
      </c>
      <c r="W47" t="str">
        <f>HYPERLINK("https%3A%2F%2Fwww.webofscience.com%2Fwos%2Fwoscc%2Ffull-record%2FWOS:000410621600021","View Full Record in Web of Science")</f>
        <v>View Full Record in Web of Science</v>
      </c>
      <c r="X47"/>
      <c r="Y47"/>
      <c r="Z47"/>
    </row>
    <row r="48" spans="1:26" s="12" customFormat="1">
      <c r="A48">
        <v>48</v>
      </c>
      <c r="B48" s="19" t="s">
        <v>5761</v>
      </c>
      <c r="C48" t="s">
        <v>468</v>
      </c>
      <c r="D48" t="s">
        <v>815</v>
      </c>
      <c r="E48" t="s">
        <v>54</v>
      </c>
      <c r="F48" t="s">
        <v>817</v>
      </c>
      <c r="G48" t="s">
        <v>703</v>
      </c>
      <c r="H48" t="s">
        <v>818</v>
      </c>
      <c r="I48" t="s">
        <v>819</v>
      </c>
      <c r="J48" t="s">
        <v>470</v>
      </c>
      <c r="K48" t="s">
        <v>470</v>
      </c>
      <c r="L48">
        <v>2017</v>
      </c>
      <c r="M48">
        <v>10</v>
      </c>
      <c r="N48" t="s">
        <v>470</v>
      </c>
      <c r="O48">
        <v>989</v>
      </c>
      <c r="P48">
        <v>997</v>
      </c>
      <c r="Q48" t="s">
        <v>470</v>
      </c>
      <c r="R48" t="s">
        <v>820</v>
      </c>
      <c r="S48" t="str">
        <f>HYPERLINK("http://dx.doi.org/10.2147/JPR.S134330","http://dx.doi.org/10.2147/JPR.S134330")</f>
        <v>http://dx.doi.org/10.2147/JPR.S134330</v>
      </c>
      <c r="T48" t="s">
        <v>470</v>
      </c>
      <c r="U48">
        <v>28496355</v>
      </c>
      <c r="V48" t="s">
        <v>821</v>
      </c>
      <c r="W48" t="str">
        <f>HYPERLINK("https%3A%2F%2Fwww.webofscience.com%2Fwos%2Fwoscc%2Ffull-record%2FWOS:000400376500001","View Full Record in Web of Science")</f>
        <v>View Full Record in Web of Science</v>
      </c>
      <c r="X48"/>
      <c r="Y48"/>
      <c r="Z48"/>
    </row>
    <row r="49" spans="1:26" s="12" customFormat="1">
      <c r="A49">
        <v>49</v>
      </c>
      <c r="B49" s="19" t="s">
        <v>5761</v>
      </c>
      <c r="C49" t="s">
        <v>468</v>
      </c>
      <c r="D49" t="s">
        <v>3577</v>
      </c>
      <c r="E49" t="s">
        <v>80</v>
      </c>
      <c r="F49" t="s">
        <v>822</v>
      </c>
      <c r="G49" t="s">
        <v>470</v>
      </c>
      <c r="H49" t="s">
        <v>542</v>
      </c>
      <c r="I49" t="s">
        <v>823</v>
      </c>
      <c r="J49" t="s">
        <v>824</v>
      </c>
      <c r="K49" t="s">
        <v>470</v>
      </c>
      <c r="L49">
        <v>2017</v>
      </c>
      <c r="M49">
        <v>38</v>
      </c>
      <c r="N49">
        <v>4</v>
      </c>
      <c r="O49">
        <v>477</v>
      </c>
      <c r="P49">
        <v>482</v>
      </c>
      <c r="Q49" t="s">
        <v>470</v>
      </c>
      <c r="R49" t="s">
        <v>3441</v>
      </c>
      <c r="S49" t="str">
        <f>HYPERLINK("http://dx.doi.org/10.1080/08897077.2017.1354956","http://dx.doi.org/10.1080/08897077.2017.1354956")</f>
        <v>http://dx.doi.org/10.1080/08897077.2017.1354956</v>
      </c>
      <c r="T49" t="s">
        <v>470</v>
      </c>
      <c r="U49">
        <v>28704167</v>
      </c>
      <c r="V49" t="s">
        <v>3578</v>
      </c>
      <c r="W49" t="str">
        <f>HYPERLINK("https%3A%2F%2Fwww.webofscience.com%2Fwos%2Fwoscc%2Ffull-record%2FWOS:000415738200018","View Full Record in Web of Science")</f>
        <v>View Full Record in Web of Science</v>
      </c>
      <c r="X49"/>
      <c r="Y49"/>
      <c r="Z49"/>
    </row>
    <row r="50" spans="1:26" s="12" customFormat="1">
      <c r="A50">
        <v>50</v>
      </c>
      <c r="B50" s="19" t="s">
        <v>5761</v>
      </c>
      <c r="C50" t="s">
        <v>468</v>
      </c>
      <c r="D50" t="s">
        <v>3654</v>
      </c>
      <c r="E50" t="s">
        <v>1120</v>
      </c>
      <c r="F50" t="s">
        <v>481</v>
      </c>
      <c r="G50" t="s">
        <v>3655</v>
      </c>
      <c r="H50" t="s">
        <v>3656</v>
      </c>
      <c r="I50" t="s">
        <v>482</v>
      </c>
      <c r="J50" t="s">
        <v>483</v>
      </c>
      <c r="K50" t="s">
        <v>537</v>
      </c>
      <c r="L50">
        <v>2017</v>
      </c>
      <c r="M50">
        <v>43</v>
      </c>
      <c r="N50" t="s">
        <v>470</v>
      </c>
      <c r="O50">
        <v>74</v>
      </c>
      <c r="P50">
        <v>82</v>
      </c>
      <c r="Q50" t="s">
        <v>470</v>
      </c>
      <c r="R50" t="s">
        <v>3448</v>
      </c>
      <c r="S50" t="str">
        <f>HYPERLINK("http://dx.doi.org/10.1016/j.drugpo.2017.02.008","http://dx.doi.org/10.1016/j.drugpo.2017.02.008")</f>
        <v>http://dx.doi.org/10.1016/j.drugpo.2017.02.008</v>
      </c>
      <c r="T50" t="s">
        <v>470</v>
      </c>
      <c r="U50">
        <v>28343112</v>
      </c>
      <c r="V50" t="s">
        <v>3657</v>
      </c>
      <c r="W50" t="str">
        <f>HYPERLINK("https%3A%2F%2Fwww.webofscience.com%2Fwos%2Fwoscc%2Ffull-record%2FWOS:000402215200009","View Full Record in Web of Science")</f>
        <v>View Full Record in Web of Science</v>
      </c>
      <c r="X50"/>
      <c r="Y50"/>
      <c r="Z50"/>
    </row>
    <row r="51" spans="1:26" s="12" customFormat="1">
      <c r="A51">
        <v>51</v>
      </c>
      <c r="B51" s="19" t="s">
        <v>5761</v>
      </c>
      <c r="C51" t="s">
        <v>468</v>
      </c>
      <c r="D51" t="s">
        <v>3658</v>
      </c>
      <c r="E51" t="s">
        <v>50</v>
      </c>
      <c r="F51" t="s">
        <v>481</v>
      </c>
      <c r="G51" t="s">
        <v>3659</v>
      </c>
      <c r="H51" t="s">
        <v>3660</v>
      </c>
      <c r="I51" t="s">
        <v>482</v>
      </c>
      <c r="J51" t="s">
        <v>483</v>
      </c>
      <c r="K51" t="s">
        <v>927</v>
      </c>
      <c r="L51">
        <v>2017</v>
      </c>
      <c r="M51">
        <v>44</v>
      </c>
      <c r="N51" t="s">
        <v>470</v>
      </c>
      <c r="O51">
        <v>121</v>
      </c>
      <c r="P51">
        <v>129</v>
      </c>
      <c r="Q51" t="s">
        <v>470</v>
      </c>
      <c r="R51" t="s">
        <v>3661</v>
      </c>
      <c r="S51" t="str">
        <f>HYPERLINK("http://dx.doi.org/10.1016/j.drugpo.2017.05.007","http://dx.doi.org/10.1016/j.drugpo.2017.05.007")</f>
        <v>http://dx.doi.org/10.1016/j.drugpo.2017.05.007</v>
      </c>
      <c r="T51" t="s">
        <v>470</v>
      </c>
      <c r="U51">
        <v>28578250</v>
      </c>
      <c r="V51" t="s">
        <v>3662</v>
      </c>
      <c r="W51" t="str">
        <f>HYPERLINK("https%3A%2F%2Fwww.webofscience.com%2Fwos%2Fwoscc%2Ffull-record%2FWOS:000407870700014","View Full Record in Web of Science")</f>
        <v>View Full Record in Web of Science</v>
      </c>
      <c r="X51"/>
      <c r="Y51"/>
      <c r="Z51"/>
    </row>
    <row r="52" spans="1:26" s="12" customFormat="1">
      <c r="A52">
        <v>52</v>
      </c>
      <c r="B52" s="19" t="s">
        <v>5761</v>
      </c>
      <c r="C52" t="s">
        <v>468</v>
      </c>
      <c r="D52" t="s">
        <v>520</v>
      </c>
      <c r="E52" t="s">
        <v>56</v>
      </c>
      <c r="F52" t="s">
        <v>514</v>
      </c>
      <c r="G52" t="s">
        <v>522</v>
      </c>
      <c r="H52" t="s">
        <v>470</v>
      </c>
      <c r="I52" t="s">
        <v>516</v>
      </c>
      <c r="J52" t="s">
        <v>517</v>
      </c>
      <c r="K52" t="s">
        <v>523</v>
      </c>
      <c r="L52">
        <v>2016</v>
      </c>
      <c r="M52">
        <v>1</v>
      </c>
      <c r="N52">
        <v>1</v>
      </c>
      <c r="O52">
        <v>244</v>
      </c>
      <c r="P52">
        <v>251</v>
      </c>
      <c r="Q52" t="s">
        <v>470</v>
      </c>
      <c r="R52" t="s">
        <v>524</v>
      </c>
      <c r="S52" t="str">
        <f>HYPERLINK("http://dx.doi.org/10.1089/can.2016.0024","http://dx.doi.org/10.1089/can.2016.0024")</f>
        <v>http://dx.doi.org/10.1089/can.2016.0024</v>
      </c>
      <c r="T52" t="s">
        <v>470</v>
      </c>
      <c r="U52">
        <v>28861496</v>
      </c>
      <c r="V52" t="s">
        <v>525</v>
      </c>
      <c r="W52" t="str">
        <f>HYPERLINK("https%3A%2F%2Fwww.webofscience.com%2Fwos%2Fwoscc%2Ffull-record%2FWOS:000587907800001","View Full Record in Web of Science")</f>
        <v>View Full Record in Web of Science</v>
      </c>
      <c r="X52"/>
      <c r="Y52"/>
      <c r="Z52"/>
    </row>
    <row r="53" spans="1:26" s="12" customFormat="1">
      <c r="A53">
        <v>53</v>
      </c>
      <c r="B53" s="19" t="s">
        <v>5761</v>
      </c>
      <c r="C53" t="s">
        <v>468</v>
      </c>
      <c r="D53" t="s">
        <v>714</v>
      </c>
      <c r="E53" t="s">
        <v>716</v>
      </c>
      <c r="F53" t="s">
        <v>717</v>
      </c>
      <c r="G53" t="s">
        <v>1265</v>
      </c>
      <c r="H53" t="s">
        <v>718</v>
      </c>
      <c r="I53" t="s">
        <v>719</v>
      </c>
      <c r="J53" t="s">
        <v>470</v>
      </c>
      <c r="K53" t="s">
        <v>720</v>
      </c>
      <c r="L53">
        <v>2016</v>
      </c>
      <c r="M53">
        <v>11</v>
      </c>
      <c r="N53">
        <v>5</v>
      </c>
      <c r="O53" t="s">
        <v>470</v>
      </c>
      <c r="P53" t="s">
        <v>470</v>
      </c>
      <c r="Q53" t="s">
        <v>721</v>
      </c>
      <c r="R53" t="s">
        <v>722</v>
      </c>
      <c r="S53" t="str">
        <f>HYPERLINK("http://dx.doi.org/10.1371/journal.pone.0156614","http://dx.doi.org/10.1371/journal.pone.0156614")</f>
        <v>http://dx.doi.org/10.1371/journal.pone.0156614</v>
      </c>
      <c r="T53" t="s">
        <v>470</v>
      </c>
      <c r="U53">
        <v>27227537</v>
      </c>
      <c r="V53" t="s">
        <v>723</v>
      </c>
      <c r="W53" t="str">
        <f>HYPERLINK("https%3A%2F%2Fwww.webofscience.com%2Fwos%2Fwoscc%2Ffull-record%2FWOS:000376882500160","View Full Record in Web of Science")</f>
        <v>View Full Record in Web of Science</v>
      </c>
      <c r="X53"/>
      <c r="Y53"/>
      <c r="Z53"/>
    </row>
    <row r="54" spans="1:26" s="12" customFormat="1">
      <c r="A54">
        <v>54</v>
      </c>
      <c r="B54" s="19" t="s">
        <v>5761</v>
      </c>
      <c r="C54" t="s">
        <v>468</v>
      </c>
      <c r="D54" t="s">
        <v>3550</v>
      </c>
      <c r="E54" t="s">
        <v>463</v>
      </c>
      <c r="F54" t="s">
        <v>3551</v>
      </c>
      <c r="G54" t="s">
        <v>3552</v>
      </c>
      <c r="H54" t="s">
        <v>3553</v>
      </c>
      <c r="I54" t="s">
        <v>3554</v>
      </c>
      <c r="J54" t="s">
        <v>3555</v>
      </c>
      <c r="K54" t="s">
        <v>588</v>
      </c>
      <c r="L54">
        <v>2016</v>
      </c>
      <c r="M54">
        <v>35</v>
      </c>
      <c r="N54">
        <v>4</v>
      </c>
      <c r="O54">
        <v>494</v>
      </c>
      <c r="P54">
        <v>502</v>
      </c>
      <c r="Q54" t="s">
        <v>470</v>
      </c>
      <c r="R54" t="s">
        <v>3461</v>
      </c>
      <c r="S54" t="str">
        <f>HYPERLINK("http://dx.doi.org/10.1111/dar.12305","http://dx.doi.org/10.1111/dar.12305")</f>
        <v>http://dx.doi.org/10.1111/dar.12305</v>
      </c>
      <c r="T54" t="s">
        <v>470</v>
      </c>
      <c r="U54">
        <v>26179224</v>
      </c>
      <c r="V54" t="s">
        <v>3556</v>
      </c>
      <c r="W54" t="str">
        <f>HYPERLINK("https%3A%2F%2Fwww.webofscience.com%2Fwos%2Fwoscc%2Ffull-record%2FWOS:000379898400017","View Full Record in Web of Science")</f>
        <v>View Full Record in Web of Science</v>
      </c>
      <c r="X54"/>
      <c r="Y54"/>
      <c r="Z54"/>
    </row>
    <row r="55" spans="1:26" s="12" customFormat="1">
      <c r="A55">
        <v>55</v>
      </c>
      <c r="B55" s="19" t="s">
        <v>5761</v>
      </c>
      <c r="C55" t="s">
        <v>468</v>
      </c>
      <c r="D55" t="s">
        <v>3559</v>
      </c>
      <c r="E55" t="s">
        <v>681</v>
      </c>
      <c r="F55" t="s">
        <v>506</v>
      </c>
      <c r="G55" t="s">
        <v>551</v>
      </c>
      <c r="H55" t="s">
        <v>552</v>
      </c>
      <c r="I55" t="s">
        <v>508</v>
      </c>
      <c r="J55" t="s">
        <v>509</v>
      </c>
      <c r="K55" t="s">
        <v>682</v>
      </c>
      <c r="L55">
        <v>2016</v>
      </c>
      <c r="M55">
        <v>166</v>
      </c>
      <c r="N55" t="s">
        <v>470</v>
      </c>
      <c r="O55">
        <v>100</v>
      </c>
      <c r="P55">
        <v>108</v>
      </c>
      <c r="Q55" t="s">
        <v>470</v>
      </c>
      <c r="R55" t="s">
        <v>3457</v>
      </c>
      <c r="S55" t="str">
        <f>HYPERLINK("http://dx.doi.org/10.1016/j.drugalcdep.2016.06.034","http://dx.doi.org/10.1016/j.drugalcdep.2016.06.034")</f>
        <v>http://dx.doi.org/10.1016/j.drugalcdep.2016.06.034</v>
      </c>
      <c r="T55" t="s">
        <v>470</v>
      </c>
      <c r="U55">
        <v>27402550</v>
      </c>
      <c r="V55" t="s">
        <v>3560</v>
      </c>
      <c r="W55" t="str">
        <f>HYPERLINK("https%3A%2F%2Fwww.webofscience.com%2Fwos%2Fwoscc%2Ffull-record%2FWOS:000382339400015","View Full Record in Web of Science")</f>
        <v>View Full Record in Web of Science</v>
      </c>
      <c r="X55"/>
      <c r="Y55"/>
      <c r="Z55"/>
    </row>
    <row r="56" spans="1:26" s="12" customFormat="1">
      <c r="A56">
        <v>56</v>
      </c>
      <c r="B56" s="19" t="s">
        <v>5761</v>
      </c>
      <c r="C56" t="s">
        <v>468</v>
      </c>
      <c r="D56" t="s">
        <v>3568</v>
      </c>
      <c r="E56" t="s">
        <v>3280</v>
      </c>
      <c r="F56" t="s">
        <v>822</v>
      </c>
      <c r="G56" t="s">
        <v>470</v>
      </c>
      <c r="H56" t="s">
        <v>470</v>
      </c>
      <c r="I56" t="s">
        <v>823</v>
      </c>
      <c r="J56" t="s">
        <v>824</v>
      </c>
      <c r="K56" t="s">
        <v>470</v>
      </c>
      <c r="L56">
        <v>2016</v>
      </c>
      <c r="M56">
        <v>37</v>
      </c>
      <c r="N56">
        <v>4</v>
      </c>
      <c r="O56">
        <v>564</v>
      </c>
      <c r="P56">
        <v>570</v>
      </c>
      <c r="Q56" t="s">
        <v>470</v>
      </c>
      <c r="R56" t="s">
        <v>3455</v>
      </c>
      <c r="S56" t="str">
        <f>HYPERLINK("http://dx.doi.org/10.1080/08897077.2016.1154495","http://dx.doi.org/10.1080/08897077.2016.1154495")</f>
        <v>http://dx.doi.org/10.1080/08897077.2016.1154495</v>
      </c>
      <c r="T56" t="s">
        <v>470</v>
      </c>
      <c r="U56">
        <v>27648525</v>
      </c>
      <c r="V56" t="s">
        <v>3569</v>
      </c>
      <c r="W56" t="str">
        <f>HYPERLINK("https%3A%2F%2Fwww.webofscience.com%2Fwos%2Fwoscc%2Ffull-record%2FWOS:000388915600013","View Full Record in Web of Science")</f>
        <v>View Full Record in Web of Science</v>
      </c>
      <c r="X56"/>
      <c r="Y56"/>
      <c r="Z56"/>
    </row>
    <row r="57" spans="1:26" s="12" customFormat="1">
      <c r="A57">
        <v>57</v>
      </c>
      <c r="B57" s="19" t="s">
        <v>5761</v>
      </c>
      <c r="C57" t="s">
        <v>468</v>
      </c>
      <c r="D57" t="s">
        <v>834</v>
      </c>
      <c r="E57" t="s">
        <v>122</v>
      </c>
      <c r="F57" t="s">
        <v>514</v>
      </c>
      <c r="G57" t="s">
        <v>470</v>
      </c>
      <c r="H57" t="s">
        <v>836</v>
      </c>
      <c r="I57" t="s">
        <v>516</v>
      </c>
      <c r="J57" t="s">
        <v>517</v>
      </c>
      <c r="K57" t="s">
        <v>574</v>
      </c>
      <c r="L57">
        <v>2016</v>
      </c>
      <c r="M57">
        <v>1</v>
      </c>
      <c r="N57">
        <v>1</v>
      </c>
      <c r="O57">
        <v>239</v>
      </c>
      <c r="P57">
        <v>243</v>
      </c>
      <c r="Q57" t="s">
        <v>470</v>
      </c>
      <c r="R57" t="s">
        <v>837</v>
      </c>
      <c r="S57" t="str">
        <f>HYPERLINK("http://dx.doi.org/10.1089/can.2016.0029","http://dx.doi.org/10.1089/can.2016.0029")</f>
        <v>http://dx.doi.org/10.1089/can.2016.0029</v>
      </c>
      <c r="T57" t="s">
        <v>470</v>
      </c>
      <c r="U57">
        <v>28861495</v>
      </c>
      <c r="V57" t="s">
        <v>838</v>
      </c>
      <c r="W57" t="str">
        <f>HYPERLINK("https%3A%2F%2Fwww.webofscience.com%2Fwos%2Fwoscc%2Ffull-record%2FWOS:000587907200001","View Full Record in Web of Science")</f>
        <v>View Full Record in Web of Science</v>
      </c>
      <c r="X57"/>
      <c r="Y57"/>
      <c r="Z57"/>
    </row>
    <row r="58" spans="1:26" s="12" customFormat="1">
      <c r="A58">
        <v>58</v>
      </c>
      <c r="B58" s="19" t="s">
        <v>5761</v>
      </c>
      <c r="C58" t="s">
        <v>468</v>
      </c>
      <c r="D58" t="s">
        <v>701</v>
      </c>
      <c r="E58" t="s">
        <v>58</v>
      </c>
      <c r="F58" t="s">
        <v>514</v>
      </c>
      <c r="G58" t="s">
        <v>703</v>
      </c>
      <c r="H58" t="s">
        <v>704</v>
      </c>
      <c r="I58" t="s">
        <v>516</v>
      </c>
      <c r="J58" t="s">
        <v>517</v>
      </c>
      <c r="K58" t="s">
        <v>528</v>
      </c>
      <c r="L58">
        <v>2016</v>
      </c>
      <c r="M58">
        <v>1</v>
      </c>
      <c r="N58">
        <v>1</v>
      </c>
      <c r="O58">
        <v>131</v>
      </c>
      <c r="P58">
        <v>138</v>
      </c>
      <c r="Q58" t="s">
        <v>470</v>
      </c>
      <c r="R58" t="s">
        <v>705</v>
      </c>
      <c r="S58" t="str">
        <f>HYPERLINK("http://dx.doi.org/10.1089/can.2016.0007","http://dx.doi.org/10.1089/can.2016.0007")</f>
        <v>http://dx.doi.org/10.1089/can.2016.0007</v>
      </c>
      <c r="T58" t="s">
        <v>470</v>
      </c>
      <c r="U58">
        <v>28861489</v>
      </c>
      <c r="V58" t="s">
        <v>706</v>
      </c>
      <c r="W58" t="str">
        <f>HYPERLINK("https%3A%2F%2Fwww.webofscience.com%2Fwos%2Fwoscc%2Ffull-record%2FWOS:000587907000002","View Full Record in Web of Science")</f>
        <v>View Full Record in Web of Science</v>
      </c>
      <c r="X58"/>
      <c r="Y58"/>
      <c r="Z58"/>
    </row>
    <row r="59" spans="1:26" s="12" customFormat="1">
      <c r="A59">
        <v>59</v>
      </c>
      <c r="B59" s="19" t="s">
        <v>5761</v>
      </c>
      <c r="C59" t="s">
        <v>468</v>
      </c>
      <c r="D59" t="s">
        <v>3536</v>
      </c>
      <c r="E59" t="s">
        <v>3301</v>
      </c>
      <c r="F59" t="s">
        <v>3537</v>
      </c>
      <c r="G59" t="s">
        <v>470</v>
      </c>
      <c r="H59" t="s">
        <v>470</v>
      </c>
      <c r="I59" t="s">
        <v>3538</v>
      </c>
      <c r="J59" t="s">
        <v>3539</v>
      </c>
      <c r="K59" t="s">
        <v>487</v>
      </c>
      <c r="L59">
        <v>2015</v>
      </c>
      <c r="M59">
        <v>63</v>
      </c>
      <c r="N59" t="s">
        <v>470</v>
      </c>
      <c r="O59">
        <v>184</v>
      </c>
      <c r="P59">
        <v>191</v>
      </c>
      <c r="Q59" t="s">
        <v>470</v>
      </c>
      <c r="R59" t="s">
        <v>3468</v>
      </c>
      <c r="S59" t="str">
        <f>HYPERLINK("http://dx.doi.org/10.1016/j.apgeog.2015.06.017","http://dx.doi.org/10.1016/j.apgeog.2015.06.017")</f>
        <v>http://dx.doi.org/10.1016/j.apgeog.2015.06.017</v>
      </c>
      <c r="T59" t="s">
        <v>470</v>
      </c>
      <c r="U59" t="s">
        <v>470</v>
      </c>
      <c r="V59" t="s">
        <v>3540</v>
      </c>
      <c r="W59" t="str">
        <f>HYPERLINK("https%3A%2F%2Fwww.webofscience.com%2Fwos%2Fwoscc%2Ffull-record%2FWOS:000362059700017","View Full Record in Web of Science")</f>
        <v>View Full Record in Web of Science</v>
      </c>
      <c r="X59"/>
      <c r="Y59"/>
      <c r="Z59"/>
    </row>
    <row r="60" spans="1:26" s="12" customFormat="1">
      <c r="A60">
        <v>60</v>
      </c>
      <c r="B60" s="19" t="s">
        <v>5761</v>
      </c>
      <c r="C60" t="s">
        <v>468</v>
      </c>
      <c r="D60" t="s">
        <v>1253</v>
      </c>
      <c r="E60" t="s">
        <v>1255</v>
      </c>
      <c r="F60" t="s">
        <v>1256</v>
      </c>
      <c r="G60" t="s">
        <v>470</v>
      </c>
      <c r="H60" t="s">
        <v>470</v>
      </c>
      <c r="I60" t="s">
        <v>1257</v>
      </c>
      <c r="J60" t="s">
        <v>1258</v>
      </c>
      <c r="K60" t="s">
        <v>470</v>
      </c>
      <c r="L60">
        <v>2014</v>
      </c>
      <c r="M60">
        <v>4</v>
      </c>
      <c r="N60">
        <v>2</v>
      </c>
      <c r="O60">
        <v>116</v>
      </c>
      <c r="P60">
        <v>121</v>
      </c>
      <c r="Q60" t="s">
        <v>470</v>
      </c>
      <c r="R60" t="s">
        <v>1259</v>
      </c>
      <c r="S60" t="str">
        <f>HYPERLINK("http://dx.doi.org/10.2174/221067660402140709122825","http://dx.doi.org/10.2174/221067660402140709122825")</f>
        <v>http://dx.doi.org/10.2174/221067660402140709122825</v>
      </c>
      <c r="T60" t="s">
        <v>470</v>
      </c>
      <c r="U60" t="s">
        <v>470</v>
      </c>
      <c r="V60" t="s">
        <v>1260</v>
      </c>
      <c r="W60" t="str">
        <f>HYPERLINK("https%3A%2F%2Fwww.webofscience.com%2Fwos%2Fwoscc%2Ffull-record%2FWOS:000219193000010","View Full Record in Web of Science")</f>
        <v>View Full Record in Web of Science</v>
      </c>
      <c r="X60"/>
      <c r="Y60"/>
      <c r="Z60"/>
    </row>
    <row r="61" spans="1:26" s="12" customFormat="1">
      <c r="A61">
        <v>61</v>
      </c>
      <c r="B61" s="19" t="s">
        <v>5761</v>
      </c>
      <c r="C61" t="s">
        <v>468</v>
      </c>
      <c r="D61" t="s">
        <v>3585</v>
      </c>
      <c r="E61" t="s">
        <v>3586</v>
      </c>
      <c r="F61" t="s">
        <v>3587</v>
      </c>
      <c r="G61" t="s">
        <v>470</v>
      </c>
      <c r="H61" t="s">
        <v>470</v>
      </c>
      <c r="I61" t="s">
        <v>3588</v>
      </c>
      <c r="J61" t="s">
        <v>3589</v>
      </c>
      <c r="K61" t="s">
        <v>831</v>
      </c>
      <c r="L61">
        <v>2014</v>
      </c>
      <c r="M61">
        <v>31</v>
      </c>
      <c r="N61">
        <v>2</v>
      </c>
      <c r="O61">
        <v>207</v>
      </c>
      <c r="P61">
        <v>219</v>
      </c>
      <c r="Q61" t="s">
        <v>470</v>
      </c>
      <c r="R61" t="s">
        <v>3473</v>
      </c>
      <c r="S61" t="str">
        <f>HYPERLINK("http://dx.doi.org/10.2478/nsad-2014-0016","http://dx.doi.org/10.2478/nsad-2014-0016")</f>
        <v>http://dx.doi.org/10.2478/nsad-2014-0016</v>
      </c>
      <c r="T61" t="s">
        <v>470</v>
      </c>
      <c r="U61" t="s">
        <v>470</v>
      </c>
      <c r="V61" t="s">
        <v>3590</v>
      </c>
      <c r="W61" t="str">
        <f>HYPERLINK("https%3A%2F%2Fwww.webofscience.com%2Fwos%2Fwoscc%2Ffull-record%2FWOS:000335903700007","View Full Record in Web of Science")</f>
        <v>View Full Record in Web of Science</v>
      </c>
      <c r="X61"/>
      <c r="Y61"/>
      <c r="Z61"/>
    </row>
    <row r="62" spans="1:26" s="12" customFormat="1">
      <c r="A62">
        <v>62</v>
      </c>
      <c r="B62" s="19" t="s">
        <v>5761</v>
      </c>
      <c r="C62" t="s">
        <v>468</v>
      </c>
      <c r="D62" t="s">
        <v>3525</v>
      </c>
      <c r="E62" t="s">
        <v>1088</v>
      </c>
      <c r="F62" t="s">
        <v>1028</v>
      </c>
      <c r="G62" t="s">
        <v>3526</v>
      </c>
      <c r="H62" t="s">
        <v>3527</v>
      </c>
      <c r="I62" t="s">
        <v>1029</v>
      </c>
      <c r="J62" t="s">
        <v>1030</v>
      </c>
      <c r="K62" t="s">
        <v>927</v>
      </c>
      <c r="L62">
        <v>2013</v>
      </c>
      <c r="M62">
        <v>38</v>
      </c>
      <c r="N62">
        <v>6</v>
      </c>
      <c r="O62">
        <v>2246</v>
      </c>
      <c r="P62">
        <v>2251</v>
      </c>
      <c r="Q62" t="s">
        <v>470</v>
      </c>
      <c r="R62" t="s">
        <v>3479</v>
      </c>
      <c r="S62" t="str">
        <f>HYPERLINK("http://dx.doi.org/10.1016/j.addbeh.2013.02.003","http://dx.doi.org/10.1016/j.addbeh.2013.02.003")</f>
        <v>http://dx.doi.org/10.1016/j.addbeh.2013.02.003</v>
      </c>
      <c r="T62" t="s">
        <v>470</v>
      </c>
      <c r="U62">
        <v>23507458</v>
      </c>
      <c r="V62" t="s">
        <v>3528</v>
      </c>
      <c r="W62" t="str">
        <f>HYPERLINK("https%3A%2F%2Fwww.webofscience.com%2Fwos%2Fwoscc%2Ffull-record%2FWOS:000318325600007","View Full Record in Web of Science")</f>
        <v>View Full Record in Web of Science</v>
      </c>
      <c r="X62"/>
      <c r="Y62"/>
      <c r="Z62"/>
    </row>
    <row r="63" spans="1:26" s="12" customFormat="1">
      <c r="A63">
        <v>63</v>
      </c>
      <c r="B63" s="19" t="s">
        <v>5761</v>
      </c>
      <c r="C63" t="s">
        <v>468</v>
      </c>
      <c r="D63" t="s">
        <v>3618</v>
      </c>
      <c r="E63" t="s">
        <v>3320</v>
      </c>
      <c r="F63" t="s">
        <v>690</v>
      </c>
      <c r="G63" t="s">
        <v>3619</v>
      </c>
      <c r="H63" t="s">
        <v>3620</v>
      </c>
      <c r="I63" t="s">
        <v>692</v>
      </c>
      <c r="J63" t="s">
        <v>693</v>
      </c>
      <c r="K63" t="s">
        <v>537</v>
      </c>
      <c r="L63">
        <v>2013</v>
      </c>
      <c r="M63">
        <v>29</v>
      </c>
      <c r="N63">
        <v>3</v>
      </c>
      <c r="O63">
        <v>687</v>
      </c>
      <c r="P63">
        <v>693</v>
      </c>
      <c r="Q63" t="s">
        <v>470</v>
      </c>
      <c r="R63" t="s">
        <v>3482</v>
      </c>
      <c r="S63" t="str">
        <f>HYPERLINK("http://dx.doi.org/10.1016/j.chb.2012.12.002","http://dx.doi.org/10.1016/j.chb.2012.12.002")</f>
        <v>http://dx.doi.org/10.1016/j.chb.2012.12.002</v>
      </c>
      <c r="T63" t="s">
        <v>470</v>
      </c>
      <c r="U63" t="s">
        <v>470</v>
      </c>
      <c r="V63" t="s">
        <v>3621</v>
      </c>
      <c r="W63" t="str">
        <f>HYPERLINK("https%3A%2F%2Fwww.webofscience.com%2Fwos%2Fwoscc%2Ffull-record%2FWOS:000316769300024","View Full Record in Web of Science")</f>
        <v>View Full Record in Web of Science</v>
      </c>
      <c r="X63"/>
      <c r="Y63"/>
      <c r="Z63"/>
    </row>
    <row r="64" spans="1:26" s="12" customFormat="1">
      <c r="A64">
        <v>64</v>
      </c>
      <c r="B64" s="19" t="s">
        <v>5761</v>
      </c>
      <c r="C64" t="s">
        <v>468</v>
      </c>
      <c r="D64" t="s">
        <v>3641</v>
      </c>
      <c r="E64" t="s">
        <v>3642</v>
      </c>
      <c r="F64" t="s">
        <v>472</v>
      </c>
      <c r="G64" t="s">
        <v>470</v>
      </c>
      <c r="H64" t="s">
        <v>470</v>
      </c>
      <c r="I64" t="s">
        <v>473</v>
      </c>
      <c r="J64" t="s">
        <v>470</v>
      </c>
      <c r="K64" t="s">
        <v>470</v>
      </c>
      <c r="L64">
        <v>2011</v>
      </c>
      <c r="M64">
        <v>46</v>
      </c>
      <c r="N64">
        <v>7</v>
      </c>
      <c r="O64">
        <v>849</v>
      </c>
      <c r="P64">
        <v>851</v>
      </c>
      <c r="Q64" t="s">
        <v>470</v>
      </c>
      <c r="R64" t="s">
        <v>3643</v>
      </c>
      <c r="S64" t="str">
        <f>HYPERLINK("http://dx.doi.org/10.3109/10826084.2011.570609","http://dx.doi.org/10.3109/10826084.2011.570609")</f>
        <v>http://dx.doi.org/10.3109/10826084.2011.570609</v>
      </c>
      <c r="T64" t="s">
        <v>470</v>
      </c>
      <c r="U64">
        <v>21599499</v>
      </c>
      <c r="V64" t="s">
        <v>3644</v>
      </c>
      <c r="W64" t="str">
        <f>HYPERLINK("https%3A%2F%2Fwww.webofscience.com%2Fwos%2Fwoscc%2Ffull-record%2FWOS:000290855700001","View Full Record in Web of Science")</f>
        <v>View Full Record in Web of Science</v>
      </c>
      <c r="X64"/>
      <c r="Y64"/>
      <c r="Z64"/>
    </row>
    <row r="65" spans="1:26" s="12" customFormat="1">
      <c r="A65">
        <v>65</v>
      </c>
      <c r="B65" s="19" t="s">
        <v>5761</v>
      </c>
      <c r="C65" t="s">
        <v>468</v>
      </c>
      <c r="D65" t="s">
        <v>707</v>
      </c>
      <c r="E65" t="s">
        <v>709</v>
      </c>
      <c r="F65" t="s">
        <v>514</v>
      </c>
      <c r="G65" t="s">
        <v>470</v>
      </c>
      <c r="H65" t="s">
        <v>710</v>
      </c>
      <c r="I65" t="s">
        <v>516</v>
      </c>
      <c r="J65" t="s">
        <v>517</v>
      </c>
      <c r="K65" t="s">
        <v>470</v>
      </c>
      <c r="L65">
        <v>2021</v>
      </c>
      <c r="M65" t="s">
        <v>470</v>
      </c>
      <c r="N65" t="s">
        <v>470</v>
      </c>
      <c r="O65" t="s">
        <v>470</v>
      </c>
      <c r="P65" t="s">
        <v>470</v>
      </c>
      <c r="Q65" t="s">
        <v>470</v>
      </c>
      <c r="R65" t="s">
        <v>711</v>
      </c>
      <c r="S65" t="str">
        <f>HYPERLINK("http://dx.doi.org/10.1089/can.2020.0166","http://dx.doi.org/10.1089/can.2020.0166")</f>
        <v>http://dx.doi.org/10.1089/can.2020.0166</v>
      </c>
      <c r="T65" t="s">
        <v>712</v>
      </c>
      <c r="U65">
        <v>34142863</v>
      </c>
      <c r="V65" t="s">
        <v>713</v>
      </c>
      <c r="W65" t="str">
        <f>HYPERLINK("https%3A%2F%2Fwww.webofscience.com%2Fwos%2Fwoscc%2Ffull-record%2FWOS:000663529700001","View Full Record in Web of Science")</f>
        <v>View Full Record in Web of Science</v>
      </c>
      <c r="X65"/>
      <c r="Y65"/>
      <c r="Z65"/>
    </row>
    <row r="66" spans="1:26" s="12" customFormat="1">
      <c r="A66" s="12">
        <v>1</v>
      </c>
      <c r="B66" s="19" t="s">
        <v>5763</v>
      </c>
      <c r="C66" t="s">
        <v>468</v>
      </c>
      <c r="D66" t="s">
        <v>1354</v>
      </c>
      <c r="E66" t="s">
        <v>1356</v>
      </c>
      <c r="F66" t="s">
        <v>1357</v>
      </c>
      <c r="G66" t="s">
        <v>470</v>
      </c>
      <c r="H66" t="s">
        <v>470</v>
      </c>
    </row>
    <row r="67" spans="1:26" s="12" customFormat="1">
      <c r="A67" s="12">
        <v>2</v>
      </c>
      <c r="B67" s="19" t="s">
        <v>5763</v>
      </c>
      <c r="C67" t="s">
        <v>468</v>
      </c>
      <c r="D67" t="s">
        <v>852</v>
      </c>
      <c r="E67" t="s">
        <v>99</v>
      </c>
      <c r="F67" t="s">
        <v>854</v>
      </c>
      <c r="G67" t="s">
        <v>855</v>
      </c>
      <c r="H67" t="s">
        <v>856</v>
      </c>
    </row>
    <row r="68" spans="1:26" s="12" customFormat="1">
      <c r="A68" s="12">
        <v>3</v>
      </c>
      <c r="B68" s="19" t="s">
        <v>5763</v>
      </c>
      <c r="C68" t="s">
        <v>468</v>
      </c>
      <c r="D68" t="s">
        <v>1369</v>
      </c>
      <c r="E68" t="s">
        <v>1371</v>
      </c>
      <c r="F68" t="s">
        <v>1372</v>
      </c>
      <c r="G68" t="s">
        <v>3630</v>
      </c>
      <c r="H68" t="s">
        <v>3631</v>
      </c>
    </row>
    <row r="69" spans="1:26" s="12" customFormat="1">
      <c r="A69" s="12">
        <v>4</v>
      </c>
      <c r="B69" s="19" t="s">
        <v>5763</v>
      </c>
      <c r="C69" t="s">
        <v>468</v>
      </c>
      <c r="D69" t="s">
        <v>707</v>
      </c>
      <c r="E69" t="s">
        <v>709</v>
      </c>
      <c r="F69" t="s">
        <v>514</v>
      </c>
      <c r="G69" t="s">
        <v>470</v>
      </c>
      <c r="H69" t="s">
        <v>710</v>
      </c>
    </row>
    <row r="70" spans="1:26" s="12" customFormat="1">
      <c r="A70" s="12">
        <v>5</v>
      </c>
      <c r="B70" s="19" t="s">
        <v>5763</v>
      </c>
      <c r="C70" t="s">
        <v>468</v>
      </c>
      <c r="D70" t="s">
        <v>724</v>
      </c>
      <c r="E70" t="s">
        <v>726</v>
      </c>
      <c r="F70" t="s">
        <v>727</v>
      </c>
      <c r="G70" t="s">
        <v>470</v>
      </c>
      <c r="H70" t="s">
        <v>728</v>
      </c>
    </row>
    <row r="71" spans="1:26" s="12" customFormat="1">
      <c r="A71" s="12">
        <v>6</v>
      </c>
      <c r="B71" s="19" t="s">
        <v>5763</v>
      </c>
      <c r="C71" t="s">
        <v>468</v>
      </c>
      <c r="D71" t="s">
        <v>488</v>
      </c>
      <c r="E71" t="s">
        <v>460</v>
      </c>
      <c r="F71" t="s">
        <v>490</v>
      </c>
      <c r="G71" t="s">
        <v>470</v>
      </c>
      <c r="H71" t="s">
        <v>491</v>
      </c>
    </row>
    <row r="72" spans="1:26" s="12" customFormat="1">
      <c r="A72" s="12">
        <v>7</v>
      </c>
      <c r="B72" s="19" t="s">
        <v>5763</v>
      </c>
      <c r="C72" t="s">
        <v>468</v>
      </c>
      <c r="D72" t="s">
        <v>642</v>
      </c>
      <c r="E72" t="s">
        <v>644</v>
      </c>
      <c r="F72" t="s">
        <v>472</v>
      </c>
      <c r="G72" t="s">
        <v>470</v>
      </c>
      <c r="H72" t="s">
        <v>3576</v>
      </c>
    </row>
    <row r="73" spans="1:26" s="12" customFormat="1">
      <c r="A73" s="12">
        <v>8</v>
      </c>
      <c r="B73" s="19" t="s">
        <v>5763</v>
      </c>
      <c r="C73" t="s">
        <v>468</v>
      </c>
      <c r="D73" t="s">
        <v>1172</v>
      </c>
      <c r="E73" t="s">
        <v>1174</v>
      </c>
      <c r="F73" t="s">
        <v>1175</v>
      </c>
      <c r="G73" t="s">
        <v>470</v>
      </c>
      <c r="H73" t="s">
        <v>1176</v>
      </c>
    </row>
    <row r="74" spans="1:26" s="12" customFormat="1">
      <c r="A74" s="12">
        <v>9</v>
      </c>
      <c r="B74" s="19" t="s">
        <v>5763</v>
      </c>
      <c r="C74" t="s">
        <v>468</v>
      </c>
      <c r="D74" t="s">
        <v>469</v>
      </c>
      <c r="E74" t="s">
        <v>21</v>
      </c>
      <c r="F74" t="s">
        <v>472</v>
      </c>
      <c r="G74" t="s">
        <v>470</v>
      </c>
      <c r="H74" t="s">
        <v>470</v>
      </c>
    </row>
    <row r="75" spans="1:26" s="12" customFormat="1">
      <c r="A75" s="12">
        <v>10</v>
      </c>
      <c r="B75" s="19" t="s">
        <v>5763</v>
      </c>
      <c r="C75" t="s">
        <v>468</v>
      </c>
      <c r="D75" t="s">
        <v>479</v>
      </c>
      <c r="E75" t="s">
        <v>28</v>
      </c>
      <c r="F75" t="s">
        <v>481</v>
      </c>
      <c r="G75" t="s">
        <v>470</v>
      </c>
      <c r="H75" t="s">
        <v>470</v>
      </c>
    </row>
    <row r="76" spans="1:26" s="12" customFormat="1">
      <c r="A76" s="12">
        <v>11</v>
      </c>
      <c r="B76" s="19" t="s">
        <v>5763</v>
      </c>
      <c r="C76" t="s">
        <v>468</v>
      </c>
      <c r="D76" t="s">
        <v>611</v>
      </c>
      <c r="E76" t="s">
        <v>102</v>
      </c>
      <c r="F76" t="s">
        <v>613</v>
      </c>
      <c r="G76" t="s">
        <v>3678</v>
      </c>
      <c r="H76" t="s">
        <v>3679</v>
      </c>
    </row>
    <row r="77" spans="1:26" s="12" customFormat="1">
      <c r="A77" s="12">
        <v>12</v>
      </c>
      <c r="B77" s="19" t="s">
        <v>5763</v>
      </c>
      <c r="C77" t="s">
        <v>468</v>
      </c>
      <c r="D77" t="s">
        <v>881</v>
      </c>
      <c r="E77" t="s">
        <v>67</v>
      </c>
      <c r="F77" t="s">
        <v>883</v>
      </c>
      <c r="G77" t="s">
        <v>470</v>
      </c>
      <c r="H77" t="s">
        <v>470</v>
      </c>
    </row>
    <row r="78" spans="1:26" s="12" customFormat="1">
      <c r="A78" s="12">
        <v>13</v>
      </c>
      <c r="B78" s="19" t="s">
        <v>5763</v>
      </c>
      <c r="C78" t="s">
        <v>468</v>
      </c>
      <c r="D78" t="s">
        <v>3680</v>
      </c>
      <c r="E78" t="s">
        <v>465</v>
      </c>
      <c r="F78" t="s">
        <v>3681</v>
      </c>
      <c r="G78" t="s">
        <v>470</v>
      </c>
      <c r="H78" t="s">
        <v>3682</v>
      </c>
    </row>
    <row r="79" spans="1:26" s="12" customFormat="1">
      <c r="A79" s="12">
        <v>14</v>
      </c>
      <c r="B79" s="19" t="s">
        <v>5763</v>
      </c>
      <c r="C79" t="s">
        <v>468</v>
      </c>
      <c r="D79" t="s">
        <v>1007</v>
      </c>
      <c r="E79" t="s">
        <v>98</v>
      </c>
      <c r="F79" t="s">
        <v>1009</v>
      </c>
      <c r="G79" t="s">
        <v>470</v>
      </c>
      <c r="H79" t="s">
        <v>470</v>
      </c>
    </row>
    <row r="80" spans="1:26" s="12" customFormat="1">
      <c r="A80" s="12">
        <v>15</v>
      </c>
      <c r="B80" s="19" t="s">
        <v>5763</v>
      </c>
      <c r="C80" t="s">
        <v>468</v>
      </c>
      <c r="D80" t="s">
        <v>899</v>
      </c>
      <c r="E80" t="s">
        <v>901</v>
      </c>
      <c r="F80" t="s">
        <v>902</v>
      </c>
      <c r="G80" t="s">
        <v>855</v>
      </c>
      <c r="H80" t="s">
        <v>856</v>
      </c>
    </row>
    <row r="81" spans="1:8" s="12" customFormat="1">
      <c r="A81" s="12">
        <v>16</v>
      </c>
      <c r="B81" s="19" t="s">
        <v>5763</v>
      </c>
      <c r="C81" t="s">
        <v>468</v>
      </c>
      <c r="D81" t="s">
        <v>990</v>
      </c>
      <c r="E81" t="s">
        <v>31</v>
      </c>
      <c r="F81" t="s">
        <v>667</v>
      </c>
      <c r="G81" t="s">
        <v>1309</v>
      </c>
      <c r="H81" t="s">
        <v>1310</v>
      </c>
    </row>
    <row r="82" spans="1:8" s="12" customFormat="1">
      <c r="A82" s="12">
        <v>17</v>
      </c>
      <c r="B82" s="19" t="s">
        <v>5763</v>
      </c>
      <c r="C82" t="s">
        <v>468</v>
      </c>
      <c r="D82" t="s">
        <v>1145</v>
      </c>
      <c r="E82" t="s">
        <v>20</v>
      </c>
      <c r="F82" t="s">
        <v>1147</v>
      </c>
      <c r="G82" t="s">
        <v>470</v>
      </c>
      <c r="H82" t="s">
        <v>1148</v>
      </c>
    </row>
    <row r="83" spans="1:8" s="12" customFormat="1">
      <c r="A83" s="12">
        <v>18</v>
      </c>
      <c r="B83" s="19" t="s">
        <v>5763</v>
      </c>
      <c r="C83" t="s">
        <v>468</v>
      </c>
      <c r="D83" t="s">
        <v>748</v>
      </c>
      <c r="E83" t="s">
        <v>11</v>
      </c>
      <c r="F83" t="s">
        <v>717</v>
      </c>
      <c r="G83" t="s">
        <v>470</v>
      </c>
      <c r="H83" t="s">
        <v>750</v>
      </c>
    </row>
    <row r="84" spans="1:8" s="12" customFormat="1">
      <c r="A84" s="12">
        <v>19</v>
      </c>
      <c r="B84" s="19" t="s">
        <v>5763</v>
      </c>
      <c r="C84" t="s">
        <v>468</v>
      </c>
      <c r="D84" t="s">
        <v>1101</v>
      </c>
      <c r="E84" t="s">
        <v>12</v>
      </c>
      <c r="F84" t="s">
        <v>1103</v>
      </c>
      <c r="G84" t="s">
        <v>1041</v>
      </c>
      <c r="H84" t="s">
        <v>1042</v>
      </c>
    </row>
    <row r="85" spans="1:8" s="12" customFormat="1">
      <c r="A85" s="12">
        <v>20</v>
      </c>
      <c r="B85" s="19" t="s">
        <v>5763</v>
      </c>
      <c r="C85" t="s">
        <v>468</v>
      </c>
      <c r="D85" t="s">
        <v>512</v>
      </c>
      <c r="E85" t="s">
        <v>457</v>
      </c>
      <c r="F85" t="s">
        <v>514</v>
      </c>
      <c r="G85" t="s">
        <v>470</v>
      </c>
      <c r="H85" t="s">
        <v>515</v>
      </c>
    </row>
    <row r="86" spans="1:8" s="12" customFormat="1">
      <c r="A86" s="12">
        <v>21</v>
      </c>
      <c r="B86" s="19" t="s">
        <v>5763</v>
      </c>
      <c r="C86" t="s">
        <v>468</v>
      </c>
      <c r="D86" t="s">
        <v>1017</v>
      </c>
      <c r="E86" t="s">
        <v>135</v>
      </c>
      <c r="F86" t="s">
        <v>822</v>
      </c>
      <c r="G86" t="s">
        <v>470</v>
      </c>
      <c r="H86" t="s">
        <v>1019</v>
      </c>
    </row>
    <row r="87" spans="1:8" s="12" customFormat="1">
      <c r="A87" s="12">
        <v>22</v>
      </c>
      <c r="B87" s="19" t="s">
        <v>5763</v>
      </c>
      <c r="C87" t="s">
        <v>468</v>
      </c>
      <c r="D87" t="s">
        <v>657</v>
      </c>
      <c r="E87" t="s">
        <v>52</v>
      </c>
      <c r="F87" t="s">
        <v>550</v>
      </c>
      <c r="G87" t="s">
        <v>470</v>
      </c>
      <c r="H87" t="s">
        <v>542</v>
      </c>
    </row>
    <row r="88" spans="1:8" s="12" customFormat="1">
      <c r="A88" s="12">
        <v>23</v>
      </c>
      <c r="B88" s="19" t="s">
        <v>5763</v>
      </c>
      <c r="C88" t="s">
        <v>468</v>
      </c>
      <c r="D88" t="s">
        <v>815</v>
      </c>
      <c r="E88" t="s">
        <v>54</v>
      </c>
      <c r="F88" t="s">
        <v>817</v>
      </c>
      <c r="G88" t="s">
        <v>703</v>
      </c>
      <c r="H88" t="s">
        <v>818</v>
      </c>
    </row>
    <row r="89" spans="1:8" s="12" customFormat="1">
      <c r="A89" s="12">
        <v>24</v>
      </c>
      <c r="B89" s="19" t="s">
        <v>5763</v>
      </c>
      <c r="C89" t="s">
        <v>468</v>
      </c>
      <c r="D89" t="s">
        <v>3654</v>
      </c>
      <c r="E89" t="s">
        <v>1120</v>
      </c>
      <c r="F89" t="s">
        <v>481</v>
      </c>
      <c r="G89" t="s">
        <v>3655</v>
      </c>
      <c r="H89" t="s">
        <v>3656</v>
      </c>
    </row>
    <row r="90" spans="1:8" s="12" customFormat="1">
      <c r="A90" s="12">
        <v>25</v>
      </c>
      <c r="B90" s="19" t="s">
        <v>5763</v>
      </c>
      <c r="C90" t="s">
        <v>468</v>
      </c>
      <c r="D90" t="s">
        <v>520</v>
      </c>
      <c r="E90" t="s">
        <v>56</v>
      </c>
      <c r="F90" t="s">
        <v>514</v>
      </c>
      <c r="G90" t="s">
        <v>522</v>
      </c>
      <c r="H90" t="s">
        <v>470</v>
      </c>
    </row>
    <row r="91" spans="1:8" s="12" customFormat="1">
      <c r="A91" s="12">
        <v>26</v>
      </c>
      <c r="B91" s="19" t="s">
        <v>5763</v>
      </c>
      <c r="C91" t="s">
        <v>468</v>
      </c>
      <c r="D91" t="s">
        <v>701</v>
      </c>
      <c r="E91" t="s">
        <v>58</v>
      </c>
      <c r="F91" t="s">
        <v>514</v>
      </c>
      <c r="G91" t="s">
        <v>703</v>
      </c>
      <c r="H91" t="s">
        <v>704</v>
      </c>
    </row>
  </sheetData>
  <phoneticPr fontId="12"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32C3-F103-4002-9F49-02BBF3C4563D}">
  <dimension ref="A1:K667"/>
  <sheetViews>
    <sheetView topLeftCell="A357" workbookViewId="0">
      <selection activeCell="I1" sqref="I1:I632"/>
    </sheetView>
  </sheetViews>
  <sheetFormatPr defaultRowHeight="18" customHeight="1"/>
  <cols>
    <col min="7" max="7" width="34.140625" customWidth="1"/>
  </cols>
  <sheetData>
    <row r="1" spans="1:11" ht="18" customHeight="1">
      <c r="A1">
        <v>1</v>
      </c>
      <c r="B1" s="19" t="s">
        <v>5762</v>
      </c>
      <c r="C1" s="11" t="s">
        <v>1399</v>
      </c>
      <c r="D1" s="11" t="s">
        <v>246</v>
      </c>
      <c r="E1" s="11" t="s">
        <v>5769</v>
      </c>
      <c r="F1" s="11" t="s">
        <v>5846</v>
      </c>
      <c r="G1" s="11" t="s">
        <v>5847</v>
      </c>
      <c r="H1" s="11" t="s">
        <v>1510</v>
      </c>
      <c r="I1" s="11" t="s">
        <v>5096</v>
      </c>
      <c r="J1" s="13" t="s">
        <v>1405</v>
      </c>
      <c r="K1" s="13" t="s">
        <v>1406</v>
      </c>
    </row>
    <row r="2" spans="1:11" ht="18" customHeight="1">
      <c r="A2">
        <v>2</v>
      </c>
      <c r="B2" s="19" t="s">
        <v>5762</v>
      </c>
      <c r="C2" s="11" t="s">
        <v>1399</v>
      </c>
      <c r="D2" s="11" t="s">
        <v>246</v>
      </c>
      <c r="E2" s="11" t="s">
        <v>1400</v>
      </c>
      <c r="F2" s="11" t="s">
        <v>1401</v>
      </c>
      <c r="G2" s="11" t="s">
        <v>1402</v>
      </c>
      <c r="H2" s="11" t="s">
        <v>1403</v>
      </c>
      <c r="I2" s="11" t="s">
        <v>1404</v>
      </c>
      <c r="J2" s="13" t="s">
        <v>1405</v>
      </c>
      <c r="K2" s="13" t="s">
        <v>1406</v>
      </c>
    </row>
    <row r="3" spans="1:11" ht="18" customHeight="1">
      <c r="A3">
        <v>3</v>
      </c>
      <c r="B3" s="19" t="s">
        <v>5762</v>
      </c>
      <c r="C3" s="11" t="s">
        <v>1399</v>
      </c>
      <c r="D3" s="11" t="s">
        <v>246</v>
      </c>
      <c r="E3" s="11" t="s">
        <v>1407</v>
      </c>
      <c r="F3" s="11" t="s">
        <v>1408</v>
      </c>
      <c r="G3" s="11" t="s">
        <v>1409</v>
      </c>
      <c r="H3" s="11" t="s">
        <v>1403</v>
      </c>
      <c r="I3" s="11" t="s">
        <v>1404</v>
      </c>
      <c r="J3" s="13" t="s">
        <v>1405</v>
      </c>
      <c r="K3" s="13" t="s">
        <v>1406</v>
      </c>
    </row>
    <row r="4" spans="1:11" ht="18" customHeight="1">
      <c r="A4">
        <v>4</v>
      </c>
      <c r="B4" s="19" t="s">
        <v>5762</v>
      </c>
      <c r="C4" s="11" t="s">
        <v>1399</v>
      </c>
      <c r="D4" s="11" t="s">
        <v>246</v>
      </c>
      <c r="E4" s="11" t="s">
        <v>1410</v>
      </c>
      <c r="F4" s="11" t="s">
        <v>1411</v>
      </c>
      <c r="G4" s="11" t="s">
        <v>1412</v>
      </c>
      <c r="H4" s="11" t="s">
        <v>1413</v>
      </c>
      <c r="I4" s="11" t="s">
        <v>1404</v>
      </c>
      <c r="J4" s="13" t="s">
        <v>1405</v>
      </c>
      <c r="K4" s="13" t="s">
        <v>1406</v>
      </c>
    </row>
    <row r="5" spans="1:11" ht="18" customHeight="1">
      <c r="A5">
        <v>5</v>
      </c>
      <c r="B5" s="19" t="s">
        <v>5762</v>
      </c>
      <c r="C5" s="11" t="s">
        <v>1399</v>
      </c>
      <c r="D5" s="11" t="s">
        <v>246</v>
      </c>
      <c r="E5" s="11" t="s">
        <v>1414</v>
      </c>
      <c r="F5" s="11" t="s">
        <v>1415</v>
      </c>
      <c r="G5" s="11" t="s">
        <v>1416</v>
      </c>
      <c r="H5" s="11" t="s">
        <v>1403</v>
      </c>
      <c r="I5" s="11" t="s">
        <v>1404</v>
      </c>
      <c r="J5" s="13" t="s">
        <v>1405</v>
      </c>
      <c r="K5" s="13" t="s">
        <v>1406</v>
      </c>
    </row>
    <row r="6" spans="1:11" ht="18" customHeight="1">
      <c r="A6">
        <v>6</v>
      </c>
      <c r="B6" s="19" t="s">
        <v>5762</v>
      </c>
      <c r="C6" s="11" t="s">
        <v>1399</v>
      </c>
      <c r="D6" s="11" t="s">
        <v>246</v>
      </c>
      <c r="E6" s="11" t="s">
        <v>1417</v>
      </c>
      <c r="F6" s="11" t="s">
        <v>1418</v>
      </c>
      <c r="G6" s="11" t="s">
        <v>1419</v>
      </c>
      <c r="H6" s="11" t="s">
        <v>1420</v>
      </c>
      <c r="I6" s="11" t="s">
        <v>1404</v>
      </c>
      <c r="J6" s="13" t="s">
        <v>1405</v>
      </c>
      <c r="K6" s="13" t="s">
        <v>1406</v>
      </c>
    </row>
    <row r="7" spans="1:11" ht="18" customHeight="1">
      <c r="A7">
        <v>7</v>
      </c>
      <c r="B7" s="19" t="s">
        <v>5762</v>
      </c>
      <c r="C7" s="11" t="s">
        <v>1399</v>
      </c>
      <c r="D7" s="11" t="s">
        <v>246</v>
      </c>
      <c r="E7" s="11" t="s">
        <v>1421</v>
      </c>
      <c r="F7" s="11" t="s">
        <v>1422</v>
      </c>
      <c r="G7" s="11" t="s">
        <v>1423</v>
      </c>
      <c r="H7" s="11" t="s">
        <v>1424</v>
      </c>
      <c r="I7" s="11" t="s">
        <v>1404</v>
      </c>
      <c r="J7" s="13" t="s">
        <v>1405</v>
      </c>
      <c r="K7" s="13" t="s">
        <v>1406</v>
      </c>
    </row>
    <row r="8" spans="1:11" ht="18" customHeight="1">
      <c r="A8">
        <v>8</v>
      </c>
      <c r="B8" s="19" t="s">
        <v>5762</v>
      </c>
      <c r="C8" s="11" t="s">
        <v>1399</v>
      </c>
      <c r="D8" s="11" t="s">
        <v>246</v>
      </c>
      <c r="E8" s="11" t="s">
        <v>248</v>
      </c>
      <c r="F8" s="11" t="s">
        <v>1425</v>
      </c>
      <c r="G8" s="11" t="s">
        <v>1426</v>
      </c>
      <c r="H8" s="11" t="s">
        <v>1427</v>
      </c>
      <c r="I8" s="11" t="s">
        <v>1404</v>
      </c>
      <c r="J8" s="13" t="s">
        <v>1405</v>
      </c>
      <c r="K8" s="13" t="s">
        <v>1406</v>
      </c>
    </row>
    <row r="9" spans="1:11" ht="18" customHeight="1">
      <c r="A9">
        <v>9</v>
      </c>
      <c r="B9" s="19" t="s">
        <v>5762</v>
      </c>
      <c r="C9" s="11" t="s">
        <v>1399</v>
      </c>
      <c r="D9" s="11" t="s">
        <v>246</v>
      </c>
      <c r="E9" s="11" t="s">
        <v>1428</v>
      </c>
      <c r="F9" s="11" t="s">
        <v>1429</v>
      </c>
      <c r="G9" s="11" t="s">
        <v>1430</v>
      </c>
      <c r="H9" s="11" t="s">
        <v>1431</v>
      </c>
      <c r="I9" s="11" t="s">
        <v>1404</v>
      </c>
      <c r="J9" s="13" t="s">
        <v>1405</v>
      </c>
      <c r="K9" s="13" t="s">
        <v>1406</v>
      </c>
    </row>
    <row r="10" spans="1:11" ht="18" customHeight="1">
      <c r="A10">
        <v>10</v>
      </c>
      <c r="B10" s="19" t="s">
        <v>5762</v>
      </c>
      <c r="C10" s="11" t="s">
        <v>1399</v>
      </c>
      <c r="D10" s="11" t="s">
        <v>246</v>
      </c>
      <c r="E10" s="11" t="s">
        <v>1432</v>
      </c>
      <c r="F10" s="11" t="s">
        <v>1433</v>
      </c>
      <c r="G10" s="11" t="s">
        <v>1434</v>
      </c>
      <c r="H10" s="11" t="s">
        <v>1435</v>
      </c>
      <c r="I10" s="11" t="s">
        <v>1404</v>
      </c>
      <c r="J10" s="13" t="s">
        <v>1405</v>
      </c>
      <c r="K10" s="13" t="s">
        <v>1406</v>
      </c>
    </row>
    <row r="11" spans="1:11" ht="18" customHeight="1">
      <c r="A11">
        <v>11</v>
      </c>
      <c r="B11" s="19" t="s">
        <v>5762</v>
      </c>
      <c r="C11" s="11" t="s">
        <v>1399</v>
      </c>
      <c r="D11" s="11" t="s">
        <v>246</v>
      </c>
      <c r="E11" s="11" t="s">
        <v>1436</v>
      </c>
      <c r="F11" s="11" t="s">
        <v>1437</v>
      </c>
      <c r="G11" s="11" t="s">
        <v>1438</v>
      </c>
      <c r="H11" s="11" t="s">
        <v>1420</v>
      </c>
      <c r="I11" s="11" t="s">
        <v>1404</v>
      </c>
      <c r="J11" s="13" t="s">
        <v>1405</v>
      </c>
      <c r="K11" s="13" t="s">
        <v>1406</v>
      </c>
    </row>
    <row r="12" spans="1:11" ht="18" customHeight="1">
      <c r="A12">
        <v>12</v>
      </c>
      <c r="B12" s="19" t="s">
        <v>5762</v>
      </c>
      <c r="C12" s="11" t="s">
        <v>1399</v>
      </c>
      <c r="D12" s="11" t="s">
        <v>246</v>
      </c>
      <c r="E12" s="11" t="s">
        <v>5770</v>
      </c>
      <c r="F12" s="11" t="s">
        <v>5848</v>
      </c>
      <c r="G12" s="11" t="s">
        <v>5849</v>
      </c>
      <c r="H12" s="11" t="s">
        <v>1555</v>
      </c>
      <c r="I12" s="11" t="s">
        <v>5624</v>
      </c>
      <c r="J12" s="13" t="s">
        <v>1405</v>
      </c>
      <c r="K12" s="13" t="s">
        <v>1406</v>
      </c>
    </row>
    <row r="13" spans="1:11" ht="18" customHeight="1">
      <c r="A13">
        <v>13</v>
      </c>
      <c r="B13" s="19" t="s">
        <v>5762</v>
      </c>
      <c r="C13" s="11" t="s">
        <v>1399</v>
      </c>
      <c r="D13" s="11" t="s">
        <v>246</v>
      </c>
      <c r="E13" s="11" t="s">
        <v>1439</v>
      </c>
      <c r="F13" s="11" t="s">
        <v>1440</v>
      </c>
      <c r="G13" s="11" t="s">
        <v>1441</v>
      </c>
      <c r="H13" s="11" t="s">
        <v>1442</v>
      </c>
      <c r="I13" s="11" t="s">
        <v>1404</v>
      </c>
      <c r="J13" s="13" t="s">
        <v>1405</v>
      </c>
      <c r="K13" s="13" t="s">
        <v>1406</v>
      </c>
    </row>
    <row r="14" spans="1:11" ht="18" customHeight="1">
      <c r="A14">
        <v>14</v>
      </c>
      <c r="B14" s="19" t="s">
        <v>5762</v>
      </c>
      <c r="C14" s="11" t="s">
        <v>1399</v>
      </c>
      <c r="D14" s="11" t="s">
        <v>246</v>
      </c>
      <c r="E14" s="11" t="s">
        <v>1443</v>
      </c>
      <c r="F14" s="11" t="s">
        <v>1444</v>
      </c>
      <c r="G14" s="11" t="s">
        <v>1445</v>
      </c>
      <c r="H14" s="11" t="s">
        <v>1442</v>
      </c>
      <c r="I14" s="11" t="s">
        <v>1404</v>
      </c>
      <c r="J14" s="13" t="s">
        <v>1405</v>
      </c>
      <c r="K14" s="13" t="s">
        <v>1406</v>
      </c>
    </row>
    <row r="15" spans="1:11" ht="18" customHeight="1">
      <c r="A15">
        <v>15</v>
      </c>
      <c r="B15" s="19" t="s">
        <v>5762</v>
      </c>
      <c r="C15" s="11" t="s">
        <v>1399</v>
      </c>
      <c r="D15" s="11" t="s">
        <v>246</v>
      </c>
      <c r="E15" s="11" t="s">
        <v>1446</v>
      </c>
      <c r="F15" s="11" t="s">
        <v>1447</v>
      </c>
      <c r="G15" s="11" t="s">
        <v>1448</v>
      </c>
      <c r="H15" s="11" t="s">
        <v>1424</v>
      </c>
      <c r="I15" s="11" t="s">
        <v>1404</v>
      </c>
      <c r="J15" s="13" t="s">
        <v>1405</v>
      </c>
      <c r="K15" s="13" t="s">
        <v>1406</v>
      </c>
    </row>
    <row r="16" spans="1:11" ht="18" customHeight="1">
      <c r="A16">
        <v>16</v>
      </c>
      <c r="B16" s="19" t="s">
        <v>5762</v>
      </c>
      <c r="C16" s="11" t="s">
        <v>1399</v>
      </c>
      <c r="D16" s="11" t="s">
        <v>246</v>
      </c>
      <c r="E16" s="11" t="s">
        <v>5771</v>
      </c>
      <c r="F16" s="11" t="s">
        <v>5850</v>
      </c>
      <c r="G16" s="11" t="s">
        <v>5851</v>
      </c>
      <c r="H16" s="11" t="s">
        <v>1514</v>
      </c>
      <c r="I16" s="11" t="s">
        <v>5096</v>
      </c>
      <c r="J16" s="13" t="s">
        <v>1405</v>
      </c>
      <c r="K16" s="13" t="s">
        <v>1406</v>
      </c>
    </row>
    <row r="17" spans="1:11" ht="18" customHeight="1">
      <c r="A17">
        <v>17</v>
      </c>
      <c r="B17" s="19" t="s">
        <v>5762</v>
      </c>
      <c r="C17" s="11" t="s">
        <v>1399</v>
      </c>
      <c r="D17" s="11" t="s">
        <v>246</v>
      </c>
      <c r="E17" s="11" t="s">
        <v>5772</v>
      </c>
      <c r="F17" s="11" t="s">
        <v>5852</v>
      </c>
      <c r="G17" s="11" t="s">
        <v>5853</v>
      </c>
      <c r="H17" s="11" t="s">
        <v>1514</v>
      </c>
      <c r="I17" s="11" t="s">
        <v>5096</v>
      </c>
      <c r="J17" s="13" t="s">
        <v>1405</v>
      </c>
      <c r="K17" s="13" t="s">
        <v>1406</v>
      </c>
    </row>
    <row r="18" spans="1:11" ht="18" customHeight="1">
      <c r="A18">
        <v>18</v>
      </c>
      <c r="B18" s="19" t="s">
        <v>5762</v>
      </c>
      <c r="C18" s="11" t="s">
        <v>1399</v>
      </c>
      <c r="D18" s="11" t="s">
        <v>246</v>
      </c>
      <c r="E18" s="11" t="s">
        <v>1449</v>
      </c>
      <c r="F18" s="11" t="s">
        <v>1450</v>
      </c>
      <c r="G18" s="11" t="s">
        <v>1451</v>
      </c>
      <c r="H18" s="11" t="s">
        <v>1452</v>
      </c>
      <c r="I18" s="11" t="s">
        <v>1404</v>
      </c>
      <c r="J18" s="13" t="s">
        <v>1405</v>
      </c>
      <c r="K18" s="13" t="s">
        <v>1406</v>
      </c>
    </row>
    <row r="19" spans="1:11" ht="18" customHeight="1">
      <c r="A19">
        <v>19</v>
      </c>
      <c r="B19" s="19" t="s">
        <v>5762</v>
      </c>
      <c r="C19" s="11" t="s">
        <v>1399</v>
      </c>
      <c r="D19" s="11" t="s">
        <v>246</v>
      </c>
      <c r="E19" s="11" t="s">
        <v>1453</v>
      </c>
      <c r="F19" s="11" t="s">
        <v>1454</v>
      </c>
      <c r="G19" s="11" t="s">
        <v>1455</v>
      </c>
      <c r="H19" s="11" t="s">
        <v>1456</v>
      </c>
      <c r="I19" s="11" t="s">
        <v>1404</v>
      </c>
      <c r="J19" s="13" t="s">
        <v>1405</v>
      </c>
      <c r="K19" s="13" t="s">
        <v>1406</v>
      </c>
    </row>
    <row r="20" spans="1:11" ht="18" customHeight="1">
      <c r="A20">
        <v>20</v>
      </c>
      <c r="B20" s="19" t="s">
        <v>5762</v>
      </c>
      <c r="C20" s="11" t="s">
        <v>1399</v>
      </c>
      <c r="D20" s="11" t="s">
        <v>246</v>
      </c>
      <c r="E20" s="11" t="s">
        <v>1457</v>
      </c>
      <c r="F20" s="11" t="s">
        <v>1458</v>
      </c>
      <c r="G20" s="11" t="s">
        <v>1459</v>
      </c>
      <c r="H20" s="11" t="s">
        <v>1424</v>
      </c>
      <c r="I20" s="11" t="s">
        <v>1404</v>
      </c>
      <c r="J20" s="13" t="s">
        <v>1405</v>
      </c>
      <c r="K20" s="13" t="s">
        <v>1406</v>
      </c>
    </row>
    <row r="21" spans="1:11" ht="18" customHeight="1">
      <c r="A21">
        <v>21</v>
      </c>
      <c r="B21" s="19" t="s">
        <v>5762</v>
      </c>
      <c r="C21" s="11" t="s">
        <v>1399</v>
      </c>
      <c r="D21" s="11" t="s">
        <v>246</v>
      </c>
      <c r="E21" s="11" t="s">
        <v>5773</v>
      </c>
      <c r="F21" s="11" t="s">
        <v>5854</v>
      </c>
      <c r="G21" s="11" t="s">
        <v>5855</v>
      </c>
      <c r="H21" s="11" t="s">
        <v>1886</v>
      </c>
      <c r="I21" s="11" t="s">
        <v>5096</v>
      </c>
      <c r="J21" s="13" t="s">
        <v>1405</v>
      </c>
      <c r="K21" s="13" t="s">
        <v>1406</v>
      </c>
    </row>
    <row r="22" spans="1:11" ht="18" customHeight="1">
      <c r="A22">
        <v>22</v>
      </c>
      <c r="B22" s="19" t="s">
        <v>5762</v>
      </c>
      <c r="C22" s="11" t="s">
        <v>1399</v>
      </c>
      <c r="D22" s="11" t="s">
        <v>246</v>
      </c>
      <c r="E22" s="11" t="s">
        <v>1460</v>
      </c>
      <c r="F22" s="11" t="s">
        <v>1461</v>
      </c>
      <c r="G22" s="11" t="s">
        <v>1462</v>
      </c>
      <c r="H22" s="11" t="s">
        <v>1463</v>
      </c>
      <c r="I22" s="11" t="s">
        <v>1404</v>
      </c>
      <c r="J22" s="13" t="s">
        <v>1405</v>
      </c>
      <c r="K22" s="13" t="s">
        <v>1406</v>
      </c>
    </row>
    <row r="23" spans="1:11" ht="18" customHeight="1">
      <c r="A23">
        <v>23</v>
      </c>
      <c r="B23" s="19" t="s">
        <v>5762</v>
      </c>
      <c r="C23" s="11" t="s">
        <v>1399</v>
      </c>
      <c r="D23" s="11" t="s">
        <v>246</v>
      </c>
      <c r="E23" s="11" t="s">
        <v>1464</v>
      </c>
      <c r="F23" s="11" t="s">
        <v>1465</v>
      </c>
      <c r="G23" s="11" t="s">
        <v>1466</v>
      </c>
      <c r="H23" s="11" t="s">
        <v>1467</v>
      </c>
      <c r="I23" s="11" t="s">
        <v>1404</v>
      </c>
      <c r="J23" s="13" t="s">
        <v>1405</v>
      </c>
      <c r="K23" s="13" t="s">
        <v>1406</v>
      </c>
    </row>
    <row r="24" spans="1:11" ht="18" customHeight="1">
      <c r="A24">
        <v>24</v>
      </c>
      <c r="B24" s="19" t="s">
        <v>5762</v>
      </c>
      <c r="C24" s="11" t="s">
        <v>1399</v>
      </c>
      <c r="D24" s="11" t="s">
        <v>246</v>
      </c>
      <c r="E24" s="11" t="s">
        <v>1468</v>
      </c>
      <c r="F24" s="11" t="s">
        <v>1469</v>
      </c>
      <c r="G24" s="11" t="s">
        <v>1470</v>
      </c>
      <c r="H24" s="11" t="s">
        <v>1467</v>
      </c>
      <c r="I24" s="11" t="s">
        <v>1404</v>
      </c>
      <c r="J24" s="13" t="s">
        <v>1405</v>
      </c>
      <c r="K24" s="13" t="s">
        <v>1406</v>
      </c>
    </row>
    <row r="25" spans="1:11" ht="18" customHeight="1">
      <c r="A25">
        <v>25</v>
      </c>
      <c r="B25" s="19" t="s">
        <v>5762</v>
      </c>
      <c r="C25" s="11" t="s">
        <v>1399</v>
      </c>
      <c r="D25" s="11" t="s">
        <v>246</v>
      </c>
      <c r="E25" s="11" t="s">
        <v>1471</v>
      </c>
      <c r="F25" s="11" t="s">
        <v>1472</v>
      </c>
      <c r="G25" s="11" t="s">
        <v>1473</v>
      </c>
      <c r="H25" s="11" t="s">
        <v>1474</v>
      </c>
      <c r="I25" s="11" t="s">
        <v>1404</v>
      </c>
      <c r="J25" s="13" t="s">
        <v>1405</v>
      </c>
      <c r="K25" s="13" t="s">
        <v>1406</v>
      </c>
    </row>
    <row r="26" spans="1:11" ht="18" customHeight="1">
      <c r="A26">
        <v>26</v>
      </c>
      <c r="B26" s="19" t="s">
        <v>5762</v>
      </c>
      <c r="C26" s="11" t="s">
        <v>1399</v>
      </c>
      <c r="D26" s="11" t="s">
        <v>246</v>
      </c>
      <c r="E26" s="11" t="s">
        <v>1475</v>
      </c>
      <c r="F26" s="11" t="s">
        <v>1476</v>
      </c>
      <c r="G26" s="11" t="s">
        <v>1477</v>
      </c>
      <c r="H26" s="11" t="s">
        <v>1478</v>
      </c>
      <c r="I26" s="11" t="s">
        <v>1404</v>
      </c>
      <c r="J26" s="13" t="s">
        <v>1405</v>
      </c>
      <c r="K26" s="13" t="s">
        <v>1406</v>
      </c>
    </row>
    <row r="27" spans="1:11" ht="18" customHeight="1">
      <c r="A27">
        <v>27</v>
      </c>
      <c r="B27" s="19" t="s">
        <v>5762</v>
      </c>
      <c r="C27" s="11" t="s">
        <v>1399</v>
      </c>
      <c r="D27" s="11" t="s">
        <v>246</v>
      </c>
      <c r="E27" s="11" t="s">
        <v>1479</v>
      </c>
      <c r="F27" s="11" t="s">
        <v>1480</v>
      </c>
      <c r="G27" s="11" t="s">
        <v>1481</v>
      </c>
      <c r="H27" s="11" t="s">
        <v>1482</v>
      </c>
      <c r="I27" s="11" t="s">
        <v>1404</v>
      </c>
      <c r="J27" s="13" t="s">
        <v>1405</v>
      </c>
      <c r="K27" s="13" t="s">
        <v>1406</v>
      </c>
    </row>
    <row r="28" spans="1:11" ht="18" customHeight="1">
      <c r="A28">
        <v>28</v>
      </c>
      <c r="B28" s="19" t="s">
        <v>5762</v>
      </c>
      <c r="C28" s="11" t="s">
        <v>1399</v>
      </c>
      <c r="D28" s="11" t="s">
        <v>246</v>
      </c>
      <c r="E28" s="11" t="s">
        <v>1483</v>
      </c>
      <c r="F28" s="11" t="s">
        <v>1484</v>
      </c>
      <c r="G28" s="11" t="s">
        <v>1485</v>
      </c>
      <c r="H28" s="11" t="s">
        <v>1456</v>
      </c>
      <c r="I28" s="11" t="s">
        <v>1404</v>
      </c>
      <c r="J28" s="13" t="s">
        <v>1405</v>
      </c>
      <c r="K28" s="13" t="s">
        <v>1406</v>
      </c>
    </row>
    <row r="29" spans="1:11" ht="18" customHeight="1">
      <c r="A29">
        <v>29</v>
      </c>
      <c r="B29" s="19" t="s">
        <v>5762</v>
      </c>
      <c r="C29" s="11" t="s">
        <v>1399</v>
      </c>
      <c r="D29" s="11" t="s">
        <v>246</v>
      </c>
      <c r="E29" s="11" t="s">
        <v>1486</v>
      </c>
      <c r="F29" s="11" t="s">
        <v>1487</v>
      </c>
      <c r="G29" s="11" t="s">
        <v>1488</v>
      </c>
      <c r="H29" s="11" t="s">
        <v>1489</v>
      </c>
      <c r="I29" s="11" t="s">
        <v>1404</v>
      </c>
      <c r="J29" s="13" t="s">
        <v>1405</v>
      </c>
      <c r="K29" s="13" t="s">
        <v>1406</v>
      </c>
    </row>
    <row r="30" spans="1:11" ht="18" customHeight="1">
      <c r="A30">
        <v>30</v>
      </c>
      <c r="B30" s="19" t="s">
        <v>5762</v>
      </c>
      <c r="C30" s="11" t="s">
        <v>1399</v>
      </c>
      <c r="D30" s="11" t="s">
        <v>246</v>
      </c>
      <c r="E30" s="11" t="s">
        <v>1490</v>
      </c>
      <c r="F30" s="11" t="s">
        <v>1491</v>
      </c>
      <c r="G30" s="11" t="s">
        <v>1492</v>
      </c>
      <c r="H30" s="11" t="s">
        <v>1424</v>
      </c>
      <c r="I30" s="11" t="s">
        <v>1404</v>
      </c>
      <c r="J30" s="13" t="s">
        <v>1405</v>
      </c>
      <c r="K30" s="13" t="s">
        <v>1406</v>
      </c>
    </row>
    <row r="31" spans="1:11" ht="18" customHeight="1">
      <c r="A31">
        <v>31</v>
      </c>
      <c r="B31" s="19" t="s">
        <v>5762</v>
      </c>
      <c r="C31" s="11" t="s">
        <v>1399</v>
      </c>
      <c r="D31" s="11" t="s">
        <v>246</v>
      </c>
      <c r="E31" s="11" t="s">
        <v>5774</v>
      </c>
      <c r="F31" s="11" t="s">
        <v>5856</v>
      </c>
      <c r="G31" s="11" t="s">
        <v>5857</v>
      </c>
      <c r="H31" s="11" t="s">
        <v>1514</v>
      </c>
      <c r="I31" s="11" t="s">
        <v>5587</v>
      </c>
      <c r="J31" s="13" t="s">
        <v>1405</v>
      </c>
      <c r="K31" s="13" t="s">
        <v>1406</v>
      </c>
    </row>
    <row r="32" spans="1:11" ht="18" customHeight="1">
      <c r="A32">
        <v>32</v>
      </c>
      <c r="B32" s="19" t="s">
        <v>5762</v>
      </c>
      <c r="C32" s="11" t="s">
        <v>1399</v>
      </c>
      <c r="D32" s="11" t="s">
        <v>246</v>
      </c>
      <c r="E32" s="11" t="s">
        <v>5775</v>
      </c>
      <c r="F32" s="11" t="s">
        <v>5858</v>
      </c>
      <c r="G32" s="11" t="s">
        <v>5859</v>
      </c>
      <c r="H32" s="11" t="s">
        <v>1974</v>
      </c>
      <c r="I32" s="11" t="s">
        <v>5096</v>
      </c>
      <c r="J32" s="13" t="s">
        <v>1405</v>
      </c>
      <c r="K32" s="13" t="s">
        <v>1406</v>
      </c>
    </row>
    <row r="33" spans="1:11" ht="18" customHeight="1">
      <c r="A33">
        <v>33</v>
      </c>
      <c r="B33" s="19" t="s">
        <v>5762</v>
      </c>
      <c r="C33" s="11" t="s">
        <v>1399</v>
      </c>
      <c r="D33" s="11" t="s">
        <v>246</v>
      </c>
      <c r="E33" s="11" t="s">
        <v>259</v>
      </c>
      <c r="F33" s="11" t="s">
        <v>1863</v>
      </c>
      <c r="G33" s="11" t="s">
        <v>1864</v>
      </c>
      <c r="H33" s="11" t="s">
        <v>1865</v>
      </c>
      <c r="I33" s="11" t="s">
        <v>1866</v>
      </c>
      <c r="J33" s="13" t="s">
        <v>1405</v>
      </c>
      <c r="K33" s="13" t="s">
        <v>1406</v>
      </c>
    </row>
    <row r="34" spans="1:11" ht="18" customHeight="1">
      <c r="A34">
        <v>34</v>
      </c>
      <c r="B34" s="19" t="s">
        <v>5762</v>
      </c>
      <c r="C34" s="11" t="s">
        <v>1399</v>
      </c>
      <c r="D34" s="11" t="s">
        <v>246</v>
      </c>
      <c r="E34" s="11" t="s">
        <v>1493</v>
      </c>
      <c r="F34" s="11" t="s">
        <v>1494</v>
      </c>
      <c r="G34" s="11" t="s">
        <v>1495</v>
      </c>
      <c r="H34" s="11" t="s">
        <v>1489</v>
      </c>
      <c r="I34" s="11" t="s">
        <v>1404</v>
      </c>
      <c r="J34" s="13" t="s">
        <v>1405</v>
      </c>
      <c r="K34" s="13" t="s">
        <v>1406</v>
      </c>
    </row>
    <row r="35" spans="1:11" ht="18" customHeight="1">
      <c r="A35">
        <v>35</v>
      </c>
      <c r="B35" s="19" t="s">
        <v>5762</v>
      </c>
      <c r="C35" s="11" t="s">
        <v>1399</v>
      </c>
      <c r="D35" s="11" t="s">
        <v>246</v>
      </c>
      <c r="E35" s="11" t="s">
        <v>1496</v>
      </c>
      <c r="F35" s="11" t="s">
        <v>1497</v>
      </c>
      <c r="G35" s="11" t="s">
        <v>1498</v>
      </c>
      <c r="H35" s="11" t="s">
        <v>1424</v>
      </c>
      <c r="I35" s="11" t="s">
        <v>1404</v>
      </c>
      <c r="J35" s="13" t="s">
        <v>1405</v>
      </c>
      <c r="K35" s="13" t="s">
        <v>1406</v>
      </c>
    </row>
    <row r="36" spans="1:11" ht="18" customHeight="1">
      <c r="A36">
        <v>36</v>
      </c>
      <c r="B36" s="19" t="s">
        <v>5762</v>
      </c>
      <c r="C36" s="11" t="s">
        <v>1399</v>
      </c>
      <c r="D36" s="11" t="s">
        <v>246</v>
      </c>
      <c r="E36" s="11" t="s">
        <v>1499</v>
      </c>
      <c r="F36" s="11" t="s">
        <v>1500</v>
      </c>
      <c r="G36" s="11" t="s">
        <v>1419</v>
      </c>
      <c r="H36" s="11" t="s">
        <v>1424</v>
      </c>
      <c r="I36" s="11" t="s">
        <v>1404</v>
      </c>
      <c r="J36" s="13" t="s">
        <v>1405</v>
      </c>
      <c r="K36" s="13" t="s">
        <v>1406</v>
      </c>
    </row>
    <row r="37" spans="1:11" ht="18" customHeight="1">
      <c r="A37">
        <v>37</v>
      </c>
      <c r="B37" s="19" t="s">
        <v>5762</v>
      </c>
      <c r="C37" s="11" t="s">
        <v>1399</v>
      </c>
      <c r="D37" s="11" t="s">
        <v>246</v>
      </c>
      <c r="E37" s="11" t="s">
        <v>1501</v>
      </c>
      <c r="F37" s="11" t="s">
        <v>1502</v>
      </c>
      <c r="G37" s="11" t="s">
        <v>1503</v>
      </c>
      <c r="H37" s="11" t="s">
        <v>1489</v>
      </c>
      <c r="I37" s="11" t="s">
        <v>1404</v>
      </c>
      <c r="J37" s="13" t="s">
        <v>1405</v>
      </c>
      <c r="K37" s="13" t="s">
        <v>1406</v>
      </c>
    </row>
    <row r="38" spans="1:11" ht="18" customHeight="1">
      <c r="A38">
        <v>38</v>
      </c>
      <c r="B38" s="19" t="s">
        <v>5762</v>
      </c>
      <c r="C38" s="11" t="s">
        <v>1399</v>
      </c>
      <c r="D38" s="11" t="s">
        <v>246</v>
      </c>
      <c r="E38" s="11" t="s">
        <v>1504</v>
      </c>
      <c r="F38" s="11" t="s">
        <v>1505</v>
      </c>
      <c r="G38" s="11" t="s">
        <v>1506</v>
      </c>
      <c r="H38" s="11" t="s">
        <v>1507</v>
      </c>
      <c r="I38" s="11" t="s">
        <v>1404</v>
      </c>
      <c r="J38" s="13" t="s">
        <v>1405</v>
      </c>
      <c r="K38" s="13" t="s">
        <v>1406</v>
      </c>
    </row>
    <row r="39" spans="1:11" ht="18" customHeight="1">
      <c r="A39">
        <v>39</v>
      </c>
      <c r="B39" s="19" t="s">
        <v>5762</v>
      </c>
      <c r="C39" s="11" t="s">
        <v>1399</v>
      </c>
      <c r="D39" s="11" t="s">
        <v>246</v>
      </c>
      <c r="E39" s="11" t="s">
        <v>260</v>
      </c>
      <c r="F39" s="11" t="s">
        <v>1508</v>
      </c>
      <c r="G39" s="11" t="s">
        <v>1509</v>
      </c>
      <c r="H39" s="11" t="s">
        <v>1510</v>
      </c>
      <c r="I39" s="11" t="s">
        <v>1404</v>
      </c>
      <c r="J39" s="13" t="s">
        <v>1405</v>
      </c>
      <c r="K39" s="13" t="s">
        <v>1406</v>
      </c>
    </row>
    <row r="40" spans="1:11" ht="18" customHeight="1">
      <c r="A40">
        <v>40</v>
      </c>
      <c r="B40" s="19" t="s">
        <v>5762</v>
      </c>
      <c r="C40" s="11" t="s">
        <v>1399</v>
      </c>
      <c r="D40" s="11" t="s">
        <v>246</v>
      </c>
      <c r="E40" s="11" t="s">
        <v>250</v>
      </c>
      <c r="F40" s="11" t="s">
        <v>5860</v>
      </c>
      <c r="G40" s="11" t="s">
        <v>5861</v>
      </c>
      <c r="H40" s="11" t="s">
        <v>1510</v>
      </c>
      <c r="I40" s="11" t="s">
        <v>5507</v>
      </c>
      <c r="J40" s="13" t="s">
        <v>1405</v>
      </c>
      <c r="K40" s="13" t="s">
        <v>1406</v>
      </c>
    </row>
    <row r="41" spans="1:11" ht="18" customHeight="1">
      <c r="A41">
        <v>41</v>
      </c>
      <c r="B41" s="19" t="s">
        <v>5762</v>
      </c>
      <c r="C41" s="11" t="s">
        <v>1399</v>
      </c>
      <c r="D41" s="11" t="s">
        <v>246</v>
      </c>
      <c r="E41" s="11" t="s">
        <v>1511</v>
      </c>
      <c r="F41" s="11" t="s">
        <v>1512</v>
      </c>
      <c r="G41" s="11" t="s">
        <v>1513</v>
      </c>
      <c r="H41" s="11" t="s">
        <v>1514</v>
      </c>
      <c r="I41" s="11" t="s">
        <v>1404</v>
      </c>
      <c r="J41" s="13" t="s">
        <v>1405</v>
      </c>
      <c r="K41" s="13" t="s">
        <v>1406</v>
      </c>
    </row>
    <row r="42" spans="1:11" ht="18" customHeight="1">
      <c r="A42">
        <v>42</v>
      </c>
      <c r="B42" s="19" t="s">
        <v>5762</v>
      </c>
      <c r="C42" s="11" t="s">
        <v>1399</v>
      </c>
      <c r="D42" s="11" t="s">
        <v>246</v>
      </c>
      <c r="E42" s="11" t="s">
        <v>1515</v>
      </c>
      <c r="F42" s="11" t="s">
        <v>1516</v>
      </c>
      <c r="G42" s="11" t="s">
        <v>1517</v>
      </c>
      <c r="H42" s="11" t="s">
        <v>1518</v>
      </c>
      <c r="I42" s="11" t="s">
        <v>1404</v>
      </c>
      <c r="J42" s="13" t="s">
        <v>1405</v>
      </c>
      <c r="K42" s="13" t="s">
        <v>1406</v>
      </c>
    </row>
    <row r="43" spans="1:11" ht="18" customHeight="1">
      <c r="A43">
        <v>43</v>
      </c>
      <c r="B43" s="19" t="s">
        <v>5762</v>
      </c>
      <c r="C43" s="11" t="s">
        <v>1399</v>
      </c>
      <c r="D43" s="11" t="s">
        <v>246</v>
      </c>
      <c r="E43" s="11" t="s">
        <v>5776</v>
      </c>
      <c r="F43" s="11" t="s">
        <v>5862</v>
      </c>
      <c r="G43" s="11" t="s">
        <v>5863</v>
      </c>
      <c r="H43" s="11" t="s">
        <v>454</v>
      </c>
      <c r="I43" s="11" t="s">
        <v>5624</v>
      </c>
      <c r="J43" s="13" t="s">
        <v>1405</v>
      </c>
      <c r="K43" s="13" t="s">
        <v>1406</v>
      </c>
    </row>
    <row r="44" spans="1:11" ht="18" customHeight="1">
      <c r="A44">
        <v>44</v>
      </c>
      <c r="B44" s="19" t="s">
        <v>5762</v>
      </c>
      <c r="C44" s="11" t="s">
        <v>1399</v>
      </c>
      <c r="D44" s="11" t="s">
        <v>246</v>
      </c>
      <c r="E44" s="11" t="s">
        <v>1519</v>
      </c>
      <c r="F44" s="11" t="s">
        <v>1520</v>
      </c>
      <c r="G44" s="11" t="s">
        <v>1521</v>
      </c>
      <c r="H44" s="11" t="s">
        <v>1522</v>
      </c>
      <c r="I44" s="11" t="s">
        <v>1404</v>
      </c>
      <c r="J44" s="13" t="s">
        <v>1405</v>
      </c>
      <c r="K44" s="13" t="s">
        <v>1406</v>
      </c>
    </row>
    <row r="45" spans="1:11" ht="18" customHeight="1">
      <c r="A45">
        <v>45</v>
      </c>
      <c r="B45" s="19" t="s">
        <v>5762</v>
      </c>
      <c r="C45" s="11" t="s">
        <v>1399</v>
      </c>
      <c r="D45" s="11" t="s">
        <v>246</v>
      </c>
      <c r="E45" s="11" t="s">
        <v>1523</v>
      </c>
      <c r="F45" s="11" t="s">
        <v>1524</v>
      </c>
      <c r="G45" s="11" t="s">
        <v>1525</v>
      </c>
      <c r="H45" s="11" t="s">
        <v>1510</v>
      </c>
      <c r="I45" s="11" t="s">
        <v>1404</v>
      </c>
      <c r="J45" s="13" t="s">
        <v>1405</v>
      </c>
      <c r="K45" s="13" t="s">
        <v>1406</v>
      </c>
    </row>
    <row r="46" spans="1:11" ht="18" customHeight="1">
      <c r="A46">
        <v>46</v>
      </c>
      <c r="B46" s="19" t="s">
        <v>5762</v>
      </c>
      <c r="C46" s="11" t="s">
        <v>1399</v>
      </c>
      <c r="D46" s="11" t="s">
        <v>246</v>
      </c>
      <c r="E46" s="11" t="s">
        <v>1526</v>
      </c>
      <c r="F46" s="11" t="s">
        <v>1527</v>
      </c>
      <c r="G46" s="11" t="s">
        <v>1528</v>
      </c>
      <c r="H46" s="11" t="s">
        <v>1403</v>
      </c>
      <c r="I46" s="11" t="s">
        <v>1404</v>
      </c>
      <c r="J46" s="13" t="s">
        <v>1405</v>
      </c>
      <c r="K46" s="13" t="s">
        <v>1406</v>
      </c>
    </row>
    <row r="47" spans="1:11" ht="18" customHeight="1">
      <c r="A47">
        <v>47</v>
      </c>
      <c r="B47" s="19" t="s">
        <v>5762</v>
      </c>
      <c r="C47" s="11" t="s">
        <v>1399</v>
      </c>
      <c r="D47" s="11" t="s">
        <v>246</v>
      </c>
      <c r="E47" s="11" t="s">
        <v>1529</v>
      </c>
      <c r="F47" s="11" t="s">
        <v>1530</v>
      </c>
      <c r="G47" s="11" t="s">
        <v>1531</v>
      </c>
      <c r="H47" s="11" t="s">
        <v>1507</v>
      </c>
      <c r="I47" s="11" t="s">
        <v>1404</v>
      </c>
      <c r="J47" s="13" t="s">
        <v>1405</v>
      </c>
      <c r="K47" s="13" t="s">
        <v>1406</v>
      </c>
    </row>
    <row r="48" spans="1:11" ht="18" customHeight="1">
      <c r="A48">
        <v>48</v>
      </c>
      <c r="B48" s="19" t="s">
        <v>5762</v>
      </c>
      <c r="C48" s="11" t="s">
        <v>1399</v>
      </c>
      <c r="D48" s="11" t="s">
        <v>246</v>
      </c>
      <c r="E48" s="11" t="s">
        <v>5777</v>
      </c>
      <c r="F48" s="11" t="s">
        <v>5864</v>
      </c>
      <c r="G48" s="11" t="s">
        <v>5865</v>
      </c>
      <c r="H48" s="11" t="s">
        <v>1510</v>
      </c>
      <c r="I48" s="11" t="s">
        <v>5507</v>
      </c>
      <c r="J48" s="13" t="s">
        <v>1405</v>
      </c>
      <c r="K48" s="13" t="s">
        <v>1406</v>
      </c>
    </row>
    <row r="49" spans="1:11" ht="18" customHeight="1">
      <c r="A49">
        <v>49</v>
      </c>
      <c r="B49" s="19" t="s">
        <v>5762</v>
      </c>
      <c r="C49" s="11" t="s">
        <v>1399</v>
      </c>
      <c r="D49" s="11" t="s">
        <v>246</v>
      </c>
      <c r="E49" s="11" t="s">
        <v>1532</v>
      </c>
      <c r="F49" s="11" t="s">
        <v>1533</v>
      </c>
      <c r="G49" s="11" t="s">
        <v>1534</v>
      </c>
      <c r="H49" s="11" t="s">
        <v>1507</v>
      </c>
      <c r="I49" s="11" t="s">
        <v>1404</v>
      </c>
      <c r="J49" s="13" t="s">
        <v>1405</v>
      </c>
      <c r="K49" s="13" t="s">
        <v>1406</v>
      </c>
    </row>
    <row r="50" spans="1:11" ht="18" customHeight="1">
      <c r="A50">
        <v>50</v>
      </c>
      <c r="B50" s="19" t="s">
        <v>5762</v>
      </c>
      <c r="C50" s="11" t="s">
        <v>1399</v>
      </c>
      <c r="D50" s="11" t="s">
        <v>246</v>
      </c>
      <c r="E50" s="11" t="s">
        <v>1535</v>
      </c>
      <c r="F50" s="11" t="s">
        <v>1536</v>
      </c>
      <c r="G50" s="11" t="s">
        <v>1537</v>
      </c>
      <c r="H50" s="11" t="s">
        <v>1482</v>
      </c>
      <c r="I50" s="11" t="s">
        <v>1404</v>
      </c>
      <c r="J50" s="13" t="s">
        <v>1405</v>
      </c>
      <c r="K50" s="13" t="s">
        <v>1406</v>
      </c>
    </row>
    <row r="51" spans="1:11" ht="18" customHeight="1">
      <c r="A51">
        <v>51</v>
      </c>
      <c r="B51" s="19" t="s">
        <v>5762</v>
      </c>
      <c r="C51" s="11" t="s">
        <v>1399</v>
      </c>
      <c r="D51" s="11" t="s">
        <v>246</v>
      </c>
      <c r="E51" s="11" t="s">
        <v>1538</v>
      </c>
      <c r="F51" s="11" t="s">
        <v>1539</v>
      </c>
      <c r="G51" s="11" t="s">
        <v>1540</v>
      </c>
      <c r="H51" s="11" t="s">
        <v>1541</v>
      </c>
      <c r="I51" s="11" t="s">
        <v>1404</v>
      </c>
      <c r="J51" s="13" t="s">
        <v>1405</v>
      </c>
      <c r="K51" s="13" t="s">
        <v>1406</v>
      </c>
    </row>
    <row r="52" spans="1:11" ht="18" customHeight="1">
      <c r="A52">
        <v>52</v>
      </c>
      <c r="B52" s="19" t="s">
        <v>5762</v>
      </c>
      <c r="C52" s="11" t="s">
        <v>1399</v>
      </c>
      <c r="D52" s="11" t="s">
        <v>246</v>
      </c>
      <c r="E52" s="11" t="s">
        <v>1542</v>
      </c>
      <c r="F52" s="11" t="s">
        <v>1543</v>
      </c>
      <c r="G52" s="11" t="s">
        <v>1544</v>
      </c>
      <c r="H52" s="11" t="s">
        <v>1442</v>
      </c>
      <c r="I52" s="11" t="s">
        <v>1404</v>
      </c>
      <c r="J52" s="13" t="s">
        <v>1405</v>
      </c>
      <c r="K52" s="13" t="s">
        <v>1406</v>
      </c>
    </row>
    <row r="53" spans="1:11" ht="18" customHeight="1">
      <c r="A53">
        <v>53</v>
      </c>
      <c r="B53" s="19" t="s">
        <v>5762</v>
      </c>
      <c r="C53" s="11" t="s">
        <v>1399</v>
      </c>
      <c r="D53" s="11" t="s">
        <v>246</v>
      </c>
      <c r="E53" s="11" t="s">
        <v>1545</v>
      </c>
      <c r="F53" s="11" t="s">
        <v>1546</v>
      </c>
      <c r="G53" s="11" t="s">
        <v>1547</v>
      </c>
      <c r="H53" s="11" t="s">
        <v>1452</v>
      </c>
      <c r="I53" s="11" t="s">
        <v>1404</v>
      </c>
      <c r="J53" s="13" t="s">
        <v>1405</v>
      </c>
      <c r="K53" s="13" t="s">
        <v>1406</v>
      </c>
    </row>
    <row r="54" spans="1:11" ht="18" customHeight="1">
      <c r="A54">
        <v>54</v>
      </c>
      <c r="B54" s="19" t="s">
        <v>5762</v>
      </c>
      <c r="C54" s="11" t="s">
        <v>1399</v>
      </c>
      <c r="D54" s="11" t="s">
        <v>246</v>
      </c>
      <c r="E54" s="11" t="s">
        <v>1548</v>
      </c>
      <c r="F54" s="11" t="s">
        <v>1549</v>
      </c>
      <c r="G54" s="11" t="s">
        <v>1550</v>
      </c>
      <c r="H54" s="11" t="s">
        <v>1551</v>
      </c>
      <c r="I54" s="11" t="s">
        <v>1404</v>
      </c>
      <c r="J54" s="13" t="s">
        <v>1405</v>
      </c>
      <c r="K54" s="13" t="s">
        <v>1406</v>
      </c>
    </row>
    <row r="55" spans="1:11" ht="18" customHeight="1">
      <c r="A55">
        <v>55</v>
      </c>
      <c r="B55" s="19" t="s">
        <v>5762</v>
      </c>
      <c r="C55" s="11" t="s">
        <v>1399</v>
      </c>
      <c r="D55" s="11" t="s">
        <v>246</v>
      </c>
      <c r="E55" s="11" t="s">
        <v>5778</v>
      </c>
      <c r="F55" s="11" t="s">
        <v>5866</v>
      </c>
      <c r="G55" s="11" t="s">
        <v>5867</v>
      </c>
      <c r="H55" s="11" t="s">
        <v>5446</v>
      </c>
      <c r="I55" s="11" t="s">
        <v>5624</v>
      </c>
      <c r="J55" s="13" t="s">
        <v>1405</v>
      </c>
      <c r="K55" s="13" t="s">
        <v>1406</v>
      </c>
    </row>
    <row r="56" spans="1:11" ht="18" customHeight="1">
      <c r="A56">
        <v>56</v>
      </c>
      <c r="B56" s="19" t="s">
        <v>5762</v>
      </c>
      <c r="C56" s="11" t="s">
        <v>1399</v>
      </c>
      <c r="D56" s="11" t="s">
        <v>246</v>
      </c>
      <c r="E56" s="11" t="s">
        <v>1552</v>
      </c>
      <c r="F56" s="11" t="s">
        <v>1553</v>
      </c>
      <c r="G56" s="11" t="s">
        <v>1554</v>
      </c>
      <c r="H56" s="11" t="s">
        <v>1555</v>
      </c>
      <c r="I56" s="11" t="s">
        <v>1404</v>
      </c>
      <c r="J56" s="13" t="s">
        <v>1405</v>
      </c>
      <c r="K56" s="13" t="s">
        <v>1406</v>
      </c>
    </row>
    <row r="57" spans="1:11" ht="18" customHeight="1">
      <c r="A57">
        <v>57</v>
      </c>
      <c r="B57" s="19" t="s">
        <v>5762</v>
      </c>
      <c r="C57" s="11" t="s">
        <v>1399</v>
      </c>
      <c r="D57" s="11" t="s">
        <v>246</v>
      </c>
      <c r="E57" s="11" t="s">
        <v>1556</v>
      </c>
      <c r="F57" s="11" t="s">
        <v>1557</v>
      </c>
      <c r="G57" s="11" t="s">
        <v>1558</v>
      </c>
      <c r="H57" s="11" t="s">
        <v>1541</v>
      </c>
      <c r="I57" s="11" t="s">
        <v>1404</v>
      </c>
      <c r="J57" s="13" t="s">
        <v>1405</v>
      </c>
      <c r="K57" s="13" t="s">
        <v>1406</v>
      </c>
    </row>
    <row r="58" spans="1:11" ht="18" customHeight="1">
      <c r="A58">
        <v>58</v>
      </c>
      <c r="B58" s="19" t="s">
        <v>5762</v>
      </c>
      <c r="C58" s="11" t="s">
        <v>1399</v>
      </c>
      <c r="D58" s="11" t="s">
        <v>246</v>
      </c>
      <c r="E58" s="11" t="s">
        <v>1559</v>
      </c>
      <c r="F58" s="11" t="s">
        <v>1560</v>
      </c>
      <c r="G58" s="11" t="s">
        <v>1561</v>
      </c>
      <c r="H58" s="11" t="s">
        <v>1463</v>
      </c>
      <c r="I58" s="11" t="s">
        <v>1404</v>
      </c>
      <c r="J58" s="13" t="s">
        <v>1405</v>
      </c>
      <c r="K58" s="13" t="s">
        <v>1406</v>
      </c>
    </row>
    <row r="59" spans="1:11" ht="18" customHeight="1">
      <c r="A59">
        <v>59</v>
      </c>
      <c r="B59" s="19" t="s">
        <v>5762</v>
      </c>
      <c r="C59" s="11" t="s">
        <v>1399</v>
      </c>
      <c r="D59" s="11" t="s">
        <v>246</v>
      </c>
      <c r="E59" s="11" t="s">
        <v>1562</v>
      </c>
      <c r="F59" s="11" t="s">
        <v>1563</v>
      </c>
      <c r="G59" s="11" t="s">
        <v>1564</v>
      </c>
      <c r="H59" s="11" t="s">
        <v>1565</v>
      </c>
      <c r="I59" s="11" t="s">
        <v>1404</v>
      </c>
      <c r="J59" s="13" t="s">
        <v>1405</v>
      </c>
      <c r="K59" s="13" t="s">
        <v>1406</v>
      </c>
    </row>
    <row r="60" spans="1:11" ht="18" customHeight="1">
      <c r="A60">
        <v>60</v>
      </c>
      <c r="B60" s="19" t="s">
        <v>5762</v>
      </c>
      <c r="C60" s="11" t="s">
        <v>1399</v>
      </c>
      <c r="D60" s="11" t="s">
        <v>246</v>
      </c>
      <c r="E60" s="11" t="s">
        <v>1566</v>
      </c>
      <c r="F60" s="11" t="s">
        <v>1567</v>
      </c>
      <c r="G60" s="11" t="s">
        <v>1568</v>
      </c>
      <c r="H60" s="11" t="s">
        <v>1489</v>
      </c>
      <c r="I60" s="11" t="s">
        <v>1404</v>
      </c>
      <c r="J60" s="13" t="s">
        <v>1405</v>
      </c>
      <c r="K60" s="13" t="s">
        <v>1406</v>
      </c>
    </row>
    <row r="61" spans="1:11" ht="18" customHeight="1">
      <c r="A61">
        <v>61</v>
      </c>
      <c r="B61" s="19" t="s">
        <v>5762</v>
      </c>
      <c r="C61" s="11" t="s">
        <v>1399</v>
      </c>
      <c r="D61" s="11" t="s">
        <v>246</v>
      </c>
      <c r="E61" s="11" t="s">
        <v>1569</v>
      </c>
      <c r="F61" s="11" t="s">
        <v>1570</v>
      </c>
      <c r="G61" s="11" t="s">
        <v>1571</v>
      </c>
      <c r="H61" s="11" t="s">
        <v>1522</v>
      </c>
      <c r="I61" s="11" t="s">
        <v>1404</v>
      </c>
      <c r="J61" s="13" t="s">
        <v>1405</v>
      </c>
      <c r="K61" s="13" t="s">
        <v>1406</v>
      </c>
    </row>
    <row r="62" spans="1:11" ht="18" customHeight="1">
      <c r="A62">
        <v>62</v>
      </c>
      <c r="B62" s="19" t="s">
        <v>5762</v>
      </c>
      <c r="C62" s="11" t="s">
        <v>1399</v>
      </c>
      <c r="D62" s="11" t="s">
        <v>246</v>
      </c>
      <c r="E62" s="11" t="s">
        <v>1572</v>
      </c>
      <c r="F62" s="11" t="s">
        <v>1573</v>
      </c>
      <c r="G62" s="11" t="s">
        <v>1574</v>
      </c>
      <c r="H62" s="11" t="s">
        <v>1565</v>
      </c>
      <c r="I62" s="11" t="s">
        <v>1404</v>
      </c>
      <c r="J62" s="13" t="s">
        <v>1405</v>
      </c>
      <c r="K62" s="13" t="s">
        <v>1406</v>
      </c>
    </row>
    <row r="63" spans="1:11" ht="18" customHeight="1">
      <c r="A63">
        <v>63</v>
      </c>
      <c r="B63" s="19" t="s">
        <v>5762</v>
      </c>
      <c r="C63" s="11" t="s">
        <v>1399</v>
      </c>
      <c r="D63" s="11" t="s">
        <v>246</v>
      </c>
      <c r="E63" s="11" t="s">
        <v>1575</v>
      </c>
      <c r="F63" s="11" t="s">
        <v>1576</v>
      </c>
      <c r="G63" s="11" t="s">
        <v>1577</v>
      </c>
      <c r="H63" s="11" t="s">
        <v>1489</v>
      </c>
      <c r="I63" s="11" t="s">
        <v>1404</v>
      </c>
      <c r="J63" s="13" t="s">
        <v>1405</v>
      </c>
      <c r="K63" s="13" t="s">
        <v>1406</v>
      </c>
    </row>
    <row r="64" spans="1:11" ht="18" customHeight="1">
      <c r="A64">
        <v>64</v>
      </c>
      <c r="B64" s="19" t="s">
        <v>5762</v>
      </c>
      <c r="C64" s="11" t="s">
        <v>1399</v>
      </c>
      <c r="D64" s="11" t="s">
        <v>246</v>
      </c>
      <c r="E64" s="11" t="s">
        <v>1578</v>
      </c>
      <c r="F64" s="11" t="s">
        <v>1579</v>
      </c>
      <c r="G64" s="11" t="s">
        <v>1580</v>
      </c>
      <c r="H64" s="11" t="s">
        <v>1456</v>
      </c>
      <c r="I64" s="11" t="s">
        <v>1404</v>
      </c>
      <c r="J64" s="13" t="s">
        <v>1405</v>
      </c>
      <c r="K64" s="13" t="s">
        <v>1406</v>
      </c>
    </row>
    <row r="65" spans="1:11" ht="18" customHeight="1">
      <c r="A65">
        <v>65</v>
      </c>
      <c r="B65" s="19" t="s">
        <v>5762</v>
      </c>
      <c r="C65" s="11" t="s">
        <v>1399</v>
      </c>
      <c r="D65" s="11" t="s">
        <v>246</v>
      </c>
      <c r="E65" s="11" t="s">
        <v>272</v>
      </c>
      <c r="F65" s="11" t="s">
        <v>1581</v>
      </c>
      <c r="G65" s="11" t="s">
        <v>1582</v>
      </c>
      <c r="H65" s="11" t="s">
        <v>1583</v>
      </c>
      <c r="I65" s="11" t="s">
        <v>1404</v>
      </c>
      <c r="J65" s="13" t="s">
        <v>1405</v>
      </c>
      <c r="K65" s="13" t="s">
        <v>1406</v>
      </c>
    </row>
    <row r="66" spans="1:11" ht="18" customHeight="1">
      <c r="A66">
        <v>66</v>
      </c>
      <c r="B66" s="19" t="s">
        <v>5762</v>
      </c>
      <c r="C66" s="11" t="s">
        <v>1399</v>
      </c>
      <c r="D66" s="11" t="s">
        <v>246</v>
      </c>
      <c r="E66" s="11" t="s">
        <v>1584</v>
      </c>
      <c r="F66" s="11" t="s">
        <v>1585</v>
      </c>
      <c r="G66" s="11" t="s">
        <v>1586</v>
      </c>
      <c r="H66" s="11" t="s">
        <v>1507</v>
      </c>
      <c r="I66" s="11" t="s">
        <v>1404</v>
      </c>
      <c r="J66" s="13" t="s">
        <v>1405</v>
      </c>
      <c r="K66" s="13" t="s">
        <v>1406</v>
      </c>
    </row>
    <row r="67" spans="1:11" ht="18" customHeight="1">
      <c r="A67">
        <v>67</v>
      </c>
      <c r="B67" s="19" t="s">
        <v>5762</v>
      </c>
      <c r="C67" s="11" t="s">
        <v>1399</v>
      </c>
      <c r="D67" s="11" t="s">
        <v>246</v>
      </c>
      <c r="E67" s="11" t="s">
        <v>1869</v>
      </c>
      <c r="F67" s="11" t="s">
        <v>1870</v>
      </c>
      <c r="G67" s="11" t="s">
        <v>1871</v>
      </c>
      <c r="H67" s="11" t="s">
        <v>1510</v>
      </c>
      <c r="I67" s="11" t="s">
        <v>1872</v>
      </c>
      <c r="J67" s="13" t="s">
        <v>1405</v>
      </c>
      <c r="K67" s="13" t="s">
        <v>1406</v>
      </c>
    </row>
    <row r="68" spans="1:11" ht="18" customHeight="1">
      <c r="A68">
        <v>68</v>
      </c>
      <c r="B68" s="19" t="s">
        <v>5762</v>
      </c>
      <c r="C68" s="11" t="s">
        <v>1399</v>
      </c>
      <c r="D68" s="11" t="s">
        <v>246</v>
      </c>
      <c r="E68" s="11" t="s">
        <v>1873</v>
      </c>
      <c r="F68" s="11" t="s">
        <v>1874</v>
      </c>
      <c r="G68" s="11" t="s">
        <v>1875</v>
      </c>
      <c r="H68" s="11" t="s">
        <v>1510</v>
      </c>
      <c r="I68" s="11" t="s">
        <v>1872</v>
      </c>
      <c r="J68" s="13" t="s">
        <v>1405</v>
      </c>
      <c r="K68" s="13" t="s">
        <v>1406</v>
      </c>
    </row>
    <row r="69" spans="1:11" ht="18" customHeight="1">
      <c r="A69">
        <v>69</v>
      </c>
      <c r="B69" s="19" t="s">
        <v>5762</v>
      </c>
      <c r="C69" s="11" t="s">
        <v>1399</v>
      </c>
      <c r="D69" s="11" t="s">
        <v>246</v>
      </c>
      <c r="E69" s="11" t="s">
        <v>1587</v>
      </c>
      <c r="F69" s="11" t="s">
        <v>1588</v>
      </c>
      <c r="G69" s="11" t="s">
        <v>1589</v>
      </c>
      <c r="H69" s="11" t="s">
        <v>1590</v>
      </c>
      <c r="I69" s="11" t="s">
        <v>1404</v>
      </c>
      <c r="J69" s="13" t="s">
        <v>1405</v>
      </c>
      <c r="K69" s="13" t="s">
        <v>1406</v>
      </c>
    </row>
    <row r="70" spans="1:11" ht="18" customHeight="1">
      <c r="A70">
        <v>70</v>
      </c>
      <c r="B70" s="19" t="s">
        <v>5762</v>
      </c>
      <c r="C70" s="11" t="s">
        <v>1399</v>
      </c>
      <c r="D70" s="11" t="s">
        <v>246</v>
      </c>
      <c r="E70" s="11" t="s">
        <v>1591</v>
      </c>
      <c r="F70" s="11" t="s">
        <v>1592</v>
      </c>
      <c r="G70" s="11" t="s">
        <v>1593</v>
      </c>
      <c r="H70" s="11" t="s">
        <v>1478</v>
      </c>
      <c r="I70" s="11" t="s">
        <v>1404</v>
      </c>
      <c r="J70" s="13" t="s">
        <v>1405</v>
      </c>
      <c r="K70" s="13" t="s">
        <v>1406</v>
      </c>
    </row>
    <row r="71" spans="1:11" ht="18" customHeight="1">
      <c r="A71">
        <v>71</v>
      </c>
      <c r="B71" s="19" t="s">
        <v>5762</v>
      </c>
      <c r="C71" s="11" t="s">
        <v>1399</v>
      </c>
      <c r="D71" s="11" t="s">
        <v>246</v>
      </c>
      <c r="E71" s="11" t="s">
        <v>1876</v>
      </c>
      <c r="F71" s="11" t="s">
        <v>1877</v>
      </c>
      <c r="G71" s="11" t="s">
        <v>1878</v>
      </c>
      <c r="H71" s="11" t="s">
        <v>1879</v>
      </c>
      <c r="I71" s="11" t="s">
        <v>1872</v>
      </c>
      <c r="J71" s="13" t="s">
        <v>1405</v>
      </c>
      <c r="K71" s="13" t="s">
        <v>1406</v>
      </c>
    </row>
    <row r="72" spans="1:11" ht="18" customHeight="1">
      <c r="A72">
        <v>72</v>
      </c>
      <c r="B72" s="19" t="s">
        <v>5762</v>
      </c>
      <c r="C72" s="11" t="s">
        <v>1399</v>
      </c>
      <c r="D72" s="11" t="s">
        <v>246</v>
      </c>
      <c r="E72" s="11" t="s">
        <v>1880</v>
      </c>
      <c r="F72" s="11" t="s">
        <v>1881</v>
      </c>
      <c r="G72" s="11" t="s">
        <v>1882</v>
      </c>
      <c r="H72" s="11" t="s">
        <v>1456</v>
      </c>
      <c r="I72" s="11" t="s">
        <v>1872</v>
      </c>
      <c r="J72" s="13" t="s">
        <v>1405</v>
      </c>
      <c r="K72" s="13" t="s">
        <v>1406</v>
      </c>
    </row>
    <row r="73" spans="1:11" ht="18" customHeight="1">
      <c r="A73">
        <v>73</v>
      </c>
      <c r="B73" s="19" t="s">
        <v>5762</v>
      </c>
      <c r="C73" s="11" t="s">
        <v>1399</v>
      </c>
      <c r="D73" s="11" t="s">
        <v>246</v>
      </c>
      <c r="E73" s="11" t="s">
        <v>1594</v>
      </c>
      <c r="F73" s="11" t="s">
        <v>1595</v>
      </c>
      <c r="G73" s="11" t="s">
        <v>1596</v>
      </c>
      <c r="H73" s="11" t="s">
        <v>1489</v>
      </c>
      <c r="I73" s="11" t="s">
        <v>1404</v>
      </c>
      <c r="J73" s="13" t="s">
        <v>1405</v>
      </c>
      <c r="K73" s="13" t="s">
        <v>1406</v>
      </c>
    </row>
    <row r="74" spans="1:11" ht="18" customHeight="1">
      <c r="A74">
        <v>74</v>
      </c>
      <c r="B74" s="19" t="s">
        <v>5762</v>
      </c>
      <c r="C74" s="11" t="s">
        <v>1399</v>
      </c>
      <c r="D74" s="11" t="s">
        <v>246</v>
      </c>
      <c r="E74" s="11" t="s">
        <v>1597</v>
      </c>
      <c r="F74" s="11" t="s">
        <v>1598</v>
      </c>
      <c r="G74" s="11" t="s">
        <v>1599</v>
      </c>
      <c r="H74" s="11" t="s">
        <v>1600</v>
      </c>
      <c r="I74" s="11" t="s">
        <v>1404</v>
      </c>
      <c r="J74" s="13" t="s">
        <v>1405</v>
      </c>
      <c r="K74" s="13" t="s">
        <v>1406</v>
      </c>
    </row>
    <row r="75" spans="1:11" ht="18" customHeight="1">
      <c r="A75">
        <v>75</v>
      </c>
      <c r="B75" s="19" t="s">
        <v>5762</v>
      </c>
      <c r="C75" s="11" t="s">
        <v>1399</v>
      </c>
      <c r="D75" s="11" t="s">
        <v>246</v>
      </c>
      <c r="E75" s="11" t="s">
        <v>5779</v>
      </c>
      <c r="F75" s="11" t="s">
        <v>5868</v>
      </c>
      <c r="G75" s="11" t="s">
        <v>5869</v>
      </c>
      <c r="H75" s="11" t="s">
        <v>1507</v>
      </c>
      <c r="I75" s="11" t="s">
        <v>5587</v>
      </c>
      <c r="J75" s="13" t="s">
        <v>1405</v>
      </c>
      <c r="K75" s="13" t="s">
        <v>1406</v>
      </c>
    </row>
    <row r="76" spans="1:11" ht="18" customHeight="1">
      <c r="A76">
        <v>76</v>
      </c>
      <c r="B76" s="19" t="s">
        <v>5762</v>
      </c>
      <c r="C76" s="11" t="s">
        <v>1399</v>
      </c>
      <c r="D76" s="11" t="s">
        <v>246</v>
      </c>
      <c r="E76" s="11" t="s">
        <v>247</v>
      </c>
      <c r="F76" s="11" t="s">
        <v>1601</v>
      </c>
      <c r="G76" s="11" t="s">
        <v>1602</v>
      </c>
      <c r="H76" s="11" t="s">
        <v>1510</v>
      </c>
      <c r="I76" s="11" t="s">
        <v>1404</v>
      </c>
      <c r="J76" s="13" t="s">
        <v>1405</v>
      </c>
      <c r="K76" s="13" t="s">
        <v>1406</v>
      </c>
    </row>
    <row r="77" spans="1:11" ht="18" customHeight="1">
      <c r="A77">
        <v>77</v>
      </c>
      <c r="B77" s="19" t="s">
        <v>5762</v>
      </c>
      <c r="C77" s="11" t="s">
        <v>1399</v>
      </c>
      <c r="D77" s="11" t="s">
        <v>246</v>
      </c>
      <c r="E77" s="11" t="s">
        <v>1603</v>
      </c>
      <c r="F77" s="11" t="s">
        <v>1604</v>
      </c>
      <c r="G77" s="11" t="s">
        <v>1605</v>
      </c>
      <c r="H77" s="11" t="s">
        <v>1478</v>
      </c>
      <c r="I77" s="11" t="s">
        <v>1404</v>
      </c>
      <c r="J77" s="13" t="s">
        <v>1405</v>
      </c>
      <c r="K77" s="13" t="s">
        <v>1406</v>
      </c>
    </row>
    <row r="78" spans="1:11" ht="18" customHeight="1">
      <c r="A78">
        <v>78</v>
      </c>
      <c r="B78" s="19" t="s">
        <v>5762</v>
      </c>
      <c r="C78" s="11" t="s">
        <v>1399</v>
      </c>
      <c r="D78" s="11" t="s">
        <v>246</v>
      </c>
      <c r="E78" s="11" t="s">
        <v>1606</v>
      </c>
      <c r="F78" s="11" t="s">
        <v>1607</v>
      </c>
      <c r="G78" s="11" t="s">
        <v>1608</v>
      </c>
      <c r="H78" s="11" t="s">
        <v>1489</v>
      </c>
      <c r="I78" s="11" t="s">
        <v>1404</v>
      </c>
      <c r="J78" s="13" t="s">
        <v>1405</v>
      </c>
      <c r="K78" s="13" t="s">
        <v>1406</v>
      </c>
    </row>
    <row r="79" spans="1:11" ht="18" customHeight="1">
      <c r="A79">
        <v>79</v>
      </c>
      <c r="B79" s="19" t="s">
        <v>5762</v>
      </c>
      <c r="C79" s="11" t="s">
        <v>1399</v>
      </c>
      <c r="D79" s="11" t="s">
        <v>246</v>
      </c>
      <c r="E79" s="11" t="s">
        <v>1609</v>
      </c>
      <c r="F79" s="11" t="s">
        <v>1610</v>
      </c>
      <c r="G79" s="11" t="s">
        <v>1611</v>
      </c>
      <c r="H79" s="11" t="s">
        <v>1424</v>
      </c>
      <c r="I79" s="11" t="s">
        <v>1404</v>
      </c>
      <c r="J79" s="13" t="s">
        <v>1405</v>
      </c>
      <c r="K79" s="13" t="s">
        <v>1406</v>
      </c>
    </row>
    <row r="80" spans="1:11" ht="18" customHeight="1">
      <c r="A80">
        <v>80</v>
      </c>
      <c r="B80" s="19" t="s">
        <v>5762</v>
      </c>
      <c r="C80" s="11" t="s">
        <v>1399</v>
      </c>
      <c r="D80" s="11" t="s">
        <v>246</v>
      </c>
      <c r="E80" s="11" t="s">
        <v>1612</v>
      </c>
      <c r="F80" s="11" t="s">
        <v>1613</v>
      </c>
      <c r="G80" s="11" t="s">
        <v>1614</v>
      </c>
      <c r="H80" s="11" t="s">
        <v>454</v>
      </c>
      <c r="I80" s="11" t="s">
        <v>1404</v>
      </c>
      <c r="J80" s="13" t="s">
        <v>1405</v>
      </c>
      <c r="K80" s="13" t="s">
        <v>1406</v>
      </c>
    </row>
    <row r="81" spans="1:11" ht="18" customHeight="1">
      <c r="A81">
        <v>81</v>
      </c>
      <c r="B81" s="19" t="s">
        <v>5762</v>
      </c>
      <c r="C81" s="11" t="s">
        <v>1399</v>
      </c>
      <c r="D81" s="11" t="s">
        <v>246</v>
      </c>
      <c r="E81" s="11" t="s">
        <v>1615</v>
      </c>
      <c r="F81" s="11" t="s">
        <v>1616</v>
      </c>
      <c r="G81" s="11" t="s">
        <v>1617</v>
      </c>
      <c r="H81" s="11" t="s">
        <v>1424</v>
      </c>
      <c r="I81" s="11" t="s">
        <v>1404</v>
      </c>
      <c r="J81" s="13" t="s">
        <v>1405</v>
      </c>
      <c r="K81" s="13" t="s">
        <v>1406</v>
      </c>
    </row>
    <row r="82" spans="1:11" ht="18" customHeight="1">
      <c r="A82">
        <v>82</v>
      </c>
      <c r="B82" s="19" t="s">
        <v>5762</v>
      </c>
      <c r="C82" s="11" t="s">
        <v>1399</v>
      </c>
      <c r="D82" s="11" t="s">
        <v>246</v>
      </c>
      <c r="E82" s="11" t="s">
        <v>5780</v>
      </c>
      <c r="F82" s="11" t="s">
        <v>5870</v>
      </c>
      <c r="G82" s="11" t="s">
        <v>5871</v>
      </c>
      <c r="H82" s="11" t="s">
        <v>1583</v>
      </c>
      <c r="I82" s="11" t="s">
        <v>5096</v>
      </c>
      <c r="J82" s="13" t="s">
        <v>1405</v>
      </c>
      <c r="K82" s="13" t="s">
        <v>1406</v>
      </c>
    </row>
    <row r="83" spans="1:11" ht="18" customHeight="1">
      <c r="A83">
        <v>83</v>
      </c>
      <c r="B83" s="19" t="s">
        <v>5762</v>
      </c>
      <c r="C83" s="11" t="s">
        <v>1399</v>
      </c>
      <c r="D83" s="11" t="s">
        <v>246</v>
      </c>
      <c r="E83" s="11" t="s">
        <v>5781</v>
      </c>
      <c r="F83" s="11" t="s">
        <v>5872</v>
      </c>
      <c r="G83" s="11" t="s">
        <v>5873</v>
      </c>
      <c r="H83" s="11" t="s">
        <v>1555</v>
      </c>
      <c r="I83" s="11" t="s">
        <v>5096</v>
      </c>
      <c r="J83" s="13" t="s">
        <v>1405</v>
      </c>
      <c r="K83" s="13" t="s">
        <v>1406</v>
      </c>
    </row>
    <row r="84" spans="1:11" ht="18" customHeight="1">
      <c r="A84">
        <v>84</v>
      </c>
      <c r="B84" s="19" t="s">
        <v>5762</v>
      </c>
      <c r="C84" s="11" t="s">
        <v>1399</v>
      </c>
      <c r="D84" s="11" t="s">
        <v>246</v>
      </c>
      <c r="E84" s="11" t="s">
        <v>5782</v>
      </c>
      <c r="F84" s="11" t="s">
        <v>5874</v>
      </c>
      <c r="G84" s="11" t="s">
        <v>5875</v>
      </c>
      <c r="H84" s="11" t="s">
        <v>1482</v>
      </c>
      <c r="I84" s="11" t="s">
        <v>5096</v>
      </c>
      <c r="J84" s="13" t="s">
        <v>1405</v>
      </c>
      <c r="K84" s="13" t="s">
        <v>1406</v>
      </c>
    </row>
    <row r="85" spans="1:11" ht="18" customHeight="1">
      <c r="A85">
        <v>85</v>
      </c>
      <c r="B85" s="19" t="s">
        <v>5762</v>
      </c>
      <c r="C85" s="11" t="s">
        <v>1399</v>
      </c>
      <c r="D85" s="11" t="s">
        <v>246</v>
      </c>
      <c r="E85" s="11" t="s">
        <v>5783</v>
      </c>
      <c r="F85" s="11" t="s">
        <v>5876</v>
      </c>
      <c r="G85" s="11" t="s">
        <v>5877</v>
      </c>
      <c r="H85" s="11" t="s">
        <v>1427</v>
      </c>
      <c r="I85" s="11" t="s">
        <v>5096</v>
      </c>
      <c r="J85" s="13" t="s">
        <v>1405</v>
      </c>
      <c r="K85" s="13" t="s">
        <v>1406</v>
      </c>
    </row>
    <row r="86" spans="1:11" ht="18" customHeight="1">
      <c r="A86">
        <v>86</v>
      </c>
      <c r="B86" s="19" t="s">
        <v>5762</v>
      </c>
      <c r="C86" s="11" t="s">
        <v>1399</v>
      </c>
      <c r="D86" s="11" t="s">
        <v>246</v>
      </c>
      <c r="E86" s="11" t="s">
        <v>5784</v>
      </c>
      <c r="F86" s="11" t="s">
        <v>5878</v>
      </c>
      <c r="G86" s="11" t="s">
        <v>5879</v>
      </c>
      <c r="H86" s="11" t="s">
        <v>5880</v>
      </c>
      <c r="I86" s="11" t="s">
        <v>5096</v>
      </c>
      <c r="J86" s="13" t="s">
        <v>1405</v>
      </c>
      <c r="K86" s="13" t="s">
        <v>1406</v>
      </c>
    </row>
    <row r="87" spans="1:11" ht="18" customHeight="1">
      <c r="A87">
        <v>87</v>
      </c>
      <c r="B87" s="19" t="s">
        <v>5762</v>
      </c>
      <c r="C87" s="11" t="s">
        <v>1399</v>
      </c>
      <c r="D87" s="11" t="s">
        <v>246</v>
      </c>
      <c r="E87" s="11" t="s">
        <v>5785</v>
      </c>
      <c r="F87" s="11" t="s">
        <v>5881</v>
      </c>
      <c r="G87" s="11" t="s">
        <v>5882</v>
      </c>
      <c r="H87" s="11" t="s">
        <v>5268</v>
      </c>
      <c r="I87" s="11" t="s">
        <v>5096</v>
      </c>
      <c r="J87" s="13" t="s">
        <v>1405</v>
      </c>
      <c r="K87" s="13" t="s">
        <v>1406</v>
      </c>
    </row>
    <row r="88" spans="1:11" ht="18" customHeight="1">
      <c r="A88">
        <v>88</v>
      </c>
      <c r="B88" s="19" t="s">
        <v>5762</v>
      </c>
      <c r="C88" s="11" t="s">
        <v>1399</v>
      </c>
      <c r="D88" s="11" t="s">
        <v>246</v>
      </c>
      <c r="E88" s="11" t="s">
        <v>5786</v>
      </c>
      <c r="F88" s="11" t="s">
        <v>5883</v>
      </c>
      <c r="G88" s="11" t="s">
        <v>5884</v>
      </c>
      <c r="H88" s="11" t="s">
        <v>1467</v>
      </c>
      <c r="I88" s="11" t="s">
        <v>5096</v>
      </c>
      <c r="J88" s="13" t="s">
        <v>1405</v>
      </c>
      <c r="K88" s="13" t="s">
        <v>1406</v>
      </c>
    </row>
    <row r="89" spans="1:11" ht="18" customHeight="1">
      <c r="A89">
        <v>89</v>
      </c>
      <c r="B89" s="19" t="s">
        <v>5762</v>
      </c>
      <c r="C89" s="11" t="s">
        <v>1399</v>
      </c>
      <c r="D89" s="11" t="s">
        <v>246</v>
      </c>
      <c r="E89" s="11" t="s">
        <v>5787</v>
      </c>
      <c r="F89" s="11" t="s">
        <v>5885</v>
      </c>
      <c r="G89" s="11" t="s">
        <v>5886</v>
      </c>
      <c r="H89" s="11" t="s">
        <v>5887</v>
      </c>
      <c r="I89" s="11" t="s">
        <v>5096</v>
      </c>
      <c r="J89" s="13" t="s">
        <v>1405</v>
      </c>
      <c r="K89" s="13" t="s">
        <v>1406</v>
      </c>
    </row>
    <row r="90" spans="1:11" ht="18" customHeight="1">
      <c r="A90">
        <v>90</v>
      </c>
      <c r="B90" s="19" t="s">
        <v>5762</v>
      </c>
      <c r="C90" s="11" t="s">
        <v>1399</v>
      </c>
      <c r="D90" s="11" t="s">
        <v>246</v>
      </c>
      <c r="E90" s="11" t="s">
        <v>5788</v>
      </c>
      <c r="F90" s="11" t="s">
        <v>5888</v>
      </c>
      <c r="G90" s="11" t="s">
        <v>5889</v>
      </c>
      <c r="H90" s="11" t="s">
        <v>5890</v>
      </c>
      <c r="I90" s="11" t="s">
        <v>5096</v>
      </c>
      <c r="J90" s="13" t="s">
        <v>1405</v>
      </c>
      <c r="K90" s="13" t="s">
        <v>1406</v>
      </c>
    </row>
    <row r="91" spans="1:11" ht="18" customHeight="1">
      <c r="A91">
        <v>91</v>
      </c>
      <c r="B91" s="19" t="s">
        <v>5762</v>
      </c>
      <c r="C91" s="11" t="s">
        <v>1399</v>
      </c>
      <c r="D91" s="11" t="s">
        <v>246</v>
      </c>
      <c r="E91" s="11" t="s">
        <v>5789</v>
      </c>
      <c r="F91" s="11" t="s">
        <v>5891</v>
      </c>
      <c r="G91" s="11" t="s">
        <v>5892</v>
      </c>
      <c r="H91" s="11" t="s">
        <v>1431</v>
      </c>
      <c r="I91" s="11" t="s">
        <v>5096</v>
      </c>
      <c r="J91" s="13" t="s">
        <v>1405</v>
      </c>
      <c r="K91" s="13" t="s">
        <v>1406</v>
      </c>
    </row>
    <row r="92" spans="1:11" ht="18" customHeight="1">
      <c r="A92">
        <v>92</v>
      </c>
      <c r="B92" s="19" t="s">
        <v>5762</v>
      </c>
      <c r="C92" s="11" t="s">
        <v>1399</v>
      </c>
      <c r="D92" s="11" t="s">
        <v>246</v>
      </c>
      <c r="E92" s="11" t="s">
        <v>5790</v>
      </c>
      <c r="F92" s="11" t="s">
        <v>5893</v>
      </c>
      <c r="G92" s="11" t="s">
        <v>5894</v>
      </c>
      <c r="H92" s="11" t="s">
        <v>5895</v>
      </c>
      <c r="I92" s="11" t="s">
        <v>5096</v>
      </c>
      <c r="J92" s="13" t="s">
        <v>1405</v>
      </c>
      <c r="K92" s="13" t="s">
        <v>1406</v>
      </c>
    </row>
    <row r="93" spans="1:11" ht="18" customHeight="1">
      <c r="A93">
        <v>93</v>
      </c>
      <c r="B93" s="19" t="s">
        <v>5762</v>
      </c>
      <c r="C93" s="11" t="s">
        <v>1399</v>
      </c>
      <c r="D93" s="11" t="s">
        <v>246</v>
      </c>
      <c r="E93" s="11" t="s">
        <v>5791</v>
      </c>
      <c r="F93" s="11" t="s">
        <v>5896</v>
      </c>
      <c r="G93" s="11" t="s">
        <v>5897</v>
      </c>
      <c r="H93" s="11" t="s">
        <v>5895</v>
      </c>
      <c r="I93" s="11" t="s">
        <v>5096</v>
      </c>
      <c r="J93" s="13" t="s">
        <v>1405</v>
      </c>
      <c r="K93" s="13" t="s">
        <v>1406</v>
      </c>
    </row>
    <row r="94" spans="1:11" ht="18" customHeight="1">
      <c r="A94">
        <v>94</v>
      </c>
      <c r="B94" s="19" t="s">
        <v>5762</v>
      </c>
      <c r="C94" s="11" t="s">
        <v>1399</v>
      </c>
      <c r="D94" s="11" t="s">
        <v>246</v>
      </c>
      <c r="E94" s="11" t="s">
        <v>5792</v>
      </c>
      <c r="F94" s="11" t="s">
        <v>5898</v>
      </c>
      <c r="G94" s="11" t="s">
        <v>5899</v>
      </c>
      <c r="H94" s="11" t="s">
        <v>5895</v>
      </c>
      <c r="I94" s="11" t="s">
        <v>5096</v>
      </c>
      <c r="J94" s="13" t="s">
        <v>1405</v>
      </c>
      <c r="K94" s="13" t="s">
        <v>1406</v>
      </c>
    </row>
    <row r="95" spans="1:11" ht="18" customHeight="1">
      <c r="A95">
        <v>95</v>
      </c>
      <c r="B95" s="19" t="s">
        <v>5762</v>
      </c>
      <c r="C95" s="11" t="s">
        <v>1399</v>
      </c>
      <c r="D95" s="11" t="s">
        <v>246</v>
      </c>
      <c r="E95" s="11" t="s">
        <v>5793</v>
      </c>
      <c r="F95" s="11" t="s">
        <v>5900</v>
      </c>
      <c r="G95" s="11" t="s">
        <v>5901</v>
      </c>
      <c r="H95" s="11" t="s">
        <v>1507</v>
      </c>
      <c r="I95" s="11" t="s">
        <v>5096</v>
      </c>
      <c r="J95" s="13" t="s">
        <v>1405</v>
      </c>
      <c r="K95" s="13" t="s">
        <v>1406</v>
      </c>
    </row>
    <row r="96" spans="1:11" ht="18" customHeight="1">
      <c r="A96">
        <v>96</v>
      </c>
      <c r="B96" s="19" t="s">
        <v>5762</v>
      </c>
      <c r="C96" s="11" t="s">
        <v>1399</v>
      </c>
      <c r="D96" s="11" t="s">
        <v>246</v>
      </c>
      <c r="E96" s="11" t="s">
        <v>1618</v>
      </c>
      <c r="F96" s="11" t="s">
        <v>1619</v>
      </c>
      <c r="G96" s="11" t="s">
        <v>1620</v>
      </c>
      <c r="H96" s="11" t="s">
        <v>1510</v>
      </c>
      <c r="I96" s="11" t="s">
        <v>1404</v>
      </c>
      <c r="J96" s="13" t="s">
        <v>1405</v>
      </c>
      <c r="K96" s="13" t="s">
        <v>1406</v>
      </c>
    </row>
    <row r="97" spans="1:11" ht="18" customHeight="1">
      <c r="A97">
        <v>97</v>
      </c>
      <c r="B97" s="19" t="s">
        <v>5762</v>
      </c>
      <c r="C97" s="11" t="s">
        <v>1399</v>
      </c>
      <c r="D97" s="11" t="s">
        <v>246</v>
      </c>
      <c r="E97" s="11" t="s">
        <v>273</v>
      </c>
      <c r="F97" s="11" t="s">
        <v>5902</v>
      </c>
      <c r="G97" s="11" t="s">
        <v>5903</v>
      </c>
      <c r="H97" s="11" t="s">
        <v>5887</v>
      </c>
      <c r="I97" s="11" t="s">
        <v>5624</v>
      </c>
      <c r="J97" s="13" t="s">
        <v>1405</v>
      </c>
      <c r="K97" s="13" t="s">
        <v>1406</v>
      </c>
    </row>
    <row r="98" spans="1:11" ht="18" customHeight="1">
      <c r="A98">
        <v>98</v>
      </c>
      <c r="B98" s="19" t="s">
        <v>5762</v>
      </c>
      <c r="C98" s="11" t="s">
        <v>1399</v>
      </c>
      <c r="D98" s="11" t="s">
        <v>246</v>
      </c>
      <c r="E98" s="11" t="s">
        <v>257</v>
      </c>
      <c r="F98" s="11" t="s">
        <v>1621</v>
      </c>
      <c r="G98" s="11" t="s">
        <v>1622</v>
      </c>
      <c r="H98" s="11" t="s">
        <v>1551</v>
      </c>
      <c r="I98" s="11" t="s">
        <v>1404</v>
      </c>
      <c r="J98" s="13" t="s">
        <v>1405</v>
      </c>
      <c r="K98" s="13" t="s">
        <v>1406</v>
      </c>
    </row>
    <row r="99" spans="1:11" ht="18" customHeight="1">
      <c r="A99">
        <v>99</v>
      </c>
      <c r="B99" s="19" t="s">
        <v>5762</v>
      </c>
      <c r="C99" s="11" t="s">
        <v>1399</v>
      </c>
      <c r="D99" s="11" t="s">
        <v>246</v>
      </c>
      <c r="E99" s="11" t="s">
        <v>253</v>
      </c>
      <c r="F99" s="11" t="s">
        <v>5904</v>
      </c>
      <c r="G99" s="11" t="s">
        <v>5905</v>
      </c>
      <c r="H99" s="11" t="s">
        <v>1551</v>
      </c>
      <c r="I99" s="11" t="s">
        <v>5624</v>
      </c>
      <c r="J99" s="13" t="s">
        <v>1405</v>
      </c>
      <c r="K99" s="13" t="s">
        <v>1406</v>
      </c>
    </row>
    <row r="100" spans="1:11" ht="18" customHeight="1">
      <c r="A100">
        <v>100</v>
      </c>
      <c r="B100" s="19" t="s">
        <v>5762</v>
      </c>
      <c r="C100" s="11" t="s">
        <v>1399</v>
      </c>
      <c r="D100" s="11" t="s">
        <v>246</v>
      </c>
      <c r="E100" s="11" t="s">
        <v>265</v>
      </c>
      <c r="F100" s="11" t="s">
        <v>1623</v>
      </c>
      <c r="G100" s="11" t="s">
        <v>1624</v>
      </c>
      <c r="H100" s="11" t="s">
        <v>1583</v>
      </c>
      <c r="I100" s="11" t="s">
        <v>1404</v>
      </c>
      <c r="J100" s="13" t="s">
        <v>1405</v>
      </c>
      <c r="K100" s="13" t="s">
        <v>1406</v>
      </c>
    </row>
    <row r="101" spans="1:11" ht="18" customHeight="1">
      <c r="A101">
        <v>101</v>
      </c>
      <c r="B101" s="19" t="s">
        <v>5762</v>
      </c>
      <c r="C101" s="11" t="s">
        <v>1399</v>
      </c>
      <c r="D101" s="11" t="s">
        <v>246</v>
      </c>
      <c r="E101" s="11" t="s">
        <v>1625</v>
      </c>
      <c r="F101" s="11" t="s">
        <v>1626</v>
      </c>
      <c r="G101" s="11" t="s">
        <v>1627</v>
      </c>
      <c r="H101" s="11" t="s">
        <v>1456</v>
      </c>
      <c r="I101" s="11" t="s">
        <v>1404</v>
      </c>
      <c r="J101" s="13" t="s">
        <v>1405</v>
      </c>
      <c r="K101" s="13" t="s">
        <v>1406</v>
      </c>
    </row>
    <row r="102" spans="1:11" ht="18" customHeight="1">
      <c r="A102">
        <v>102</v>
      </c>
      <c r="B102" s="19" t="s">
        <v>5762</v>
      </c>
      <c r="C102" s="11" t="s">
        <v>1399</v>
      </c>
      <c r="D102" s="11" t="s">
        <v>246</v>
      </c>
      <c r="E102" s="11" t="s">
        <v>1883</v>
      </c>
      <c r="F102" s="11" t="s">
        <v>1884</v>
      </c>
      <c r="G102" s="11" t="s">
        <v>1885</v>
      </c>
      <c r="H102" s="11" t="s">
        <v>1886</v>
      </c>
      <c r="I102" s="11" t="s">
        <v>1872</v>
      </c>
      <c r="J102" s="13" t="s">
        <v>1405</v>
      </c>
      <c r="K102" s="13" t="s">
        <v>1406</v>
      </c>
    </row>
    <row r="103" spans="1:11" ht="18" customHeight="1">
      <c r="A103">
        <v>103</v>
      </c>
      <c r="B103" s="19" t="s">
        <v>5762</v>
      </c>
      <c r="C103" s="11" t="s">
        <v>1399</v>
      </c>
      <c r="D103" s="11" t="s">
        <v>246</v>
      </c>
      <c r="E103" s="11" t="s">
        <v>252</v>
      </c>
      <c r="F103" s="11" t="s">
        <v>5906</v>
      </c>
      <c r="G103" s="11" t="s">
        <v>5907</v>
      </c>
      <c r="H103" s="11" t="s">
        <v>1551</v>
      </c>
      <c r="I103" s="11" t="s">
        <v>5507</v>
      </c>
      <c r="J103" s="13" t="s">
        <v>1405</v>
      </c>
      <c r="K103" s="13" t="s">
        <v>1406</v>
      </c>
    </row>
    <row r="104" spans="1:11" ht="18" customHeight="1">
      <c r="A104">
        <v>104</v>
      </c>
      <c r="B104" s="19" t="s">
        <v>5762</v>
      </c>
      <c r="C104" s="11" t="s">
        <v>1399</v>
      </c>
      <c r="D104" s="11" t="s">
        <v>246</v>
      </c>
      <c r="E104" s="11" t="s">
        <v>1628</v>
      </c>
      <c r="F104" s="11" t="s">
        <v>1629</v>
      </c>
      <c r="G104" s="11" t="s">
        <v>1630</v>
      </c>
      <c r="H104" s="11" t="s">
        <v>1427</v>
      </c>
      <c r="I104" s="11" t="s">
        <v>1404</v>
      </c>
      <c r="J104" s="13" t="s">
        <v>1405</v>
      </c>
      <c r="K104" s="13" t="s">
        <v>1406</v>
      </c>
    </row>
    <row r="105" spans="1:11" ht="18" customHeight="1">
      <c r="A105">
        <v>105</v>
      </c>
      <c r="B105" s="19" t="s">
        <v>5762</v>
      </c>
      <c r="C105" s="11" t="s">
        <v>1399</v>
      </c>
      <c r="D105" s="11" t="s">
        <v>246</v>
      </c>
      <c r="E105" s="11" t="s">
        <v>1631</v>
      </c>
      <c r="F105" s="11" t="s">
        <v>1632</v>
      </c>
      <c r="G105" s="11" t="s">
        <v>1470</v>
      </c>
      <c r="H105" s="11" t="s">
        <v>1518</v>
      </c>
      <c r="I105" s="11" t="s">
        <v>1404</v>
      </c>
      <c r="J105" s="13" t="s">
        <v>1405</v>
      </c>
      <c r="K105" s="13" t="s">
        <v>1406</v>
      </c>
    </row>
    <row r="106" spans="1:11" ht="18" customHeight="1">
      <c r="A106">
        <v>106</v>
      </c>
      <c r="B106" s="19" t="s">
        <v>5762</v>
      </c>
      <c r="C106" s="11" t="s">
        <v>1399</v>
      </c>
      <c r="D106" s="11" t="s">
        <v>246</v>
      </c>
      <c r="E106" s="11" t="s">
        <v>268</v>
      </c>
      <c r="F106" s="11" t="s">
        <v>1633</v>
      </c>
      <c r="G106" s="11" t="s">
        <v>1634</v>
      </c>
      <c r="H106" s="11" t="s">
        <v>1514</v>
      </c>
      <c r="I106" s="11" t="s">
        <v>1404</v>
      </c>
      <c r="J106" s="13" t="s">
        <v>1405</v>
      </c>
      <c r="K106" s="13" t="s">
        <v>1406</v>
      </c>
    </row>
    <row r="107" spans="1:11" ht="18" customHeight="1">
      <c r="A107">
        <v>107</v>
      </c>
      <c r="B107" s="19" t="s">
        <v>5762</v>
      </c>
      <c r="C107" s="11" t="s">
        <v>1399</v>
      </c>
      <c r="D107" s="11" t="s">
        <v>246</v>
      </c>
      <c r="E107" s="11" t="s">
        <v>5794</v>
      </c>
      <c r="F107" s="11" t="s">
        <v>5908</v>
      </c>
      <c r="G107" s="11" t="s">
        <v>5909</v>
      </c>
      <c r="H107" s="11" t="s">
        <v>1482</v>
      </c>
      <c r="I107" s="11" t="s">
        <v>5624</v>
      </c>
      <c r="J107" s="13" t="s">
        <v>1405</v>
      </c>
      <c r="K107" s="13" t="s">
        <v>1406</v>
      </c>
    </row>
    <row r="108" spans="1:11" ht="18" customHeight="1">
      <c r="A108">
        <v>108</v>
      </c>
      <c r="B108" s="19" t="s">
        <v>5762</v>
      </c>
      <c r="C108" s="11" t="s">
        <v>1399</v>
      </c>
      <c r="D108" s="11" t="s">
        <v>246</v>
      </c>
      <c r="E108" s="11" t="s">
        <v>271</v>
      </c>
      <c r="F108" s="11" t="s">
        <v>1635</v>
      </c>
      <c r="G108" s="11" t="s">
        <v>1636</v>
      </c>
      <c r="H108" s="11" t="s">
        <v>1424</v>
      </c>
      <c r="I108" s="11" t="s">
        <v>1404</v>
      </c>
      <c r="J108" s="13" t="s">
        <v>1405</v>
      </c>
      <c r="K108" s="13" t="s">
        <v>1406</v>
      </c>
    </row>
    <row r="109" spans="1:11" ht="18" customHeight="1">
      <c r="A109">
        <v>109</v>
      </c>
      <c r="B109" s="19" t="s">
        <v>5762</v>
      </c>
      <c r="C109" s="11" t="s">
        <v>1399</v>
      </c>
      <c r="D109" s="11" t="s">
        <v>246</v>
      </c>
      <c r="E109" s="11" t="s">
        <v>304</v>
      </c>
      <c r="F109" s="11" t="s">
        <v>1637</v>
      </c>
      <c r="G109" s="11" t="s">
        <v>1638</v>
      </c>
      <c r="H109" s="11" t="s">
        <v>1424</v>
      </c>
      <c r="I109" s="11" t="s">
        <v>1404</v>
      </c>
      <c r="J109" s="13" t="s">
        <v>1405</v>
      </c>
      <c r="K109" s="13" t="s">
        <v>1406</v>
      </c>
    </row>
    <row r="110" spans="1:11" ht="18" customHeight="1">
      <c r="A110">
        <v>110</v>
      </c>
      <c r="B110" s="19" t="s">
        <v>5762</v>
      </c>
      <c r="C110" s="11" t="s">
        <v>1399</v>
      </c>
      <c r="D110" s="11" t="s">
        <v>246</v>
      </c>
      <c r="E110" s="11" t="s">
        <v>319</v>
      </c>
      <c r="F110" s="11" t="s">
        <v>1639</v>
      </c>
      <c r="G110" s="11" t="s">
        <v>1640</v>
      </c>
      <c r="H110" s="11" t="s">
        <v>1424</v>
      </c>
      <c r="I110" s="11" t="s">
        <v>1404</v>
      </c>
      <c r="J110" s="13" t="s">
        <v>1405</v>
      </c>
      <c r="K110" s="13" t="s">
        <v>1406</v>
      </c>
    </row>
    <row r="111" spans="1:11" ht="18" customHeight="1">
      <c r="A111">
        <v>111</v>
      </c>
      <c r="B111" s="19" t="s">
        <v>5762</v>
      </c>
      <c r="C111" s="11" t="s">
        <v>1399</v>
      </c>
      <c r="D111" s="11" t="s">
        <v>246</v>
      </c>
      <c r="E111" s="11" t="s">
        <v>251</v>
      </c>
      <c r="F111" s="11" t="s">
        <v>1887</v>
      </c>
      <c r="G111" s="11" t="s">
        <v>1888</v>
      </c>
      <c r="H111" s="11" t="s">
        <v>1424</v>
      </c>
      <c r="I111" s="11" t="s">
        <v>1872</v>
      </c>
      <c r="J111" s="13" t="s">
        <v>1405</v>
      </c>
      <c r="K111" s="13" t="s">
        <v>1406</v>
      </c>
    </row>
    <row r="112" spans="1:11" ht="18" customHeight="1">
      <c r="A112">
        <v>112</v>
      </c>
      <c r="B112" s="19" t="s">
        <v>5762</v>
      </c>
      <c r="C112" s="11" t="s">
        <v>1399</v>
      </c>
      <c r="D112" s="11" t="s">
        <v>246</v>
      </c>
      <c r="E112" s="11" t="s">
        <v>1436</v>
      </c>
      <c r="F112" s="11" t="s">
        <v>1641</v>
      </c>
      <c r="G112" s="11" t="s">
        <v>1438</v>
      </c>
      <c r="H112" s="11" t="s">
        <v>1424</v>
      </c>
      <c r="I112" s="11" t="s">
        <v>1404</v>
      </c>
      <c r="J112" s="13" t="s">
        <v>1405</v>
      </c>
      <c r="K112" s="13" t="s">
        <v>1406</v>
      </c>
    </row>
    <row r="113" spans="1:11" ht="18" customHeight="1">
      <c r="A113">
        <v>113</v>
      </c>
      <c r="B113" s="19" t="s">
        <v>5762</v>
      </c>
      <c r="C113" s="11" t="s">
        <v>1399</v>
      </c>
      <c r="D113" s="11" t="s">
        <v>246</v>
      </c>
      <c r="E113" s="11" t="s">
        <v>302</v>
      </c>
      <c r="F113" s="11" t="s">
        <v>5910</v>
      </c>
      <c r="G113" s="11" t="s">
        <v>5911</v>
      </c>
      <c r="H113" s="11" t="s">
        <v>1424</v>
      </c>
      <c r="I113" s="11" t="s">
        <v>5507</v>
      </c>
      <c r="J113" s="13" t="s">
        <v>1405</v>
      </c>
      <c r="K113" s="13" t="s">
        <v>1406</v>
      </c>
    </row>
    <row r="114" spans="1:11" ht="18" customHeight="1">
      <c r="A114">
        <v>114</v>
      </c>
      <c r="B114" s="19" t="s">
        <v>5762</v>
      </c>
      <c r="C114" s="11" t="s">
        <v>1399</v>
      </c>
      <c r="D114" s="11" t="s">
        <v>246</v>
      </c>
      <c r="E114" s="11" t="s">
        <v>261</v>
      </c>
      <c r="F114" s="11" t="s">
        <v>1642</v>
      </c>
      <c r="G114" s="11" t="s">
        <v>1643</v>
      </c>
      <c r="H114" s="11" t="s">
        <v>1507</v>
      </c>
      <c r="I114" s="11" t="s">
        <v>1404</v>
      </c>
      <c r="J114" s="13" t="s">
        <v>1405</v>
      </c>
      <c r="K114" s="13" t="s">
        <v>1406</v>
      </c>
    </row>
    <row r="115" spans="1:11" ht="18" customHeight="1">
      <c r="A115">
        <v>115</v>
      </c>
      <c r="B115" s="19" t="s">
        <v>5762</v>
      </c>
      <c r="C115" s="11" t="s">
        <v>1399</v>
      </c>
      <c r="D115" s="11" t="s">
        <v>246</v>
      </c>
      <c r="E115" s="11" t="s">
        <v>290</v>
      </c>
      <c r="F115" s="11" t="s">
        <v>1644</v>
      </c>
      <c r="G115" s="11" t="s">
        <v>1645</v>
      </c>
      <c r="H115" s="11" t="s">
        <v>1646</v>
      </c>
      <c r="I115" s="11" t="s">
        <v>1404</v>
      </c>
      <c r="J115" s="13" t="s">
        <v>1405</v>
      </c>
      <c r="K115" s="13" t="s">
        <v>1406</v>
      </c>
    </row>
    <row r="116" spans="1:11" ht="18" customHeight="1">
      <c r="A116">
        <v>116</v>
      </c>
      <c r="B116" s="19" t="s">
        <v>5762</v>
      </c>
      <c r="C116" s="11" t="s">
        <v>1399</v>
      </c>
      <c r="D116" s="11" t="s">
        <v>246</v>
      </c>
      <c r="E116" s="11" t="s">
        <v>314</v>
      </c>
      <c r="F116" s="11" t="s">
        <v>1647</v>
      </c>
      <c r="G116" s="11" t="s">
        <v>1648</v>
      </c>
      <c r="H116" s="11" t="s">
        <v>1507</v>
      </c>
      <c r="I116" s="11" t="s">
        <v>1404</v>
      </c>
      <c r="J116" s="13" t="s">
        <v>1405</v>
      </c>
      <c r="K116" s="13" t="s">
        <v>1406</v>
      </c>
    </row>
    <row r="117" spans="1:11" ht="18" customHeight="1">
      <c r="A117">
        <v>117</v>
      </c>
      <c r="B117" s="19" t="s">
        <v>5762</v>
      </c>
      <c r="C117" s="11" t="s">
        <v>1399</v>
      </c>
      <c r="D117" s="11" t="s">
        <v>246</v>
      </c>
      <c r="E117" s="11" t="s">
        <v>252</v>
      </c>
      <c r="F117" s="11" t="s">
        <v>5906</v>
      </c>
      <c r="G117" s="11" t="s">
        <v>5907</v>
      </c>
      <c r="H117" s="11" t="s">
        <v>1551</v>
      </c>
      <c r="I117" s="11" t="s">
        <v>5507</v>
      </c>
      <c r="J117" s="13" t="s">
        <v>1405</v>
      </c>
      <c r="K117" s="13" t="s">
        <v>1406</v>
      </c>
    </row>
    <row r="118" spans="1:11" ht="18" customHeight="1">
      <c r="A118">
        <v>118</v>
      </c>
      <c r="B118" s="19" t="s">
        <v>5762</v>
      </c>
      <c r="C118" s="11" t="s">
        <v>1399</v>
      </c>
      <c r="D118" s="11" t="s">
        <v>246</v>
      </c>
      <c r="E118" s="11" t="s">
        <v>262</v>
      </c>
      <c r="F118" s="11" t="s">
        <v>5912</v>
      </c>
      <c r="G118" s="11" t="s">
        <v>5913</v>
      </c>
      <c r="H118" s="11" t="s">
        <v>1510</v>
      </c>
      <c r="I118" s="11" t="s">
        <v>5587</v>
      </c>
      <c r="J118" s="13" t="s">
        <v>1405</v>
      </c>
      <c r="K118" s="13" t="s">
        <v>1406</v>
      </c>
    </row>
    <row r="119" spans="1:11" ht="18" customHeight="1">
      <c r="A119">
        <v>119</v>
      </c>
      <c r="B119" s="19" t="s">
        <v>5762</v>
      </c>
      <c r="C119" s="11" t="s">
        <v>1399</v>
      </c>
      <c r="D119" s="11" t="s">
        <v>246</v>
      </c>
      <c r="E119" s="11" t="s">
        <v>264</v>
      </c>
      <c r="F119" s="11" t="s">
        <v>5914</v>
      </c>
      <c r="G119" s="11" t="s">
        <v>5915</v>
      </c>
      <c r="H119" s="11" t="s">
        <v>454</v>
      </c>
      <c r="I119" s="11" t="s">
        <v>5624</v>
      </c>
      <c r="J119" s="13" t="s">
        <v>1405</v>
      </c>
      <c r="K119" s="13" t="s">
        <v>1406</v>
      </c>
    </row>
    <row r="120" spans="1:11" ht="18" customHeight="1">
      <c r="A120">
        <v>120</v>
      </c>
      <c r="B120" s="19" t="s">
        <v>5762</v>
      </c>
      <c r="C120" s="11" t="s">
        <v>1399</v>
      </c>
      <c r="D120" s="11" t="s">
        <v>246</v>
      </c>
      <c r="E120" s="11" t="s">
        <v>266</v>
      </c>
      <c r="F120" s="11" t="s">
        <v>1889</v>
      </c>
      <c r="G120" s="11" t="s">
        <v>1890</v>
      </c>
      <c r="H120" s="11" t="s">
        <v>1427</v>
      </c>
      <c r="I120" s="11" t="s">
        <v>1872</v>
      </c>
      <c r="J120" s="13" t="s">
        <v>1405</v>
      </c>
      <c r="K120" s="13" t="s">
        <v>1406</v>
      </c>
    </row>
    <row r="121" spans="1:11" ht="18" customHeight="1">
      <c r="A121">
        <v>121</v>
      </c>
      <c r="B121" s="19" t="s">
        <v>5762</v>
      </c>
      <c r="C121" s="11" t="s">
        <v>1399</v>
      </c>
      <c r="D121" s="11" t="s">
        <v>246</v>
      </c>
      <c r="E121" s="11" t="s">
        <v>267</v>
      </c>
      <c r="F121" s="11" t="s">
        <v>1649</v>
      </c>
      <c r="G121" s="11" t="s">
        <v>1650</v>
      </c>
      <c r="H121" s="11" t="s">
        <v>1431</v>
      </c>
      <c r="I121" s="11" t="s">
        <v>1404</v>
      </c>
      <c r="J121" s="13" t="s">
        <v>1405</v>
      </c>
      <c r="K121" s="13" t="s">
        <v>1406</v>
      </c>
    </row>
    <row r="122" spans="1:11" ht="18" customHeight="1">
      <c r="A122">
        <v>122</v>
      </c>
      <c r="B122" s="19" t="s">
        <v>5762</v>
      </c>
      <c r="C122" s="11" t="s">
        <v>1399</v>
      </c>
      <c r="D122" s="11" t="s">
        <v>246</v>
      </c>
      <c r="E122" s="11" t="s">
        <v>263</v>
      </c>
      <c r="F122" s="11" t="s">
        <v>1651</v>
      </c>
      <c r="G122" s="11" t="s">
        <v>1652</v>
      </c>
      <c r="H122" s="11" t="s">
        <v>1489</v>
      </c>
      <c r="I122" s="11" t="s">
        <v>1404</v>
      </c>
      <c r="J122" s="13" t="s">
        <v>1405</v>
      </c>
      <c r="K122" s="13" t="s">
        <v>1406</v>
      </c>
    </row>
    <row r="123" spans="1:11" ht="18" customHeight="1">
      <c r="A123">
        <v>123</v>
      </c>
      <c r="B123" s="19" t="s">
        <v>5762</v>
      </c>
      <c r="C123" s="11" t="s">
        <v>1399</v>
      </c>
      <c r="D123" s="11" t="s">
        <v>246</v>
      </c>
      <c r="E123" s="11" t="s">
        <v>258</v>
      </c>
      <c r="F123" s="11" t="s">
        <v>1653</v>
      </c>
      <c r="G123" s="11" t="s">
        <v>1654</v>
      </c>
      <c r="H123" s="11" t="s">
        <v>1489</v>
      </c>
      <c r="I123" s="11" t="s">
        <v>1404</v>
      </c>
      <c r="J123" s="13" t="s">
        <v>1405</v>
      </c>
      <c r="K123" s="13" t="s">
        <v>1406</v>
      </c>
    </row>
    <row r="124" spans="1:11" ht="18" customHeight="1">
      <c r="A124">
        <v>124</v>
      </c>
      <c r="B124" s="19" t="s">
        <v>5762</v>
      </c>
      <c r="C124" s="11" t="s">
        <v>1399</v>
      </c>
      <c r="D124" s="11" t="s">
        <v>246</v>
      </c>
      <c r="E124" s="11" t="s">
        <v>270</v>
      </c>
      <c r="F124" s="11" t="s">
        <v>1655</v>
      </c>
      <c r="G124" s="11" t="s">
        <v>1656</v>
      </c>
      <c r="H124" s="11" t="s">
        <v>1420</v>
      </c>
      <c r="I124" s="11" t="s">
        <v>1404</v>
      </c>
      <c r="J124" s="13" t="s">
        <v>1405</v>
      </c>
      <c r="K124" s="13" t="s">
        <v>1406</v>
      </c>
    </row>
    <row r="125" spans="1:11" ht="18" customHeight="1">
      <c r="A125">
        <v>125</v>
      </c>
      <c r="B125" s="19" t="s">
        <v>5762</v>
      </c>
      <c r="C125" s="11" t="s">
        <v>1399</v>
      </c>
      <c r="D125" s="11" t="s">
        <v>246</v>
      </c>
      <c r="E125" s="11" t="s">
        <v>274</v>
      </c>
      <c r="F125" s="11" t="s">
        <v>1657</v>
      </c>
      <c r="G125" s="11" t="s">
        <v>1658</v>
      </c>
      <c r="H125" s="11" t="s">
        <v>1659</v>
      </c>
      <c r="I125" s="11" t="s">
        <v>1404</v>
      </c>
      <c r="J125" s="13" t="s">
        <v>1405</v>
      </c>
      <c r="K125" s="13" t="s">
        <v>1406</v>
      </c>
    </row>
    <row r="126" spans="1:11" ht="18" customHeight="1">
      <c r="A126">
        <v>126</v>
      </c>
      <c r="B126" s="19" t="s">
        <v>5762</v>
      </c>
      <c r="C126" s="11" t="s">
        <v>1399</v>
      </c>
      <c r="D126" s="11" t="s">
        <v>246</v>
      </c>
      <c r="E126" s="11" t="s">
        <v>278</v>
      </c>
      <c r="F126" s="11" t="s">
        <v>5916</v>
      </c>
      <c r="G126" s="11" t="s">
        <v>5917</v>
      </c>
      <c r="H126" s="11" t="s">
        <v>1467</v>
      </c>
      <c r="I126" s="11" t="s">
        <v>5587</v>
      </c>
      <c r="J126" s="13" t="s">
        <v>1405</v>
      </c>
      <c r="K126" s="13" t="s">
        <v>1406</v>
      </c>
    </row>
    <row r="127" spans="1:11" ht="18" customHeight="1">
      <c r="A127">
        <v>127</v>
      </c>
      <c r="B127" s="19" t="s">
        <v>5762</v>
      </c>
      <c r="C127" s="11" t="s">
        <v>1399</v>
      </c>
      <c r="D127" s="11" t="s">
        <v>246</v>
      </c>
      <c r="E127" s="11" t="s">
        <v>280</v>
      </c>
      <c r="F127" s="11" t="s">
        <v>1660</v>
      </c>
      <c r="G127" s="11" t="s">
        <v>1661</v>
      </c>
      <c r="H127" s="11" t="s">
        <v>1467</v>
      </c>
      <c r="I127" s="11" t="s">
        <v>1404</v>
      </c>
      <c r="J127" s="13" t="s">
        <v>1405</v>
      </c>
      <c r="K127" s="13" t="s">
        <v>1406</v>
      </c>
    </row>
    <row r="128" spans="1:11" ht="18" customHeight="1">
      <c r="A128">
        <v>128</v>
      </c>
      <c r="B128" s="19" t="s">
        <v>5762</v>
      </c>
      <c r="C128" s="11" t="s">
        <v>1399</v>
      </c>
      <c r="D128" s="11" t="s">
        <v>246</v>
      </c>
      <c r="E128" s="11" t="s">
        <v>283</v>
      </c>
      <c r="F128" s="11" t="s">
        <v>5918</v>
      </c>
      <c r="G128" s="11" t="s">
        <v>5919</v>
      </c>
      <c r="H128" s="11" t="s">
        <v>1514</v>
      </c>
      <c r="I128" s="11" t="s">
        <v>5624</v>
      </c>
      <c r="J128" s="13" t="s">
        <v>1405</v>
      </c>
      <c r="K128" s="13" t="s">
        <v>1406</v>
      </c>
    </row>
    <row r="129" spans="1:11" ht="18" customHeight="1">
      <c r="A129">
        <v>129</v>
      </c>
      <c r="B129" s="19" t="s">
        <v>5762</v>
      </c>
      <c r="C129" s="11" t="s">
        <v>1399</v>
      </c>
      <c r="D129" s="11" t="s">
        <v>246</v>
      </c>
      <c r="E129" s="11" t="s">
        <v>284</v>
      </c>
      <c r="F129" s="11" t="s">
        <v>1662</v>
      </c>
      <c r="G129" s="11" t="s">
        <v>1663</v>
      </c>
      <c r="H129" s="11" t="s">
        <v>1664</v>
      </c>
      <c r="I129" s="11" t="s">
        <v>1404</v>
      </c>
      <c r="J129" s="13" t="s">
        <v>1405</v>
      </c>
      <c r="K129" s="13" t="s">
        <v>1406</v>
      </c>
    </row>
    <row r="130" spans="1:11" ht="18" customHeight="1">
      <c r="A130">
        <v>130</v>
      </c>
      <c r="B130" s="19" t="s">
        <v>5762</v>
      </c>
      <c r="C130" s="11" t="s">
        <v>1399</v>
      </c>
      <c r="D130" s="11" t="s">
        <v>246</v>
      </c>
      <c r="E130" s="11" t="s">
        <v>287</v>
      </c>
      <c r="F130" s="11" t="s">
        <v>1665</v>
      </c>
      <c r="G130" s="11" t="s">
        <v>1666</v>
      </c>
      <c r="H130" s="11" t="s">
        <v>1667</v>
      </c>
      <c r="I130" s="11" t="s">
        <v>1404</v>
      </c>
      <c r="J130" s="13" t="s">
        <v>1405</v>
      </c>
      <c r="K130" s="13" t="s">
        <v>1406</v>
      </c>
    </row>
    <row r="131" spans="1:11" ht="18" customHeight="1">
      <c r="A131">
        <v>131</v>
      </c>
      <c r="B131" s="19" t="s">
        <v>5762</v>
      </c>
      <c r="C131" s="11" t="s">
        <v>1399</v>
      </c>
      <c r="D131" s="11" t="s">
        <v>246</v>
      </c>
      <c r="E131" s="11" t="s">
        <v>288</v>
      </c>
      <c r="F131" s="11" t="s">
        <v>1668</v>
      </c>
      <c r="G131" s="11" t="s">
        <v>1669</v>
      </c>
      <c r="H131" s="11" t="s">
        <v>1670</v>
      </c>
      <c r="I131" s="11" t="s">
        <v>1404</v>
      </c>
      <c r="J131" s="13" t="s">
        <v>1405</v>
      </c>
      <c r="K131" s="13" t="s">
        <v>1406</v>
      </c>
    </row>
    <row r="132" spans="1:11" ht="18" customHeight="1">
      <c r="A132">
        <v>132</v>
      </c>
      <c r="B132" s="19" t="s">
        <v>5762</v>
      </c>
      <c r="C132" s="11" t="s">
        <v>1399</v>
      </c>
      <c r="D132" s="11" t="s">
        <v>246</v>
      </c>
      <c r="E132" s="11" t="s">
        <v>289</v>
      </c>
      <c r="F132" s="11" t="s">
        <v>1671</v>
      </c>
      <c r="G132" s="11" t="s">
        <v>1672</v>
      </c>
      <c r="H132" s="11" t="s">
        <v>1673</v>
      </c>
      <c r="I132" s="11" t="s">
        <v>1404</v>
      </c>
      <c r="J132" s="13" t="s">
        <v>1405</v>
      </c>
      <c r="K132" s="13" t="s">
        <v>1406</v>
      </c>
    </row>
    <row r="133" spans="1:11" ht="18" customHeight="1">
      <c r="A133">
        <v>133</v>
      </c>
      <c r="B133" s="19" t="s">
        <v>5762</v>
      </c>
      <c r="C133" s="11" t="s">
        <v>1399</v>
      </c>
      <c r="D133" s="11" t="s">
        <v>246</v>
      </c>
      <c r="E133" s="11" t="s">
        <v>291</v>
      </c>
      <c r="F133" s="11" t="s">
        <v>1674</v>
      </c>
      <c r="G133" s="11" t="s">
        <v>1675</v>
      </c>
      <c r="H133" s="11" t="s">
        <v>454</v>
      </c>
      <c r="I133" s="11" t="s">
        <v>1404</v>
      </c>
      <c r="J133" s="13" t="s">
        <v>1405</v>
      </c>
      <c r="K133" s="13" t="s">
        <v>1406</v>
      </c>
    </row>
    <row r="134" spans="1:11" ht="18" customHeight="1">
      <c r="A134">
        <v>134</v>
      </c>
      <c r="B134" s="19" t="s">
        <v>5762</v>
      </c>
      <c r="C134" s="11" t="s">
        <v>1399</v>
      </c>
      <c r="D134" s="11" t="s">
        <v>246</v>
      </c>
      <c r="E134" s="11" t="s">
        <v>292</v>
      </c>
      <c r="F134" s="11" t="s">
        <v>1676</v>
      </c>
      <c r="G134" s="11" t="s">
        <v>1677</v>
      </c>
      <c r="H134" s="11" t="s">
        <v>1678</v>
      </c>
      <c r="I134" s="11" t="s">
        <v>1404</v>
      </c>
      <c r="J134" s="13" t="s">
        <v>1405</v>
      </c>
      <c r="K134" s="13" t="s">
        <v>1406</v>
      </c>
    </row>
    <row r="135" spans="1:11" ht="18" customHeight="1">
      <c r="A135">
        <v>135</v>
      </c>
      <c r="B135" s="19" t="s">
        <v>5762</v>
      </c>
      <c r="C135" s="11" t="s">
        <v>1399</v>
      </c>
      <c r="D135" s="11" t="s">
        <v>246</v>
      </c>
      <c r="E135" s="11" t="s">
        <v>293</v>
      </c>
      <c r="F135" s="11" t="s">
        <v>1679</v>
      </c>
      <c r="G135" s="11" t="s">
        <v>1680</v>
      </c>
      <c r="H135" s="11" t="s">
        <v>454</v>
      </c>
      <c r="I135" s="11" t="s">
        <v>1404</v>
      </c>
      <c r="J135" s="13" t="s">
        <v>1405</v>
      </c>
      <c r="K135" s="13" t="s">
        <v>1406</v>
      </c>
    </row>
    <row r="136" spans="1:11" ht="18" customHeight="1">
      <c r="A136">
        <v>136</v>
      </c>
      <c r="B136" s="19" t="s">
        <v>5762</v>
      </c>
      <c r="C136" s="11" t="s">
        <v>1399</v>
      </c>
      <c r="D136" s="11" t="s">
        <v>246</v>
      </c>
      <c r="E136" s="11" t="s">
        <v>296</v>
      </c>
      <c r="F136" s="11" t="s">
        <v>5920</v>
      </c>
      <c r="G136" s="11" t="s">
        <v>5921</v>
      </c>
      <c r="H136" s="11" t="s">
        <v>5922</v>
      </c>
      <c r="I136" s="11" t="s">
        <v>5507</v>
      </c>
      <c r="J136" s="13" t="s">
        <v>1405</v>
      </c>
      <c r="K136" s="13" t="s">
        <v>1406</v>
      </c>
    </row>
    <row r="137" spans="1:11" ht="18" customHeight="1">
      <c r="A137">
        <v>137</v>
      </c>
      <c r="B137" s="19" t="s">
        <v>5762</v>
      </c>
      <c r="C137" s="11" t="s">
        <v>1399</v>
      </c>
      <c r="D137" s="11" t="s">
        <v>246</v>
      </c>
      <c r="E137" s="11" t="s">
        <v>295</v>
      </c>
      <c r="F137" s="11" t="s">
        <v>1681</v>
      </c>
      <c r="G137" s="11" t="s">
        <v>1682</v>
      </c>
      <c r="H137" s="11" t="s">
        <v>1673</v>
      </c>
      <c r="I137" s="11" t="s">
        <v>1404</v>
      </c>
      <c r="J137" s="13" t="s">
        <v>1405</v>
      </c>
      <c r="K137" s="13" t="s">
        <v>1406</v>
      </c>
    </row>
    <row r="138" spans="1:11" ht="18" customHeight="1">
      <c r="A138">
        <v>138</v>
      </c>
      <c r="B138" s="19" t="s">
        <v>5762</v>
      </c>
      <c r="C138" s="11" t="s">
        <v>1399</v>
      </c>
      <c r="D138" s="11" t="s">
        <v>246</v>
      </c>
      <c r="E138" s="11" t="s">
        <v>298</v>
      </c>
      <c r="F138" s="11" t="s">
        <v>1683</v>
      </c>
      <c r="G138" s="11" t="s">
        <v>1684</v>
      </c>
      <c r="H138" s="11" t="s">
        <v>1685</v>
      </c>
      <c r="I138" s="11" t="s">
        <v>1404</v>
      </c>
      <c r="J138" s="13" t="s">
        <v>1405</v>
      </c>
      <c r="K138" s="13" t="s">
        <v>1406</v>
      </c>
    </row>
    <row r="139" spans="1:11" ht="18" customHeight="1">
      <c r="A139">
        <v>139</v>
      </c>
      <c r="B139" s="19" t="s">
        <v>5762</v>
      </c>
      <c r="C139" s="11" t="s">
        <v>1399</v>
      </c>
      <c r="D139" s="11" t="s">
        <v>246</v>
      </c>
      <c r="E139" s="11" t="s">
        <v>297</v>
      </c>
      <c r="F139" s="11" t="s">
        <v>1686</v>
      </c>
      <c r="G139" s="11" t="s">
        <v>1687</v>
      </c>
      <c r="H139" s="11" t="s">
        <v>1685</v>
      </c>
      <c r="I139" s="11" t="s">
        <v>1404</v>
      </c>
      <c r="J139" s="13" t="s">
        <v>1405</v>
      </c>
      <c r="K139" s="13" t="s">
        <v>1406</v>
      </c>
    </row>
    <row r="140" spans="1:11" ht="18" customHeight="1">
      <c r="A140">
        <v>140</v>
      </c>
      <c r="B140" s="19" t="s">
        <v>5762</v>
      </c>
      <c r="C140" s="11" t="s">
        <v>1399</v>
      </c>
      <c r="D140" s="11" t="s">
        <v>246</v>
      </c>
      <c r="E140" s="11" t="s">
        <v>301</v>
      </c>
      <c r="F140" s="11" t="s">
        <v>5923</v>
      </c>
      <c r="G140" s="11" t="s">
        <v>5924</v>
      </c>
      <c r="H140" s="11" t="s">
        <v>1673</v>
      </c>
      <c r="I140" s="11" t="s">
        <v>5507</v>
      </c>
      <c r="J140" s="13" t="s">
        <v>1405</v>
      </c>
      <c r="K140" s="13" t="s">
        <v>1406</v>
      </c>
    </row>
    <row r="141" spans="1:11" ht="18" customHeight="1">
      <c r="A141">
        <v>141</v>
      </c>
      <c r="B141" s="19" t="s">
        <v>5762</v>
      </c>
      <c r="C141" s="11" t="s">
        <v>1399</v>
      </c>
      <c r="D141" s="11" t="s">
        <v>246</v>
      </c>
      <c r="E141" s="11" t="s">
        <v>307</v>
      </c>
      <c r="F141" s="11" t="s">
        <v>1688</v>
      </c>
      <c r="G141" s="11" t="s">
        <v>1689</v>
      </c>
      <c r="H141" s="11" t="s">
        <v>1685</v>
      </c>
      <c r="I141" s="11" t="s">
        <v>1404</v>
      </c>
      <c r="J141" s="13" t="s">
        <v>1405</v>
      </c>
      <c r="K141" s="13" t="s">
        <v>1406</v>
      </c>
    </row>
    <row r="142" spans="1:11" ht="18" customHeight="1">
      <c r="A142">
        <v>142</v>
      </c>
      <c r="B142" s="19" t="s">
        <v>5762</v>
      </c>
      <c r="C142" s="11" t="s">
        <v>1399</v>
      </c>
      <c r="D142" s="11" t="s">
        <v>246</v>
      </c>
      <c r="E142" s="11" t="s">
        <v>308</v>
      </c>
      <c r="F142" s="11" t="s">
        <v>5925</v>
      </c>
      <c r="G142" s="11" t="s">
        <v>5926</v>
      </c>
      <c r="H142" s="11" t="s">
        <v>1778</v>
      </c>
      <c r="I142" s="11" t="s">
        <v>5624</v>
      </c>
      <c r="J142" s="13" t="s">
        <v>1405</v>
      </c>
      <c r="K142" s="13" t="s">
        <v>1406</v>
      </c>
    </row>
    <row r="143" spans="1:11" ht="18" customHeight="1">
      <c r="A143">
        <v>143</v>
      </c>
      <c r="B143" s="19" t="s">
        <v>5762</v>
      </c>
      <c r="C143" s="11" t="s">
        <v>1399</v>
      </c>
      <c r="D143" s="11" t="s">
        <v>246</v>
      </c>
      <c r="E143" s="11" t="s">
        <v>309</v>
      </c>
      <c r="F143" s="11" t="s">
        <v>1690</v>
      </c>
      <c r="G143" s="11" t="s">
        <v>1691</v>
      </c>
      <c r="H143" s="11" t="s">
        <v>1583</v>
      </c>
      <c r="I143" s="11" t="s">
        <v>1404</v>
      </c>
      <c r="J143" s="13" t="s">
        <v>1405</v>
      </c>
      <c r="K143" s="13" t="s">
        <v>1406</v>
      </c>
    </row>
    <row r="144" spans="1:11" ht="18" customHeight="1">
      <c r="A144">
        <v>144</v>
      </c>
      <c r="B144" s="19" t="s">
        <v>5762</v>
      </c>
      <c r="C144" s="11" t="s">
        <v>1399</v>
      </c>
      <c r="D144" s="11" t="s">
        <v>246</v>
      </c>
      <c r="E144" s="11" t="s">
        <v>310</v>
      </c>
      <c r="F144" s="11" t="s">
        <v>1692</v>
      </c>
      <c r="G144" s="11" t="s">
        <v>1693</v>
      </c>
      <c r="H144" s="11" t="s">
        <v>1694</v>
      </c>
      <c r="I144" s="11" t="s">
        <v>1404</v>
      </c>
      <c r="J144" s="13" t="s">
        <v>1405</v>
      </c>
      <c r="K144" s="13" t="s">
        <v>1406</v>
      </c>
    </row>
    <row r="145" spans="1:11" ht="18" customHeight="1">
      <c r="A145">
        <v>145</v>
      </c>
      <c r="B145" s="19" t="s">
        <v>5762</v>
      </c>
      <c r="C145" s="11" t="s">
        <v>1399</v>
      </c>
      <c r="D145" s="11" t="s">
        <v>246</v>
      </c>
      <c r="E145" s="11" t="s">
        <v>311</v>
      </c>
      <c r="F145" s="11" t="s">
        <v>1695</v>
      </c>
      <c r="G145" s="11" t="s">
        <v>1696</v>
      </c>
      <c r="H145" s="11" t="s">
        <v>1667</v>
      </c>
      <c r="I145" s="11" t="s">
        <v>1404</v>
      </c>
      <c r="J145" s="13" t="s">
        <v>1405</v>
      </c>
      <c r="K145" s="13" t="s">
        <v>1406</v>
      </c>
    </row>
    <row r="146" spans="1:11" ht="18" customHeight="1">
      <c r="A146">
        <v>146</v>
      </c>
      <c r="B146" s="19" t="s">
        <v>5762</v>
      </c>
      <c r="C146" s="11" t="s">
        <v>1399</v>
      </c>
      <c r="D146" s="11" t="s">
        <v>246</v>
      </c>
      <c r="E146" s="11" t="s">
        <v>312</v>
      </c>
      <c r="F146" s="11" t="s">
        <v>1697</v>
      </c>
      <c r="G146" s="11" t="s">
        <v>1698</v>
      </c>
      <c r="H146" s="11" t="s">
        <v>1678</v>
      </c>
      <c r="I146" s="11" t="s">
        <v>1404</v>
      </c>
      <c r="J146" s="13" t="s">
        <v>1405</v>
      </c>
      <c r="K146" s="13" t="s">
        <v>1406</v>
      </c>
    </row>
    <row r="147" spans="1:11" ht="18" customHeight="1">
      <c r="A147">
        <v>147</v>
      </c>
      <c r="B147" s="19" t="s">
        <v>5762</v>
      </c>
      <c r="C147" s="11" t="s">
        <v>1399</v>
      </c>
      <c r="D147" s="11" t="s">
        <v>246</v>
      </c>
      <c r="E147" s="11" t="s">
        <v>315</v>
      </c>
      <c r="F147" s="11" t="s">
        <v>1699</v>
      </c>
      <c r="G147" s="11" t="s">
        <v>1700</v>
      </c>
      <c r="H147" s="11" t="s">
        <v>1646</v>
      </c>
      <c r="I147" s="11" t="s">
        <v>1404</v>
      </c>
      <c r="J147" s="13" t="s">
        <v>1405</v>
      </c>
      <c r="K147" s="13" t="s">
        <v>1406</v>
      </c>
    </row>
    <row r="148" spans="1:11" ht="18" customHeight="1">
      <c r="A148">
        <v>148</v>
      </c>
      <c r="B148" s="19" t="s">
        <v>5762</v>
      </c>
      <c r="C148" s="11" t="s">
        <v>1399</v>
      </c>
      <c r="D148" s="11" t="s">
        <v>246</v>
      </c>
      <c r="E148" s="11" t="s">
        <v>317</v>
      </c>
      <c r="F148" s="11" t="s">
        <v>1701</v>
      </c>
      <c r="G148" s="11" t="s">
        <v>1702</v>
      </c>
      <c r="H148" s="11" t="s">
        <v>1507</v>
      </c>
      <c r="I148" s="11" t="s">
        <v>1404</v>
      </c>
      <c r="J148" s="13" t="s">
        <v>1405</v>
      </c>
      <c r="K148" s="13" t="s">
        <v>1406</v>
      </c>
    </row>
    <row r="149" spans="1:11" ht="18" customHeight="1">
      <c r="A149">
        <v>149</v>
      </c>
      <c r="B149" s="19" t="s">
        <v>5762</v>
      </c>
      <c r="C149" s="11" t="s">
        <v>1399</v>
      </c>
      <c r="D149" s="11" t="s">
        <v>246</v>
      </c>
      <c r="E149" s="11" t="s">
        <v>318</v>
      </c>
      <c r="F149" s="11" t="s">
        <v>1867</v>
      </c>
      <c r="G149" s="11" t="s">
        <v>1868</v>
      </c>
      <c r="H149" s="11" t="s">
        <v>1507</v>
      </c>
      <c r="I149" s="11" t="s">
        <v>1866</v>
      </c>
      <c r="J149" s="13" t="s">
        <v>1405</v>
      </c>
      <c r="K149" s="13" t="s">
        <v>1406</v>
      </c>
    </row>
    <row r="150" spans="1:11" ht="18" customHeight="1">
      <c r="A150">
        <v>150</v>
      </c>
      <c r="B150" s="19" t="s">
        <v>5762</v>
      </c>
      <c r="C150" s="11" t="s">
        <v>1399</v>
      </c>
      <c r="D150" s="11" t="s">
        <v>246</v>
      </c>
      <c r="E150" s="11" t="s">
        <v>320</v>
      </c>
      <c r="F150" s="11" t="s">
        <v>1703</v>
      </c>
      <c r="G150" s="11" t="s">
        <v>1704</v>
      </c>
      <c r="H150" s="11" t="s">
        <v>454</v>
      </c>
      <c r="I150" s="11" t="s">
        <v>1404</v>
      </c>
      <c r="J150" s="13" t="s">
        <v>1405</v>
      </c>
      <c r="K150" s="13" t="s">
        <v>1406</v>
      </c>
    </row>
    <row r="151" spans="1:11" ht="18" customHeight="1">
      <c r="A151">
        <v>151</v>
      </c>
      <c r="B151" s="19" t="s">
        <v>5762</v>
      </c>
      <c r="C151" s="11" t="s">
        <v>1399</v>
      </c>
      <c r="D151" s="11" t="s">
        <v>246</v>
      </c>
      <c r="E151" s="11" t="s">
        <v>321</v>
      </c>
      <c r="F151" s="11" t="s">
        <v>1891</v>
      </c>
      <c r="G151" s="11" t="s">
        <v>1892</v>
      </c>
      <c r="H151" s="11" t="s">
        <v>1893</v>
      </c>
      <c r="I151" s="11" t="s">
        <v>1872</v>
      </c>
      <c r="J151" s="13" t="s">
        <v>1405</v>
      </c>
      <c r="K151" s="13" t="s">
        <v>1406</v>
      </c>
    </row>
    <row r="152" spans="1:11" ht="18" customHeight="1">
      <c r="A152">
        <v>152</v>
      </c>
      <c r="B152" s="19" t="s">
        <v>5762</v>
      </c>
      <c r="C152" s="11" t="s">
        <v>1399</v>
      </c>
      <c r="D152" s="11" t="s">
        <v>246</v>
      </c>
      <c r="E152" s="11" t="s">
        <v>322</v>
      </c>
      <c r="F152" s="11" t="s">
        <v>1705</v>
      </c>
      <c r="G152" s="11" t="s">
        <v>1706</v>
      </c>
      <c r="H152" s="11" t="s">
        <v>454</v>
      </c>
      <c r="I152" s="11" t="s">
        <v>1404</v>
      </c>
      <c r="J152" s="13" t="s">
        <v>1405</v>
      </c>
      <c r="K152" s="13" t="s">
        <v>1406</v>
      </c>
    </row>
    <row r="153" spans="1:11" ht="18" customHeight="1">
      <c r="A153">
        <v>153</v>
      </c>
      <c r="B153" s="19" t="s">
        <v>5762</v>
      </c>
      <c r="C153" s="11" t="s">
        <v>1399</v>
      </c>
      <c r="D153" s="11" t="s">
        <v>246</v>
      </c>
      <c r="E153" s="11" t="s">
        <v>323</v>
      </c>
      <c r="F153" s="11" t="s">
        <v>5927</v>
      </c>
      <c r="G153" s="11" t="s">
        <v>5928</v>
      </c>
      <c r="H153" s="11" t="s">
        <v>1583</v>
      </c>
      <c r="I153" s="11" t="s">
        <v>5624</v>
      </c>
      <c r="J153" s="13" t="s">
        <v>1405</v>
      </c>
      <c r="K153" s="13" t="s">
        <v>1406</v>
      </c>
    </row>
    <row r="154" spans="1:11" ht="18" customHeight="1">
      <c r="A154">
        <v>154</v>
      </c>
      <c r="B154" s="19" t="s">
        <v>5762</v>
      </c>
      <c r="C154" s="11" t="s">
        <v>1399</v>
      </c>
      <c r="D154" s="11" t="s">
        <v>246</v>
      </c>
      <c r="E154" s="11" t="s">
        <v>254</v>
      </c>
      <c r="F154" s="11" t="s">
        <v>1707</v>
      </c>
      <c r="G154" s="11" t="s">
        <v>1708</v>
      </c>
      <c r="H154" s="11" t="s">
        <v>1456</v>
      </c>
      <c r="I154" s="11" t="s">
        <v>1404</v>
      </c>
      <c r="J154" s="13" t="s">
        <v>1405</v>
      </c>
      <c r="K154" s="13" t="s">
        <v>1406</v>
      </c>
    </row>
    <row r="155" spans="1:11" ht="18" customHeight="1">
      <c r="A155">
        <v>155</v>
      </c>
      <c r="B155" s="19" t="s">
        <v>5762</v>
      </c>
      <c r="C155" s="11" t="s">
        <v>1399</v>
      </c>
      <c r="D155" s="11" t="s">
        <v>246</v>
      </c>
      <c r="E155" s="11" t="s">
        <v>303</v>
      </c>
      <c r="F155" s="11" t="s">
        <v>1709</v>
      </c>
      <c r="G155" s="11" t="s">
        <v>1710</v>
      </c>
      <c r="H155" s="11" t="s">
        <v>1424</v>
      </c>
      <c r="I155" s="11" t="s">
        <v>1404</v>
      </c>
      <c r="J155" s="13" t="s">
        <v>1405</v>
      </c>
      <c r="K155" s="13" t="s">
        <v>1406</v>
      </c>
    </row>
    <row r="156" spans="1:11" ht="18" customHeight="1">
      <c r="A156">
        <v>156</v>
      </c>
      <c r="B156" s="19" t="s">
        <v>5762</v>
      </c>
      <c r="C156" s="11" t="s">
        <v>1399</v>
      </c>
      <c r="D156" s="11" t="s">
        <v>246</v>
      </c>
      <c r="E156" s="11" t="s">
        <v>5795</v>
      </c>
      <c r="F156" s="11" t="s">
        <v>5929</v>
      </c>
      <c r="G156" s="11" t="s">
        <v>5930</v>
      </c>
      <c r="H156" s="11" t="s">
        <v>5349</v>
      </c>
      <c r="I156" s="11" t="s">
        <v>5096</v>
      </c>
      <c r="J156" s="13" t="s">
        <v>1405</v>
      </c>
      <c r="K156" s="13" t="s">
        <v>1406</v>
      </c>
    </row>
    <row r="157" spans="1:11" ht="18" customHeight="1">
      <c r="A157">
        <v>157</v>
      </c>
      <c r="B157" s="19" t="s">
        <v>5762</v>
      </c>
      <c r="C157" s="11" t="s">
        <v>1399</v>
      </c>
      <c r="D157" s="11" t="s">
        <v>246</v>
      </c>
      <c r="E157" s="11" t="s">
        <v>5796</v>
      </c>
      <c r="F157" s="11" t="s">
        <v>5931</v>
      </c>
      <c r="G157" s="11" t="s">
        <v>5932</v>
      </c>
      <c r="H157" s="11" t="s">
        <v>5933</v>
      </c>
      <c r="I157" s="11" t="s">
        <v>5096</v>
      </c>
      <c r="J157" s="13" t="s">
        <v>1405</v>
      </c>
      <c r="K157" s="13" t="s">
        <v>1406</v>
      </c>
    </row>
    <row r="158" spans="1:11" ht="18" customHeight="1">
      <c r="A158">
        <v>158</v>
      </c>
      <c r="B158" s="19" t="s">
        <v>5762</v>
      </c>
      <c r="C158" s="11" t="s">
        <v>1399</v>
      </c>
      <c r="D158" s="11" t="s">
        <v>246</v>
      </c>
      <c r="E158" s="11" t="s">
        <v>5797</v>
      </c>
      <c r="F158" s="11" t="s">
        <v>5934</v>
      </c>
      <c r="G158" s="11" t="s">
        <v>5935</v>
      </c>
      <c r="H158" s="11" t="s">
        <v>1583</v>
      </c>
      <c r="I158" s="11" t="s">
        <v>5096</v>
      </c>
      <c r="J158" s="13" t="s">
        <v>1405</v>
      </c>
      <c r="K158" s="13" t="s">
        <v>1406</v>
      </c>
    </row>
    <row r="159" spans="1:11" ht="18" customHeight="1">
      <c r="A159">
        <v>159</v>
      </c>
      <c r="B159" s="19" t="s">
        <v>5762</v>
      </c>
      <c r="C159" s="11" t="s">
        <v>1399</v>
      </c>
      <c r="D159" s="11" t="s">
        <v>246</v>
      </c>
      <c r="E159" s="11" t="s">
        <v>5798</v>
      </c>
      <c r="F159" s="11" t="s">
        <v>5936</v>
      </c>
      <c r="G159" s="11" t="s">
        <v>5873</v>
      </c>
      <c r="H159" s="11" t="s">
        <v>1555</v>
      </c>
      <c r="I159" s="11" t="s">
        <v>5096</v>
      </c>
      <c r="J159" s="13" t="s">
        <v>1405</v>
      </c>
      <c r="K159" s="13" t="s">
        <v>1406</v>
      </c>
    </row>
    <row r="160" spans="1:11" ht="18" customHeight="1">
      <c r="A160">
        <v>160</v>
      </c>
      <c r="B160" s="19" t="s">
        <v>5762</v>
      </c>
      <c r="C160" s="11" t="s">
        <v>1399</v>
      </c>
      <c r="D160" s="11" t="s">
        <v>246</v>
      </c>
      <c r="E160" s="11" t="s">
        <v>249</v>
      </c>
      <c r="F160" s="11" t="s">
        <v>5937</v>
      </c>
      <c r="G160" s="11" t="s">
        <v>5938</v>
      </c>
      <c r="H160" s="11" t="s">
        <v>1431</v>
      </c>
      <c r="I160" s="11" t="s">
        <v>5096</v>
      </c>
      <c r="J160" s="13" t="s">
        <v>1405</v>
      </c>
      <c r="K160" s="13" t="s">
        <v>1406</v>
      </c>
    </row>
    <row r="161" spans="1:11" ht="18" customHeight="1">
      <c r="A161">
        <v>161</v>
      </c>
      <c r="B161" s="19" t="s">
        <v>5762</v>
      </c>
      <c r="C161" s="11" t="s">
        <v>1399</v>
      </c>
      <c r="D161" s="11" t="s">
        <v>246</v>
      </c>
      <c r="E161" s="11" t="s">
        <v>255</v>
      </c>
      <c r="F161" s="11" t="s">
        <v>5939</v>
      </c>
      <c r="G161" s="11" t="s">
        <v>5940</v>
      </c>
      <c r="H161" s="11" t="s">
        <v>1474</v>
      </c>
      <c r="I161" s="11" t="s">
        <v>5096</v>
      </c>
      <c r="J161" s="13" t="s">
        <v>1405</v>
      </c>
      <c r="K161" s="13" t="s">
        <v>1406</v>
      </c>
    </row>
    <row r="162" spans="1:11" ht="18" customHeight="1">
      <c r="A162">
        <v>162</v>
      </c>
      <c r="B162" s="19" t="s">
        <v>5762</v>
      </c>
      <c r="C162" s="11" t="s">
        <v>1399</v>
      </c>
      <c r="D162" s="11" t="s">
        <v>246</v>
      </c>
      <c r="E162" s="11" t="s">
        <v>256</v>
      </c>
      <c r="F162" s="11" t="s">
        <v>5939</v>
      </c>
      <c r="G162" s="11" t="s">
        <v>5940</v>
      </c>
      <c r="H162" s="11" t="s">
        <v>1474</v>
      </c>
      <c r="I162" s="11" t="s">
        <v>5096</v>
      </c>
      <c r="J162" s="13" t="s">
        <v>1405</v>
      </c>
      <c r="K162" s="13" t="s">
        <v>1406</v>
      </c>
    </row>
    <row r="163" spans="1:11" ht="18" customHeight="1">
      <c r="A163">
        <v>163</v>
      </c>
      <c r="B163" s="19" t="s">
        <v>5762</v>
      </c>
      <c r="C163" s="11" t="s">
        <v>1399</v>
      </c>
      <c r="D163" s="11" t="s">
        <v>246</v>
      </c>
      <c r="E163" s="11" t="s">
        <v>269</v>
      </c>
      <c r="F163" s="11" t="s">
        <v>5941</v>
      </c>
      <c r="G163" s="11" t="s">
        <v>5942</v>
      </c>
      <c r="H163" s="11" t="s">
        <v>5272</v>
      </c>
      <c r="I163" s="11" t="s">
        <v>5096</v>
      </c>
      <c r="J163" s="13" t="s">
        <v>1405</v>
      </c>
      <c r="K163" s="13" t="s">
        <v>1406</v>
      </c>
    </row>
    <row r="164" spans="1:11" ht="18" customHeight="1">
      <c r="A164">
        <v>164</v>
      </c>
      <c r="B164" s="19" t="s">
        <v>5762</v>
      </c>
      <c r="C164" s="11" t="s">
        <v>1399</v>
      </c>
      <c r="D164" s="11" t="s">
        <v>246</v>
      </c>
      <c r="E164" s="11" t="s">
        <v>275</v>
      </c>
      <c r="F164" s="11" t="s">
        <v>5943</v>
      </c>
      <c r="G164" s="11" t="s">
        <v>5944</v>
      </c>
      <c r="H164" s="11" t="s">
        <v>1482</v>
      </c>
      <c r="I164" s="11" t="s">
        <v>5096</v>
      </c>
      <c r="J164" s="13" t="s">
        <v>1405</v>
      </c>
      <c r="K164" s="13" t="s">
        <v>1406</v>
      </c>
    </row>
    <row r="165" spans="1:11" ht="18" customHeight="1">
      <c r="A165">
        <v>165</v>
      </c>
      <c r="B165" s="19" t="s">
        <v>5762</v>
      </c>
      <c r="C165" s="11" t="s">
        <v>1399</v>
      </c>
      <c r="D165" s="11" t="s">
        <v>246</v>
      </c>
      <c r="E165" s="11" t="s">
        <v>281</v>
      </c>
      <c r="F165" s="11" t="s">
        <v>5945</v>
      </c>
      <c r="G165" s="11" t="s">
        <v>5946</v>
      </c>
      <c r="H165" s="11" t="s">
        <v>1510</v>
      </c>
      <c r="I165" s="11" t="s">
        <v>5096</v>
      </c>
      <c r="J165" s="13" t="s">
        <v>1405</v>
      </c>
      <c r="K165" s="13" t="s">
        <v>1406</v>
      </c>
    </row>
    <row r="166" spans="1:11" ht="18" customHeight="1">
      <c r="A166">
        <v>166</v>
      </c>
      <c r="B166" s="19" t="s">
        <v>5762</v>
      </c>
      <c r="C166" s="11" t="s">
        <v>1399</v>
      </c>
      <c r="D166" s="11" t="s">
        <v>246</v>
      </c>
      <c r="E166" s="11" t="s">
        <v>286</v>
      </c>
      <c r="F166" s="11" t="s">
        <v>5947</v>
      </c>
      <c r="G166" s="11" t="s">
        <v>5948</v>
      </c>
      <c r="H166" s="11" t="s">
        <v>5303</v>
      </c>
      <c r="I166" s="11" t="s">
        <v>5096</v>
      </c>
      <c r="J166" s="13" t="s">
        <v>1405</v>
      </c>
      <c r="K166" s="13" t="s">
        <v>1406</v>
      </c>
    </row>
    <row r="167" spans="1:11" ht="18" customHeight="1">
      <c r="A167">
        <v>167</v>
      </c>
      <c r="B167" s="19" t="s">
        <v>5762</v>
      </c>
      <c r="C167" s="11" t="s">
        <v>1399</v>
      </c>
      <c r="D167" s="11" t="s">
        <v>246</v>
      </c>
      <c r="E167" s="11" t="s">
        <v>294</v>
      </c>
      <c r="F167" s="11" t="s">
        <v>5949</v>
      </c>
      <c r="G167" s="11" t="s">
        <v>5950</v>
      </c>
      <c r="H167" s="11" t="s">
        <v>1974</v>
      </c>
      <c r="I167" s="11" t="s">
        <v>5096</v>
      </c>
      <c r="J167" s="13" t="s">
        <v>1405</v>
      </c>
      <c r="K167" s="13" t="s">
        <v>1406</v>
      </c>
    </row>
    <row r="168" spans="1:11" ht="18" customHeight="1">
      <c r="A168">
        <v>168</v>
      </c>
      <c r="B168" s="19" t="s">
        <v>5762</v>
      </c>
      <c r="C168" s="11" t="s">
        <v>1399</v>
      </c>
      <c r="D168" s="11" t="s">
        <v>246</v>
      </c>
      <c r="E168" s="11" t="s">
        <v>1711</v>
      </c>
      <c r="F168" s="11" t="s">
        <v>1712</v>
      </c>
      <c r="G168" s="11" t="s">
        <v>1713</v>
      </c>
      <c r="H168" s="11" t="s">
        <v>1424</v>
      </c>
      <c r="I168" s="11" t="s">
        <v>1404</v>
      </c>
      <c r="J168" s="13" t="s">
        <v>1405</v>
      </c>
      <c r="K168" s="13" t="s">
        <v>1406</v>
      </c>
    </row>
    <row r="169" spans="1:11" ht="18" customHeight="1">
      <c r="A169">
        <v>169</v>
      </c>
      <c r="B169" s="19" t="s">
        <v>5762</v>
      </c>
      <c r="C169" s="11" t="s">
        <v>1399</v>
      </c>
      <c r="D169" s="11" t="s">
        <v>246</v>
      </c>
      <c r="E169" s="11" t="s">
        <v>276</v>
      </c>
      <c r="F169" s="11" t="s">
        <v>5951</v>
      </c>
      <c r="G169" s="11" t="s">
        <v>5952</v>
      </c>
      <c r="H169" s="11" t="s">
        <v>1974</v>
      </c>
      <c r="I169" s="11" t="s">
        <v>5096</v>
      </c>
      <c r="J169" s="13" t="s">
        <v>1405</v>
      </c>
      <c r="K169" s="13" t="s">
        <v>1406</v>
      </c>
    </row>
    <row r="170" spans="1:11" ht="18" customHeight="1">
      <c r="A170">
        <v>170</v>
      </c>
      <c r="B170" s="19" t="s">
        <v>5762</v>
      </c>
      <c r="C170" s="11" t="s">
        <v>1399</v>
      </c>
      <c r="D170" s="11" t="s">
        <v>246</v>
      </c>
      <c r="E170" s="11" t="s">
        <v>277</v>
      </c>
      <c r="F170" s="11" t="s">
        <v>5953</v>
      </c>
      <c r="G170" s="11" t="s">
        <v>5954</v>
      </c>
      <c r="H170" s="11" t="s">
        <v>1974</v>
      </c>
      <c r="I170" s="11" t="s">
        <v>5096</v>
      </c>
      <c r="J170" s="13" t="s">
        <v>1405</v>
      </c>
      <c r="K170" s="13" t="s">
        <v>1406</v>
      </c>
    </row>
    <row r="171" spans="1:11" ht="18" customHeight="1">
      <c r="A171">
        <v>171</v>
      </c>
      <c r="B171" s="19" t="s">
        <v>5762</v>
      </c>
      <c r="C171" s="11" t="s">
        <v>1399</v>
      </c>
      <c r="D171" s="11" t="s">
        <v>246</v>
      </c>
      <c r="E171" s="11" t="s">
        <v>333</v>
      </c>
      <c r="F171" s="11" t="s">
        <v>5955</v>
      </c>
      <c r="G171" s="11" t="s">
        <v>5956</v>
      </c>
      <c r="H171" s="11" t="s">
        <v>5957</v>
      </c>
      <c r="I171" s="11" t="s">
        <v>5096</v>
      </c>
      <c r="J171" s="13" t="s">
        <v>1405</v>
      </c>
      <c r="K171" s="13" t="s">
        <v>1406</v>
      </c>
    </row>
    <row r="172" spans="1:11" ht="18" customHeight="1">
      <c r="A172">
        <v>172</v>
      </c>
      <c r="B172" s="19" t="s">
        <v>5762</v>
      </c>
      <c r="C172" s="11" t="s">
        <v>1399</v>
      </c>
      <c r="D172" s="11" t="s">
        <v>246</v>
      </c>
      <c r="E172" s="11" t="s">
        <v>334</v>
      </c>
      <c r="F172" s="11" t="s">
        <v>5958</v>
      </c>
      <c r="G172" s="11" t="s">
        <v>5959</v>
      </c>
      <c r="H172" s="11" t="s">
        <v>1427</v>
      </c>
      <c r="I172" s="11" t="s">
        <v>5096</v>
      </c>
      <c r="J172" s="13" t="s">
        <v>1405</v>
      </c>
      <c r="K172" s="13" t="s">
        <v>1406</v>
      </c>
    </row>
    <row r="173" spans="1:11" ht="18" customHeight="1">
      <c r="A173">
        <v>173</v>
      </c>
      <c r="B173" s="19" t="s">
        <v>5762</v>
      </c>
      <c r="C173" s="11" t="s">
        <v>1399</v>
      </c>
      <c r="D173" s="11" t="s">
        <v>246</v>
      </c>
      <c r="E173" s="11" t="s">
        <v>1714</v>
      </c>
      <c r="F173" s="11" t="s">
        <v>1715</v>
      </c>
      <c r="G173" s="11" t="s">
        <v>1716</v>
      </c>
      <c r="H173" s="11" t="s">
        <v>1424</v>
      </c>
      <c r="I173" s="11" t="s">
        <v>1404</v>
      </c>
      <c r="J173" s="13" t="s">
        <v>1405</v>
      </c>
      <c r="K173" s="13" t="s">
        <v>1406</v>
      </c>
    </row>
    <row r="174" spans="1:11" ht="18" customHeight="1">
      <c r="A174">
        <v>174</v>
      </c>
      <c r="B174" s="19" t="s">
        <v>5762</v>
      </c>
      <c r="C174" s="11" t="s">
        <v>1399</v>
      </c>
      <c r="D174" s="11" t="s">
        <v>246</v>
      </c>
      <c r="E174" s="11" t="s">
        <v>316</v>
      </c>
      <c r="F174" s="11" t="s">
        <v>1717</v>
      </c>
      <c r="G174" s="11" t="s">
        <v>1718</v>
      </c>
      <c r="H174" s="11" t="s">
        <v>1719</v>
      </c>
      <c r="I174" s="11" t="s">
        <v>1404</v>
      </c>
      <c r="J174" s="13" t="s">
        <v>1405</v>
      </c>
      <c r="K174" s="13" t="s">
        <v>1406</v>
      </c>
    </row>
    <row r="175" spans="1:11" ht="18" customHeight="1">
      <c r="A175">
        <v>175</v>
      </c>
      <c r="B175" s="19" t="s">
        <v>5762</v>
      </c>
      <c r="C175" s="11" t="s">
        <v>1399</v>
      </c>
      <c r="D175" s="11" t="s">
        <v>246</v>
      </c>
      <c r="E175" s="11" t="s">
        <v>305</v>
      </c>
      <c r="F175" s="11" t="s">
        <v>1720</v>
      </c>
      <c r="G175" s="11" t="s">
        <v>1721</v>
      </c>
      <c r="H175" s="11" t="s">
        <v>1424</v>
      </c>
      <c r="I175" s="11" t="s">
        <v>1404</v>
      </c>
      <c r="J175" s="13" t="s">
        <v>1405</v>
      </c>
      <c r="K175" s="13" t="s">
        <v>1406</v>
      </c>
    </row>
    <row r="176" spans="1:11" ht="18" customHeight="1">
      <c r="A176">
        <v>176</v>
      </c>
      <c r="B176" s="19" t="s">
        <v>5762</v>
      </c>
      <c r="C176" s="11" t="s">
        <v>1399</v>
      </c>
      <c r="D176" s="11" t="s">
        <v>246</v>
      </c>
      <c r="E176" s="11" t="s">
        <v>285</v>
      </c>
      <c r="F176" s="11" t="s">
        <v>1722</v>
      </c>
      <c r="G176" s="11" t="s">
        <v>1687</v>
      </c>
      <c r="H176" s="11" t="s">
        <v>1723</v>
      </c>
      <c r="I176" s="11" t="s">
        <v>1404</v>
      </c>
      <c r="J176" s="13" t="s">
        <v>1405</v>
      </c>
      <c r="K176" s="13" t="s">
        <v>1406</v>
      </c>
    </row>
    <row r="177" spans="1:11" ht="18" customHeight="1">
      <c r="A177">
        <v>177</v>
      </c>
      <c r="B177" s="19" t="s">
        <v>5762</v>
      </c>
      <c r="C177" s="11" t="s">
        <v>1399</v>
      </c>
      <c r="D177" s="11" t="s">
        <v>246</v>
      </c>
      <c r="E177" s="11" t="s">
        <v>300</v>
      </c>
      <c r="F177" s="11" t="s">
        <v>1724</v>
      </c>
      <c r="G177" s="11" t="s">
        <v>1687</v>
      </c>
      <c r="H177" s="11" t="s">
        <v>1685</v>
      </c>
      <c r="I177" s="11" t="s">
        <v>1404</v>
      </c>
      <c r="J177" s="13" t="s">
        <v>1405</v>
      </c>
      <c r="K177" s="13" t="s">
        <v>1406</v>
      </c>
    </row>
    <row r="178" spans="1:11" ht="18" customHeight="1">
      <c r="A178">
        <v>178</v>
      </c>
      <c r="B178" s="19" t="s">
        <v>5762</v>
      </c>
      <c r="C178" s="11" t="s">
        <v>1399</v>
      </c>
      <c r="D178" s="11" t="s">
        <v>246</v>
      </c>
      <c r="E178" s="11" t="s">
        <v>299</v>
      </c>
      <c r="F178" s="11" t="s">
        <v>1725</v>
      </c>
      <c r="G178" s="11" t="s">
        <v>1726</v>
      </c>
      <c r="H178" s="11" t="s">
        <v>1424</v>
      </c>
      <c r="I178" s="11" t="s">
        <v>1404</v>
      </c>
      <c r="J178" s="13" t="s">
        <v>1405</v>
      </c>
      <c r="K178" s="13" t="s">
        <v>1406</v>
      </c>
    </row>
    <row r="179" spans="1:11" ht="18" customHeight="1">
      <c r="A179">
        <v>179</v>
      </c>
      <c r="B179" s="19" t="s">
        <v>5762</v>
      </c>
      <c r="C179" s="11" t="s">
        <v>1399</v>
      </c>
      <c r="D179" s="11" t="s">
        <v>246</v>
      </c>
      <c r="E179" s="11" t="s">
        <v>325</v>
      </c>
      <c r="F179" s="11" t="s">
        <v>1727</v>
      </c>
      <c r="G179" s="11" t="s">
        <v>1728</v>
      </c>
      <c r="H179" s="11" t="s">
        <v>1424</v>
      </c>
      <c r="I179" s="11" t="s">
        <v>1404</v>
      </c>
      <c r="J179" s="13" t="s">
        <v>1405</v>
      </c>
      <c r="K179" s="13" t="s">
        <v>1406</v>
      </c>
    </row>
    <row r="180" spans="1:11" ht="18" customHeight="1">
      <c r="A180">
        <v>180</v>
      </c>
      <c r="B180" s="19" t="s">
        <v>5762</v>
      </c>
      <c r="C180" s="11" t="s">
        <v>1399</v>
      </c>
      <c r="D180" s="11" t="s">
        <v>246</v>
      </c>
      <c r="E180" s="11" t="s">
        <v>335</v>
      </c>
      <c r="F180" s="11" t="s">
        <v>1729</v>
      </c>
      <c r="G180" s="11" t="s">
        <v>1730</v>
      </c>
      <c r="H180" s="11" t="s">
        <v>1424</v>
      </c>
      <c r="I180" s="11" t="s">
        <v>1404</v>
      </c>
      <c r="J180" s="13" t="s">
        <v>1405</v>
      </c>
      <c r="K180" s="13" t="s">
        <v>1406</v>
      </c>
    </row>
    <row r="181" spans="1:11" ht="18" customHeight="1">
      <c r="A181">
        <v>181</v>
      </c>
      <c r="B181" s="19" t="s">
        <v>5762</v>
      </c>
      <c r="C181" s="11" t="s">
        <v>1399</v>
      </c>
      <c r="D181" s="11" t="s">
        <v>246</v>
      </c>
      <c r="E181" s="11" t="s">
        <v>326</v>
      </c>
      <c r="F181" s="11" t="s">
        <v>5960</v>
      </c>
      <c r="G181" s="11" t="s">
        <v>5961</v>
      </c>
      <c r="H181" s="11" t="s">
        <v>5962</v>
      </c>
      <c r="I181" s="11" t="s">
        <v>5507</v>
      </c>
      <c r="J181" s="13" t="s">
        <v>1405</v>
      </c>
      <c r="K181" s="13" t="s">
        <v>1406</v>
      </c>
    </row>
    <row r="182" spans="1:11" ht="18" customHeight="1">
      <c r="A182">
        <v>182</v>
      </c>
      <c r="B182" s="19" t="s">
        <v>5762</v>
      </c>
      <c r="C182" s="11" t="s">
        <v>1399</v>
      </c>
      <c r="D182" s="11" t="s">
        <v>246</v>
      </c>
      <c r="E182" s="11" t="s">
        <v>327</v>
      </c>
      <c r="F182" s="11" t="s">
        <v>5963</v>
      </c>
      <c r="G182" s="11" t="s">
        <v>5964</v>
      </c>
      <c r="H182" s="11" t="s">
        <v>5965</v>
      </c>
      <c r="I182" s="11" t="s">
        <v>5587</v>
      </c>
      <c r="J182" s="13" t="s">
        <v>1405</v>
      </c>
      <c r="K182" s="13" t="s">
        <v>1406</v>
      </c>
    </row>
    <row r="183" spans="1:11" ht="18" customHeight="1">
      <c r="A183">
        <v>183</v>
      </c>
      <c r="B183" s="19" t="s">
        <v>5762</v>
      </c>
      <c r="C183" s="11" t="s">
        <v>1399</v>
      </c>
      <c r="D183" s="11" t="s">
        <v>246</v>
      </c>
      <c r="E183" s="11" t="s">
        <v>328</v>
      </c>
      <c r="F183" s="11" t="s">
        <v>1731</v>
      </c>
      <c r="G183" s="11" t="s">
        <v>1732</v>
      </c>
      <c r="H183" s="11" t="s">
        <v>1507</v>
      </c>
      <c r="I183" s="11" t="s">
        <v>1404</v>
      </c>
      <c r="J183" s="13" t="s">
        <v>1405</v>
      </c>
      <c r="K183" s="13" t="s">
        <v>1406</v>
      </c>
    </row>
    <row r="184" spans="1:11" ht="18" customHeight="1">
      <c r="A184">
        <v>184</v>
      </c>
      <c r="B184" s="19" t="s">
        <v>5762</v>
      </c>
      <c r="C184" s="11" t="s">
        <v>1399</v>
      </c>
      <c r="D184" s="11" t="s">
        <v>246</v>
      </c>
      <c r="E184" s="11" t="s">
        <v>330</v>
      </c>
      <c r="F184" s="11" t="s">
        <v>1733</v>
      </c>
      <c r="G184" s="11" t="s">
        <v>1734</v>
      </c>
      <c r="H184" s="11" t="s">
        <v>1673</v>
      </c>
      <c r="I184" s="11" t="s">
        <v>1404</v>
      </c>
      <c r="J184" s="13" t="s">
        <v>1405</v>
      </c>
      <c r="K184" s="13" t="s">
        <v>1406</v>
      </c>
    </row>
    <row r="185" spans="1:11" ht="18" customHeight="1">
      <c r="A185">
        <v>185</v>
      </c>
      <c r="B185" s="19" t="s">
        <v>5762</v>
      </c>
      <c r="C185" s="11" t="s">
        <v>1399</v>
      </c>
      <c r="D185" s="11" t="s">
        <v>246</v>
      </c>
      <c r="E185" s="11" t="s">
        <v>329</v>
      </c>
      <c r="F185" s="11" t="s">
        <v>5966</v>
      </c>
      <c r="G185" s="11" t="s">
        <v>5967</v>
      </c>
      <c r="H185" s="11" t="s">
        <v>5965</v>
      </c>
      <c r="I185" s="11" t="s">
        <v>5624</v>
      </c>
      <c r="J185" s="13" t="s">
        <v>1405</v>
      </c>
      <c r="K185" s="13" t="s">
        <v>1406</v>
      </c>
    </row>
    <row r="186" spans="1:11" ht="18" customHeight="1">
      <c r="A186">
        <v>186</v>
      </c>
      <c r="B186" s="19" t="s">
        <v>5762</v>
      </c>
      <c r="C186" s="11" t="s">
        <v>1399</v>
      </c>
      <c r="D186" s="11" t="s">
        <v>246</v>
      </c>
      <c r="E186" s="11" t="s">
        <v>331</v>
      </c>
      <c r="F186" s="11" t="s">
        <v>1894</v>
      </c>
      <c r="G186" s="11" t="s">
        <v>1895</v>
      </c>
      <c r="H186" s="11" t="s">
        <v>1896</v>
      </c>
      <c r="I186" s="11" t="s">
        <v>1872</v>
      </c>
      <c r="J186" s="13" t="s">
        <v>1405</v>
      </c>
      <c r="K186" s="13" t="s">
        <v>1406</v>
      </c>
    </row>
    <row r="187" spans="1:11" ht="18" customHeight="1">
      <c r="A187">
        <v>187</v>
      </c>
      <c r="B187" s="19" t="s">
        <v>5762</v>
      </c>
      <c r="C187" s="11" t="s">
        <v>1399</v>
      </c>
      <c r="D187" s="11" t="s">
        <v>246</v>
      </c>
      <c r="E187" s="11" t="s">
        <v>332</v>
      </c>
      <c r="F187" s="11" t="s">
        <v>1897</v>
      </c>
      <c r="G187" s="11" t="s">
        <v>1898</v>
      </c>
      <c r="H187" s="11" t="s">
        <v>1685</v>
      </c>
      <c r="I187" s="11" t="s">
        <v>1872</v>
      </c>
      <c r="J187" s="13" t="s">
        <v>1405</v>
      </c>
      <c r="K187" s="13" t="s">
        <v>1406</v>
      </c>
    </row>
    <row r="188" spans="1:11" ht="18" customHeight="1">
      <c r="A188">
        <v>188</v>
      </c>
      <c r="B188" s="19" t="s">
        <v>5762</v>
      </c>
      <c r="C188" s="11" t="s">
        <v>1399</v>
      </c>
      <c r="D188" s="11" t="s">
        <v>246</v>
      </c>
      <c r="E188" s="11" t="s">
        <v>5799</v>
      </c>
      <c r="F188" s="11" t="s">
        <v>5968</v>
      </c>
      <c r="G188" s="11" t="s">
        <v>5969</v>
      </c>
      <c r="H188" s="11" t="s">
        <v>5970</v>
      </c>
      <c r="I188" s="11" t="s">
        <v>5096</v>
      </c>
      <c r="J188" s="13" t="s">
        <v>1405</v>
      </c>
      <c r="K188" s="13" t="s">
        <v>1406</v>
      </c>
    </row>
    <row r="189" spans="1:11" ht="18" customHeight="1">
      <c r="A189">
        <v>189</v>
      </c>
      <c r="B189" s="19" t="s">
        <v>5762</v>
      </c>
      <c r="C189" s="11" t="s">
        <v>1399</v>
      </c>
      <c r="D189" s="11" t="s">
        <v>246</v>
      </c>
      <c r="E189" s="11" t="s">
        <v>5800</v>
      </c>
      <c r="F189" s="11" t="s">
        <v>5971</v>
      </c>
      <c r="G189" s="11" t="s">
        <v>5972</v>
      </c>
      <c r="H189" s="11" t="s">
        <v>1583</v>
      </c>
      <c r="I189" s="11" t="s">
        <v>5096</v>
      </c>
      <c r="J189" s="13" t="s">
        <v>1405</v>
      </c>
      <c r="K189" s="13" t="s">
        <v>1406</v>
      </c>
    </row>
    <row r="190" spans="1:11" ht="18" customHeight="1">
      <c r="A190">
        <v>190</v>
      </c>
      <c r="B190" s="19" t="s">
        <v>5762</v>
      </c>
      <c r="C190" s="11" t="s">
        <v>1399</v>
      </c>
      <c r="D190" s="11" t="s">
        <v>246</v>
      </c>
      <c r="E190" s="11" t="s">
        <v>306</v>
      </c>
      <c r="F190" s="11" t="s">
        <v>5973</v>
      </c>
      <c r="G190" s="11" t="s">
        <v>5974</v>
      </c>
      <c r="H190" s="11" t="s">
        <v>1431</v>
      </c>
      <c r="I190" s="11" t="s">
        <v>5096</v>
      </c>
      <c r="J190" s="13" t="s">
        <v>1405</v>
      </c>
      <c r="K190" s="13" t="s">
        <v>1406</v>
      </c>
    </row>
    <row r="191" spans="1:11" ht="18" customHeight="1">
      <c r="A191">
        <v>191</v>
      </c>
      <c r="B191" s="19" t="s">
        <v>5762</v>
      </c>
      <c r="C191" s="11" t="s">
        <v>1399</v>
      </c>
      <c r="D191" s="11" t="s">
        <v>246</v>
      </c>
      <c r="E191" s="11" t="s">
        <v>313</v>
      </c>
      <c r="F191" s="11" t="s">
        <v>5975</v>
      </c>
      <c r="G191" s="11" t="s">
        <v>5976</v>
      </c>
      <c r="H191" s="11" t="s">
        <v>1514</v>
      </c>
      <c r="I191" s="11" t="s">
        <v>5096</v>
      </c>
      <c r="J191" s="13" t="s">
        <v>1405</v>
      </c>
      <c r="K191" s="13" t="s">
        <v>1406</v>
      </c>
    </row>
    <row r="192" spans="1:11" ht="18" customHeight="1">
      <c r="A192">
        <v>192</v>
      </c>
      <c r="B192" s="19" t="s">
        <v>5762</v>
      </c>
      <c r="C192" s="11" t="s">
        <v>1399</v>
      </c>
      <c r="D192" s="11" t="s">
        <v>246</v>
      </c>
      <c r="E192" s="11" t="s">
        <v>336</v>
      </c>
      <c r="F192" s="11" t="s">
        <v>5977</v>
      </c>
      <c r="G192" s="11" t="s">
        <v>5978</v>
      </c>
      <c r="H192" s="11" t="s">
        <v>1510</v>
      </c>
      <c r="I192" s="11" t="s">
        <v>5096</v>
      </c>
      <c r="J192" s="13" t="s">
        <v>1405</v>
      </c>
      <c r="K192" s="13" t="s">
        <v>1406</v>
      </c>
    </row>
    <row r="193" spans="1:11" ht="18" customHeight="1">
      <c r="A193">
        <v>193</v>
      </c>
      <c r="B193" s="19" t="s">
        <v>5762</v>
      </c>
      <c r="C193" s="11" t="s">
        <v>1399</v>
      </c>
      <c r="D193" s="11" t="s">
        <v>246</v>
      </c>
      <c r="E193" s="11" t="s">
        <v>337</v>
      </c>
      <c r="F193" s="11" t="s">
        <v>5979</v>
      </c>
      <c r="G193" s="11" t="s">
        <v>5980</v>
      </c>
      <c r="H193" s="11" t="s">
        <v>5272</v>
      </c>
      <c r="I193" s="11" t="s">
        <v>5096</v>
      </c>
      <c r="J193" s="13" t="s">
        <v>1405</v>
      </c>
      <c r="K193" s="13" t="s">
        <v>1406</v>
      </c>
    </row>
    <row r="194" spans="1:11" ht="18" customHeight="1">
      <c r="A194">
        <v>194</v>
      </c>
      <c r="B194" s="19" t="s">
        <v>5762</v>
      </c>
      <c r="C194" s="11" t="s">
        <v>1399</v>
      </c>
      <c r="D194" s="11" t="s">
        <v>246</v>
      </c>
      <c r="E194" s="11" t="s">
        <v>338</v>
      </c>
      <c r="F194" s="11" t="s">
        <v>5981</v>
      </c>
      <c r="G194" s="11" t="s">
        <v>5847</v>
      </c>
      <c r="H194" s="11" t="s">
        <v>1510</v>
      </c>
      <c r="I194" s="11" t="s">
        <v>5096</v>
      </c>
      <c r="J194" s="13" t="s">
        <v>1405</v>
      </c>
      <c r="K194" s="13" t="s">
        <v>1406</v>
      </c>
    </row>
    <row r="195" spans="1:11" ht="18" customHeight="1">
      <c r="A195">
        <v>195</v>
      </c>
      <c r="B195" s="19" t="s">
        <v>5762</v>
      </c>
      <c r="C195" s="11" t="s">
        <v>1399</v>
      </c>
      <c r="D195" s="11" t="s">
        <v>246</v>
      </c>
      <c r="E195" s="11" t="s">
        <v>339</v>
      </c>
      <c r="F195" s="11" t="s">
        <v>5982</v>
      </c>
      <c r="G195" s="11" t="s">
        <v>5983</v>
      </c>
      <c r="H195" s="11" t="s">
        <v>5880</v>
      </c>
      <c r="I195" s="11" t="s">
        <v>5096</v>
      </c>
      <c r="J195" s="13" t="s">
        <v>1405</v>
      </c>
      <c r="K195" s="13" t="s">
        <v>1406</v>
      </c>
    </row>
    <row r="196" spans="1:11" ht="18" customHeight="1">
      <c r="A196">
        <v>196</v>
      </c>
      <c r="B196" s="19" t="s">
        <v>5762</v>
      </c>
      <c r="C196" s="11" t="s">
        <v>1399</v>
      </c>
      <c r="D196" s="11" t="s">
        <v>246</v>
      </c>
      <c r="E196" s="11" t="s">
        <v>340</v>
      </c>
      <c r="F196" s="11" t="s">
        <v>5984</v>
      </c>
      <c r="G196" s="11" t="s">
        <v>5985</v>
      </c>
      <c r="H196" s="11" t="s">
        <v>1514</v>
      </c>
      <c r="I196" s="11" t="s">
        <v>5096</v>
      </c>
      <c r="J196" s="13" t="s">
        <v>1405</v>
      </c>
      <c r="K196" s="13" t="s">
        <v>1406</v>
      </c>
    </row>
    <row r="197" spans="1:11" ht="18" customHeight="1">
      <c r="A197">
        <v>197</v>
      </c>
      <c r="B197" s="19" t="s">
        <v>5762</v>
      </c>
      <c r="C197" s="11" t="s">
        <v>1399</v>
      </c>
      <c r="D197" s="11" t="s">
        <v>246</v>
      </c>
      <c r="E197" s="11" t="s">
        <v>341</v>
      </c>
      <c r="F197" s="11" t="s">
        <v>5986</v>
      </c>
      <c r="G197" s="11" t="s">
        <v>5987</v>
      </c>
      <c r="H197" s="11" t="s">
        <v>1514</v>
      </c>
      <c r="I197" s="11" t="s">
        <v>5096</v>
      </c>
      <c r="J197" s="13" t="s">
        <v>1405</v>
      </c>
      <c r="K197" s="13" t="s">
        <v>1406</v>
      </c>
    </row>
    <row r="198" spans="1:11" ht="18" customHeight="1">
      <c r="A198">
        <v>198</v>
      </c>
      <c r="B198" s="19" t="s">
        <v>5762</v>
      </c>
      <c r="C198" s="11" t="s">
        <v>1399</v>
      </c>
      <c r="D198" s="11" t="s">
        <v>246</v>
      </c>
      <c r="E198" s="11" t="s">
        <v>342</v>
      </c>
      <c r="F198" s="11" t="s">
        <v>5988</v>
      </c>
      <c r="G198" s="11" t="s">
        <v>5989</v>
      </c>
      <c r="H198" s="11" t="s">
        <v>5303</v>
      </c>
      <c r="I198" s="11" t="s">
        <v>5096</v>
      </c>
      <c r="J198" s="13" t="s">
        <v>1405</v>
      </c>
      <c r="K198" s="13" t="s">
        <v>1406</v>
      </c>
    </row>
    <row r="199" spans="1:11" ht="18" customHeight="1">
      <c r="A199">
        <v>199</v>
      </c>
      <c r="B199" s="19" t="s">
        <v>5762</v>
      </c>
      <c r="C199" s="11" t="s">
        <v>1399</v>
      </c>
      <c r="D199" s="11" t="s">
        <v>246</v>
      </c>
      <c r="E199" s="11" t="s">
        <v>343</v>
      </c>
      <c r="F199" s="11" t="s">
        <v>5990</v>
      </c>
      <c r="G199" s="11" t="s">
        <v>5991</v>
      </c>
      <c r="H199" s="11" t="s">
        <v>5992</v>
      </c>
      <c r="I199" s="11" t="s">
        <v>5096</v>
      </c>
      <c r="J199" s="13" t="s">
        <v>1405</v>
      </c>
      <c r="K199" s="13" t="s">
        <v>1406</v>
      </c>
    </row>
    <row r="200" spans="1:11" ht="18" customHeight="1">
      <c r="A200">
        <v>200</v>
      </c>
      <c r="B200" s="19" t="s">
        <v>5762</v>
      </c>
      <c r="C200" s="11" t="s">
        <v>1399</v>
      </c>
      <c r="D200" s="11" t="s">
        <v>246</v>
      </c>
      <c r="E200" s="11" t="s">
        <v>344</v>
      </c>
      <c r="F200" s="11" t="s">
        <v>5993</v>
      </c>
      <c r="G200" s="11" t="s">
        <v>5985</v>
      </c>
      <c r="H200" s="11" t="s">
        <v>1974</v>
      </c>
      <c r="I200" s="11" t="s">
        <v>5096</v>
      </c>
      <c r="J200" s="13" t="s">
        <v>1405</v>
      </c>
      <c r="K200" s="13" t="s">
        <v>1406</v>
      </c>
    </row>
    <row r="201" spans="1:11" ht="18" customHeight="1">
      <c r="A201">
        <v>201</v>
      </c>
      <c r="B201" s="19" t="s">
        <v>5762</v>
      </c>
      <c r="C201" s="11" t="s">
        <v>1399</v>
      </c>
      <c r="D201" s="11" t="s">
        <v>246</v>
      </c>
      <c r="E201" s="11" t="s">
        <v>345</v>
      </c>
      <c r="F201" s="11" t="s">
        <v>5994</v>
      </c>
      <c r="G201" s="11" t="s">
        <v>5995</v>
      </c>
      <c r="H201" s="11" t="s">
        <v>1974</v>
      </c>
      <c r="I201" s="11" t="s">
        <v>5096</v>
      </c>
      <c r="J201" s="13" t="s">
        <v>1405</v>
      </c>
      <c r="K201" s="13" t="s">
        <v>1406</v>
      </c>
    </row>
    <row r="202" spans="1:11" ht="18" customHeight="1">
      <c r="A202">
        <v>202</v>
      </c>
      <c r="B202" s="19" t="s">
        <v>5762</v>
      </c>
      <c r="C202" s="11" t="s">
        <v>1399</v>
      </c>
      <c r="D202" s="11" t="s">
        <v>246</v>
      </c>
      <c r="E202" s="11" t="s">
        <v>346</v>
      </c>
      <c r="F202" s="11" t="s">
        <v>5996</v>
      </c>
      <c r="G202" s="11" t="s">
        <v>5997</v>
      </c>
      <c r="H202" s="11" t="s">
        <v>2095</v>
      </c>
      <c r="I202" s="11" t="s">
        <v>5096</v>
      </c>
      <c r="J202" s="13" t="s">
        <v>1405</v>
      </c>
      <c r="K202" s="13" t="s">
        <v>1406</v>
      </c>
    </row>
    <row r="203" spans="1:11" ht="18" customHeight="1">
      <c r="A203">
        <v>203</v>
      </c>
      <c r="B203" s="19" t="s">
        <v>5762</v>
      </c>
      <c r="C203" s="11" t="s">
        <v>1399</v>
      </c>
      <c r="D203" s="11" t="s">
        <v>246</v>
      </c>
      <c r="E203" s="11" t="s">
        <v>347</v>
      </c>
      <c r="F203" s="11" t="s">
        <v>5998</v>
      </c>
      <c r="G203" s="11" t="s">
        <v>5999</v>
      </c>
      <c r="H203" s="11" t="s">
        <v>2095</v>
      </c>
      <c r="I203" s="11" t="s">
        <v>5096</v>
      </c>
      <c r="J203" s="13" t="s">
        <v>1405</v>
      </c>
      <c r="K203" s="13" t="s">
        <v>1406</v>
      </c>
    </row>
    <row r="204" spans="1:11" ht="18" customHeight="1">
      <c r="A204">
        <v>204</v>
      </c>
      <c r="B204" s="19" t="s">
        <v>5762</v>
      </c>
      <c r="C204" s="11" t="s">
        <v>1399</v>
      </c>
      <c r="D204" s="11" t="s">
        <v>246</v>
      </c>
      <c r="E204" s="11" t="s">
        <v>361</v>
      </c>
      <c r="F204" s="11" t="s">
        <v>1735</v>
      </c>
      <c r="G204" s="11" t="s">
        <v>1736</v>
      </c>
      <c r="H204" s="14"/>
      <c r="I204" s="11" t="s">
        <v>1404</v>
      </c>
      <c r="J204" s="13" t="s">
        <v>1405</v>
      </c>
      <c r="K204" s="13" t="s">
        <v>1406</v>
      </c>
    </row>
    <row r="205" spans="1:11" ht="18" customHeight="1">
      <c r="A205">
        <v>205</v>
      </c>
      <c r="B205" s="19" t="s">
        <v>5762</v>
      </c>
      <c r="C205" s="11" t="s">
        <v>1399</v>
      </c>
      <c r="D205" s="11" t="s">
        <v>246</v>
      </c>
      <c r="E205" s="11" t="s">
        <v>362</v>
      </c>
      <c r="F205" s="11" t="s">
        <v>1737</v>
      </c>
      <c r="G205" s="11" t="s">
        <v>1738</v>
      </c>
      <c r="H205" s="11" t="s">
        <v>1424</v>
      </c>
      <c r="I205" s="11" t="s">
        <v>1404</v>
      </c>
      <c r="J205" s="13" t="s">
        <v>1405</v>
      </c>
      <c r="K205" s="13" t="s">
        <v>1406</v>
      </c>
    </row>
    <row r="206" spans="1:11" ht="18" customHeight="1">
      <c r="A206">
        <v>206</v>
      </c>
      <c r="B206" s="19" t="s">
        <v>5762</v>
      </c>
      <c r="C206" s="11" t="s">
        <v>1399</v>
      </c>
      <c r="D206" s="11" t="s">
        <v>246</v>
      </c>
      <c r="E206" s="11" t="s">
        <v>363</v>
      </c>
      <c r="F206" s="11" t="s">
        <v>1739</v>
      </c>
      <c r="G206" s="11" t="s">
        <v>1740</v>
      </c>
      <c r="H206" s="11" t="s">
        <v>1424</v>
      </c>
      <c r="I206" s="11" t="s">
        <v>1404</v>
      </c>
      <c r="J206" s="13" t="s">
        <v>1405</v>
      </c>
      <c r="K206" s="13" t="s">
        <v>1406</v>
      </c>
    </row>
    <row r="207" spans="1:11" ht="18" customHeight="1">
      <c r="A207">
        <v>207</v>
      </c>
      <c r="B207" s="19" t="s">
        <v>5762</v>
      </c>
      <c r="C207" s="11" t="s">
        <v>1399</v>
      </c>
      <c r="D207" s="11" t="s">
        <v>246</v>
      </c>
      <c r="E207" s="11" t="s">
        <v>349</v>
      </c>
      <c r="F207" s="11" t="s">
        <v>6000</v>
      </c>
      <c r="G207" s="11" t="s">
        <v>6001</v>
      </c>
      <c r="H207" s="11" t="s">
        <v>6002</v>
      </c>
      <c r="I207" s="11" t="s">
        <v>5507</v>
      </c>
      <c r="J207" s="13" t="s">
        <v>1405</v>
      </c>
      <c r="K207" s="13" t="s">
        <v>1406</v>
      </c>
    </row>
    <row r="208" spans="1:11" ht="18" customHeight="1">
      <c r="A208">
        <v>208</v>
      </c>
      <c r="B208" s="19" t="s">
        <v>5762</v>
      </c>
      <c r="C208" s="11" t="s">
        <v>1399</v>
      </c>
      <c r="D208" s="11" t="s">
        <v>246</v>
      </c>
      <c r="E208" s="11" t="s">
        <v>350</v>
      </c>
      <c r="F208" s="11" t="s">
        <v>1741</v>
      </c>
      <c r="G208" s="11" t="s">
        <v>1742</v>
      </c>
      <c r="H208" s="11" t="s">
        <v>1664</v>
      </c>
      <c r="I208" s="11" t="s">
        <v>1404</v>
      </c>
      <c r="J208" s="13" t="s">
        <v>1405</v>
      </c>
      <c r="K208" s="13" t="s">
        <v>1406</v>
      </c>
    </row>
    <row r="209" spans="1:11" ht="18" customHeight="1">
      <c r="A209">
        <v>209</v>
      </c>
      <c r="B209" s="19" t="s">
        <v>5762</v>
      </c>
      <c r="C209" s="11" t="s">
        <v>1399</v>
      </c>
      <c r="D209" s="11" t="s">
        <v>246</v>
      </c>
      <c r="E209" s="11" t="s">
        <v>353</v>
      </c>
      <c r="F209" s="11" t="s">
        <v>1743</v>
      </c>
      <c r="G209" s="11" t="s">
        <v>1744</v>
      </c>
      <c r="H209" s="11" t="s">
        <v>1685</v>
      </c>
      <c r="I209" s="11" t="s">
        <v>1404</v>
      </c>
      <c r="J209" s="13" t="s">
        <v>1405</v>
      </c>
      <c r="K209" s="13" t="s">
        <v>1406</v>
      </c>
    </row>
    <row r="210" spans="1:11" ht="18" customHeight="1">
      <c r="A210">
        <v>210</v>
      </c>
      <c r="B210" s="19" t="s">
        <v>5762</v>
      </c>
      <c r="C210" s="11" t="s">
        <v>1399</v>
      </c>
      <c r="D210" s="11" t="s">
        <v>246</v>
      </c>
      <c r="E210" s="11" t="s">
        <v>354</v>
      </c>
      <c r="F210" s="11" t="s">
        <v>1745</v>
      </c>
      <c r="G210" s="11" t="s">
        <v>1746</v>
      </c>
      <c r="H210" s="11" t="s">
        <v>1747</v>
      </c>
      <c r="I210" s="11" t="s">
        <v>1404</v>
      </c>
      <c r="J210" s="13" t="s">
        <v>1405</v>
      </c>
      <c r="K210" s="13" t="s">
        <v>1406</v>
      </c>
    </row>
    <row r="211" spans="1:11" ht="18" customHeight="1">
      <c r="A211">
        <v>211</v>
      </c>
      <c r="B211" s="19" t="s">
        <v>5762</v>
      </c>
      <c r="C211" s="11" t="s">
        <v>1399</v>
      </c>
      <c r="D211" s="11" t="s">
        <v>246</v>
      </c>
      <c r="E211" s="11" t="s">
        <v>355</v>
      </c>
      <c r="F211" s="11" t="s">
        <v>1748</v>
      </c>
      <c r="G211" s="11" t="s">
        <v>1749</v>
      </c>
      <c r="H211" s="11" t="s">
        <v>1750</v>
      </c>
      <c r="I211" s="11" t="s">
        <v>1404</v>
      </c>
      <c r="J211" s="13" t="s">
        <v>1405</v>
      </c>
      <c r="K211" s="13" t="s">
        <v>1406</v>
      </c>
    </row>
    <row r="212" spans="1:11" ht="18" customHeight="1">
      <c r="A212">
        <v>212</v>
      </c>
      <c r="B212" s="19" t="s">
        <v>5762</v>
      </c>
      <c r="C212" s="11" t="s">
        <v>1399</v>
      </c>
      <c r="D212" s="11" t="s">
        <v>246</v>
      </c>
      <c r="E212" s="11" t="s">
        <v>357</v>
      </c>
      <c r="F212" s="11" t="s">
        <v>1751</v>
      </c>
      <c r="G212" s="11" t="s">
        <v>1752</v>
      </c>
      <c r="H212" s="11" t="s">
        <v>1478</v>
      </c>
      <c r="I212" s="11" t="s">
        <v>1404</v>
      </c>
      <c r="J212" s="13" t="s">
        <v>1405</v>
      </c>
      <c r="K212" s="13" t="s">
        <v>1406</v>
      </c>
    </row>
    <row r="213" spans="1:11" ht="18" customHeight="1">
      <c r="A213">
        <v>213</v>
      </c>
      <c r="B213" s="19" t="s">
        <v>5762</v>
      </c>
      <c r="C213" s="11" t="s">
        <v>1399</v>
      </c>
      <c r="D213" s="11" t="s">
        <v>246</v>
      </c>
      <c r="E213" s="11" t="s">
        <v>358</v>
      </c>
      <c r="F213" s="11" t="s">
        <v>1753</v>
      </c>
      <c r="G213" s="11" t="s">
        <v>1754</v>
      </c>
      <c r="H213" s="11" t="s">
        <v>1478</v>
      </c>
      <c r="I213" s="11" t="s">
        <v>1404</v>
      </c>
      <c r="J213" s="13" t="s">
        <v>1405</v>
      </c>
      <c r="K213" s="13" t="s">
        <v>1406</v>
      </c>
    </row>
    <row r="214" spans="1:11" ht="18" customHeight="1">
      <c r="A214">
        <v>214</v>
      </c>
      <c r="B214" s="19" t="s">
        <v>5762</v>
      </c>
      <c r="C214" s="11" t="s">
        <v>1399</v>
      </c>
      <c r="D214" s="11" t="s">
        <v>246</v>
      </c>
      <c r="E214" s="11" t="s">
        <v>359</v>
      </c>
      <c r="F214" s="11" t="s">
        <v>1755</v>
      </c>
      <c r="G214" s="11" t="s">
        <v>1756</v>
      </c>
      <c r="H214" s="11" t="s">
        <v>1478</v>
      </c>
      <c r="I214" s="11" t="s">
        <v>1404</v>
      </c>
      <c r="J214" s="13" t="s">
        <v>1405</v>
      </c>
      <c r="K214" s="13" t="s">
        <v>1406</v>
      </c>
    </row>
    <row r="215" spans="1:11" ht="18" customHeight="1">
      <c r="A215">
        <v>215</v>
      </c>
      <c r="B215" s="19" t="s">
        <v>5762</v>
      </c>
      <c r="C215" s="11" t="s">
        <v>1399</v>
      </c>
      <c r="D215" s="11" t="s">
        <v>246</v>
      </c>
      <c r="E215" s="11" t="s">
        <v>356</v>
      </c>
      <c r="F215" s="11" t="s">
        <v>1899</v>
      </c>
      <c r="G215" s="11" t="s">
        <v>1900</v>
      </c>
      <c r="H215" s="11" t="s">
        <v>1901</v>
      </c>
      <c r="I215" s="11" t="s">
        <v>1872</v>
      </c>
      <c r="J215" s="13" t="s">
        <v>1405</v>
      </c>
      <c r="K215" s="13" t="s">
        <v>1406</v>
      </c>
    </row>
    <row r="216" spans="1:11" ht="18" customHeight="1">
      <c r="A216">
        <v>216</v>
      </c>
      <c r="B216" s="19" t="s">
        <v>5762</v>
      </c>
      <c r="C216" s="11" t="s">
        <v>1399</v>
      </c>
      <c r="D216" s="11" t="s">
        <v>246</v>
      </c>
      <c r="E216" s="11" t="s">
        <v>360</v>
      </c>
      <c r="F216" s="11" t="s">
        <v>6003</v>
      </c>
      <c r="G216" s="11" t="s">
        <v>6004</v>
      </c>
      <c r="H216" s="11" t="s">
        <v>6005</v>
      </c>
      <c r="I216" s="11" t="s">
        <v>5507</v>
      </c>
      <c r="J216" s="13" t="s">
        <v>1405</v>
      </c>
      <c r="K216" s="13" t="s">
        <v>1406</v>
      </c>
    </row>
    <row r="217" spans="1:11" ht="18" customHeight="1">
      <c r="A217">
        <v>217</v>
      </c>
      <c r="B217" s="19" t="s">
        <v>5762</v>
      </c>
      <c r="C217" s="11" t="s">
        <v>1399</v>
      </c>
      <c r="D217" s="11" t="s">
        <v>246</v>
      </c>
      <c r="E217" s="11" t="s">
        <v>348</v>
      </c>
      <c r="F217" s="11" t="s">
        <v>1757</v>
      </c>
      <c r="G217" s="11" t="s">
        <v>1758</v>
      </c>
      <c r="H217" s="11" t="s">
        <v>1759</v>
      </c>
      <c r="I217" s="11" t="s">
        <v>1404</v>
      </c>
      <c r="J217" s="13" t="s">
        <v>1405</v>
      </c>
      <c r="K217" s="13" t="s">
        <v>1406</v>
      </c>
    </row>
    <row r="218" spans="1:11" ht="18" customHeight="1">
      <c r="A218">
        <v>218</v>
      </c>
      <c r="B218" s="19" t="s">
        <v>5762</v>
      </c>
      <c r="C218" s="11" t="s">
        <v>1399</v>
      </c>
      <c r="D218" s="11" t="s">
        <v>246</v>
      </c>
      <c r="E218" s="11" t="s">
        <v>365</v>
      </c>
      <c r="F218" s="11" t="s">
        <v>6006</v>
      </c>
      <c r="G218" s="11" t="s">
        <v>6007</v>
      </c>
      <c r="H218" s="11" t="s">
        <v>5895</v>
      </c>
      <c r="I218" s="11" t="s">
        <v>5096</v>
      </c>
      <c r="J218" s="13" t="s">
        <v>1405</v>
      </c>
      <c r="K218" s="13" t="s">
        <v>1406</v>
      </c>
    </row>
    <row r="219" spans="1:11" ht="18" customHeight="1">
      <c r="A219">
        <v>219</v>
      </c>
      <c r="B219" s="19" t="s">
        <v>5762</v>
      </c>
      <c r="C219" s="11" t="s">
        <v>1399</v>
      </c>
      <c r="D219" s="11" t="s">
        <v>246</v>
      </c>
      <c r="E219" s="11" t="s">
        <v>366</v>
      </c>
      <c r="F219" s="11" t="s">
        <v>6008</v>
      </c>
      <c r="G219" s="11" t="s">
        <v>6009</v>
      </c>
      <c r="H219" s="11" t="s">
        <v>1673</v>
      </c>
      <c r="I219" s="11" t="s">
        <v>5096</v>
      </c>
      <c r="J219" s="13" t="s">
        <v>1405</v>
      </c>
      <c r="K219" s="13" t="s">
        <v>1406</v>
      </c>
    </row>
    <row r="220" spans="1:11" ht="18" customHeight="1">
      <c r="A220">
        <v>220</v>
      </c>
      <c r="B220" s="19" t="s">
        <v>5762</v>
      </c>
      <c r="C220" s="11" t="s">
        <v>1399</v>
      </c>
      <c r="D220" s="11" t="s">
        <v>246</v>
      </c>
      <c r="E220" s="11" t="s">
        <v>367</v>
      </c>
      <c r="F220" s="11" t="s">
        <v>6010</v>
      </c>
      <c r="G220" s="11" t="s">
        <v>6011</v>
      </c>
      <c r="H220" s="11" t="s">
        <v>1482</v>
      </c>
      <c r="I220" s="11" t="s">
        <v>5096</v>
      </c>
      <c r="J220" s="13" t="s">
        <v>1405</v>
      </c>
      <c r="K220" s="13" t="s">
        <v>1406</v>
      </c>
    </row>
    <row r="221" spans="1:11" ht="18" customHeight="1">
      <c r="A221">
        <v>221</v>
      </c>
      <c r="B221" s="19" t="s">
        <v>5762</v>
      </c>
      <c r="C221" s="11" t="s">
        <v>1399</v>
      </c>
      <c r="D221" s="11" t="s">
        <v>246</v>
      </c>
      <c r="E221" s="11" t="s">
        <v>368</v>
      </c>
      <c r="F221" s="11" t="s">
        <v>6012</v>
      </c>
      <c r="G221" s="11" t="s">
        <v>6013</v>
      </c>
      <c r="H221" s="11" t="s">
        <v>1510</v>
      </c>
      <c r="I221" s="11" t="s">
        <v>5096</v>
      </c>
      <c r="J221" s="13" t="s">
        <v>1405</v>
      </c>
      <c r="K221" s="13" t="s">
        <v>1406</v>
      </c>
    </row>
    <row r="222" spans="1:11" ht="18" customHeight="1">
      <c r="A222">
        <v>222</v>
      </c>
      <c r="B222" s="19" t="s">
        <v>5762</v>
      </c>
      <c r="C222" s="11" t="s">
        <v>1399</v>
      </c>
      <c r="D222" s="11" t="s">
        <v>246</v>
      </c>
      <c r="E222" s="11" t="s">
        <v>369</v>
      </c>
      <c r="F222" s="11" t="s">
        <v>6014</v>
      </c>
      <c r="G222" s="11" t="s">
        <v>6015</v>
      </c>
      <c r="H222" s="11" t="s">
        <v>5970</v>
      </c>
      <c r="I222" s="11" t="s">
        <v>5096</v>
      </c>
      <c r="J222" s="13" t="s">
        <v>1405</v>
      </c>
      <c r="K222" s="13" t="s">
        <v>1406</v>
      </c>
    </row>
    <row r="223" spans="1:11" ht="18" customHeight="1">
      <c r="A223">
        <v>223</v>
      </c>
      <c r="B223" s="19" t="s">
        <v>5762</v>
      </c>
      <c r="C223" s="11" t="s">
        <v>1399</v>
      </c>
      <c r="D223" s="11" t="s">
        <v>246</v>
      </c>
      <c r="E223" s="11" t="s">
        <v>370</v>
      </c>
      <c r="F223" s="11" t="s">
        <v>6016</v>
      </c>
      <c r="G223" s="11" t="s">
        <v>6017</v>
      </c>
      <c r="H223" s="11" t="s">
        <v>1510</v>
      </c>
      <c r="I223" s="11" t="s">
        <v>5096</v>
      </c>
      <c r="J223" s="13" t="s">
        <v>1405</v>
      </c>
      <c r="K223" s="13" t="s">
        <v>1406</v>
      </c>
    </row>
    <row r="224" spans="1:11" ht="18" customHeight="1">
      <c r="A224">
        <v>224</v>
      </c>
      <c r="B224" s="19" t="s">
        <v>5762</v>
      </c>
      <c r="C224" s="11" t="s">
        <v>1399</v>
      </c>
      <c r="D224" s="11" t="s">
        <v>246</v>
      </c>
      <c r="E224" s="11" t="s">
        <v>371</v>
      </c>
      <c r="F224" s="11" t="s">
        <v>6018</v>
      </c>
      <c r="G224" s="11" t="s">
        <v>6019</v>
      </c>
      <c r="H224" s="11" t="s">
        <v>5303</v>
      </c>
      <c r="I224" s="11" t="s">
        <v>5096</v>
      </c>
      <c r="J224" s="13" t="s">
        <v>1405</v>
      </c>
      <c r="K224" s="13" t="s">
        <v>1406</v>
      </c>
    </row>
    <row r="225" spans="1:11" ht="18" customHeight="1">
      <c r="A225">
        <v>225</v>
      </c>
      <c r="B225" s="19" t="s">
        <v>5762</v>
      </c>
      <c r="C225" s="11" t="s">
        <v>1399</v>
      </c>
      <c r="D225" s="11" t="s">
        <v>246</v>
      </c>
      <c r="E225" s="11" t="s">
        <v>372</v>
      </c>
      <c r="F225" s="11" t="s">
        <v>6020</v>
      </c>
      <c r="G225" s="11" t="s">
        <v>6021</v>
      </c>
      <c r="H225" s="11" t="s">
        <v>5933</v>
      </c>
      <c r="I225" s="11" t="s">
        <v>5096</v>
      </c>
      <c r="J225" s="13" t="s">
        <v>1405</v>
      </c>
      <c r="K225" s="13" t="s">
        <v>1406</v>
      </c>
    </row>
    <row r="226" spans="1:11" ht="18" customHeight="1">
      <c r="A226">
        <v>226</v>
      </c>
      <c r="B226" s="19" t="s">
        <v>5762</v>
      </c>
      <c r="C226" s="11" t="s">
        <v>1399</v>
      </c>
      <c r="D226" s="11" t="s">
        <v>246</v>
      </c>
      <c r="E226" s="11" t="s">
        <v>373</v>
      </c>
      <c r="F226" s="11" t="s">
        <v>6022</v>
      </c>
      <c r="G226" s="11" t="s">
        <v>6023</v>
      </c>
      <c r="H226" s="11" t="s">
        <v>1427</v>
      </c>
      <c r="I226" s="11" t="s">
        <v>5096</v>
      </c>
      <c r="J226" s="13" t="s">
        <v>1405</v>
      </c>
      <c r="K226" s="13" t="s">
        <v>1406</v>
      </c>
    </row>
    <row r="227" spans="1:11" ht="18" customHeight="1">
      <c r="A227">
        <v>227</v>
      </c>
      <c r="B227" s="19" t="s">
        <v>5762</v>
      </c>
      <c r="C227" s="11" t="s">
        <v>1399</v>
      </c>
      <c r="D227" s="11" t="s">
        <v>246</v>
      </c>
      <c r="E227" s="11" t="s">
        <v>374</v>
      </c>
      <c r="F227" s="11" t="s">
        <v>6024</v>
      </c>
      <c r="G227" s="11" t="s">
        <v>6025</v>
      </c>
      <c r="H227" s="11" t="s">
        <v>5887</v>
      </c>
      <c r="I227" s="11" t="s">
        <v>5096</v>
      </c>
      <c r="J227" s="13" t="s">
        <v>1405</v>
      </c>
      <c r="K227" s="13" t="s">
        <v>1406</v>
      </c>
    </row>
    <row r="228" spans="1:11" ht="18" customHeight="1">
      <c r="A228">
        <v>228</v>
      </c>
      <c r="B228" s="19" t="s">
        <v>5762</v>
      </c>
      <c r="C228" s="11" t="s">
        <v>1399</v>
      </c>
      <c r="D228" s="11" t="s">
        <v>246</v>
      </c>
      <c r="E228" s="11" t="s">
        <v>375</v>
      </c>
      <c r="F228" s="11" t="s">
        <v>6026</v>
      </c>
      <c r="G228" s="11" t="s">
        <v>6027</v>
      </c>
      <c r="H228" s="11" t="s">
        <v>1583</v>
      </c>
      <c r="I228" s="11" t="s">
        <v>5096</v>
      </c>
      <c r="J228" s="13" t="s">
        <v>1405</v>
      </c>
      <c r="K228" s="13" t="s">
        <v>1406</v>
      </c>
    </row>
    <row r="229" spans="1:11" ht="18" customHeight="1">
      <c r="A229">
        <v>229</v>
      </c>
      <c r="B229" s="19" t="s">
        <v>5762</v>
      </c>
      <c r="C229" s="11" t="s">
        <v>1399</v>
      </c>
      <c r="D229" s="11" t="s">
        <v>246</v>
      </c>
      <c r="E229" s="11" t="s">
        <v>377</v>
      </c>
      <c r="F229" s="11" t="s">
        <v>6028</v>
      </c>
      <c r="G229" s="11" t="s">
        <v>6029</v>
      </c>
      <c r="H229" s="11" t="s">
        <v>5136</v>
      </c>
      <c r="I229" s="11" t="s">
        <v>5096</v>
      </c>
      <c r="J229" s="13" t="s">
        <v>1405</v>
      </c>
      <c r="K229" s="13" t="s">
        <v>1406</v>
      </c>
    </row>
    <row r="230" spans="1:11" ht="18" customHeight="1">
      <c r="A230">
        <v>230</v>
      </c>
      <c r="B230" s="19" t="s">
        <v>5762</v>
      </c>
      <c r="C230" s="11" t="s">
        <v>1399</v>
      </c>
      <c r="D230" s="11" t="s">
        <v>246</v>
      </c>
      <c r="E230" s="11" t="s">
        <v>376</v>
      </c>
      <c r="F230" s="11" t="s">
        <v>6030</v>
      </c>
      <c r="G230" s="11" t="s">
        <v>6031</v>
      </c>
      <c r="H230" s="11" t="s">
        <v>5349</v>
      </c>
      <c r="I230" s="11" t="s">
        <v>5096</v>
      </c>
      <c r="J230" s="13" t="s">
        <v>1405</v>
      </c>
      <c r="K230" s="13" t="s">
        <v>1406</v>
      </c>
    </row>
    <row r="231" spans="1:11" ht="18" customHeight="1">
      <c r="A231">
        <v>231</v>
      </c>
      <c r="B231" s="19" t="s">
        <v>5762</v>
      </c>
      <c r="C231" s="11" t="s">
        <v>1399</v>
      </c>
      <c r="D231" s="11" t="s">
        <v>246</v>
      </c>
      <c r="E231" s="11" t="s">
        <v>378</v>
      </c>
      <c r="F231" s="11" t="s">
        <v>6032</v>
      </c>
      <c r="G231" s="11" t="s">
        <v>6033</v>
      </c>
      <c r="H231" s="11" t="s">
        <v>1482</v>
      </c>
      <c r="I231" s="11" t="s">
        <v>5096</v>
      </c>
      <c r="J231" s="13" t="s">
        <v>1405</v>
      </c>
      <c r="K231" s="13" t="s">
        <v>1406</v>
      </c>
    </row>
    <row r="232" spans="1:11" ht="18" customHeight="1">
      <c r="A232">
        <v>232</v>
      </c>
      <c r="B232" s="19" t="s">
        <v>5762</v>
      </c>
      <c r="C232" s="11" t="s">
        <v>1399</v>
      </c>
      <c r="D232" s="11" t="s">
        <v>246</v>
      </c>
      <c r="E232" s="11" t="s">
        <v>379</v>
      </c>
      <c r="F232" s="11" t="s">
        <v>6034</v>
      </c>
      <c r="G232" s="11" t="s">
        <v>6035</v>
      </c>
      <c r="H232" s="11" t="s">
        <v>5303</v>
      </c>
      <c r="I232" s="11" t="s">
        <v>5096</v>
      </c>
      <c r="J232" s="13" t="s">
        <v>1405</v>
      </c>
      <c r="K232" s="13" t="s">
        <v>1406</v>
      </c>
    </row>
    <row r="233" spans="1:11" ht="18" customHeight="1">
      <c r="A233">
        <v>233</v>
      </c>
      <c r="B233" s="19" t="s">
        <v>5762</v>
      </c>
      <c r="C233" s="11" t="s">
        <v>1399</v>
      </c>
      <c r="D233" s="11" t="s">
        <v>246</v>
      </c>
      <c r="E233" s="11" t="s">
        <v>380</v>
      </c>
      <c r="F233" s="11" t="s">
        <v>5347</v>
      </c>
      <c r="G233" s="11" t="s">
        <v>5348</v>
      </c>
      <c r="H233" s="11" t="s">
        <v>5349</v>
      </c>
      <c r="I233" s="11" t="s">
        <v>5096</v>
      </c>
      <c r="J233" s="13" t="s">
        <v>1405</v>
      </c>
      <c r="K233" s="13" t="s">
        <v>1406</v>
      </c>
    </row>
    <row r="234" spans="1:11" ht="18" customHeight="1">
      <c r="A234">
        <v>234</v>
      </c>
      <c r="B234" s="19" t="s">
        <v>5762</v>
      </c>
      <c r="C234" s="11" t="s">
        <v>1399</v>
      </c>
      <c r="D234" s="11" t="s">
        <v>246</v>
      </c>
      <c r="E234" s="11" t="s">
        <v>381</v>
      </c>
      <c r="F234" s="11" t="s">
        <v>6036</v>
      </c>
      <c r="G234" s="11" t="s">
        <v>6037</v>
      </c>
      <c r="H234" s="11" t="s">
        <v>1482</v>
      </c>
      <c r="I234" s="11" t="s">
        <v>5096</v>
      </c>
      <c r="J234" s="13" t="s">
        <v>1405</v>
      </c>
      <c r="K234" s="13" t="s">
        <v>1406</v>
      </c>
    </row>
    <row r="235" spans="1:11" ht="18" customHeight="1">
      <c r="A235">
        <v>235</v>
      </c>
      <c r="B235" s="19" t="s">
        <v>5762</v>
      </c>
      <c r="C235" s="11" t="s">
        <v>1399</v>
      </c>
      <c r="D235" s="11" t="s">
        <v>246</v>
      </c>
      <c r="E235" s="11" t="s">
        <v>279</v>
      </c>
      <c r="F235" s="11" t="s">
        <v>1760</v>
      </c>
      <c r="G235" s="11" t="s">
        <v>1761</v>
      </c>
      <c r="H235" s="11" t="s">
        <v>1424</v>
      </c>
      <c r="I235" s="11" t="s">
        <v>1404</v>
      </c>
      <c r="J235" s="13" t="s">
        <v>1405</v>
      </c>
      <c r="K235" s="13" t="s">
        <v>1406</v>
      </c>
    </row>
    <row r="236" spans="1:11" ht="18" customHeight="1">
      <c r="A236">
        <v>236</v>
      </c>
      <c r="B236" s="19" t="s">
        <v>5762</v>
      </c>
      <c r="C236" s="11" t="s">
        <v>1399</v>
      </c>
      <c r="D236" s="11" t="s">
        <v>246</v>
      </c>
      <c r="E236" s="11" t="s">
        <v>364</v>
      </c>
      <c r="F236" s="11" t="s">
        <v>1762</v>
      </c>
      <c r="G236" s="11" t="s">
        <v>1763</v>
      </c>
      <c r="H236" s="14"/>
      <c r="I236" s="11" t="s">
        <v>1404</v>
      </c>
      <c r="J236" s="13" t="s">
        <v>1405</v>
      </c>
      <c r="K236" s="13" t="s">
        <v>1406</v>
      </c>
    </row>
    <row r="237" spans="1:11" ht="18" customHeight="1">
      <c r="A237">
        <v>237</v>
      </c>
      <c r="B237" s="19" t="s">
        <v>5762</v>
      </c>
      <c r="C237" s="11" t="s">
        <v>1399</v>
      </c>
      <c r="D237" s="11" t="s">
        <v>246</v>
      </c>
      <c r="E237" s="11" t="s">
        <v>387</v>
      </c>
      <c r="F237" s="11" t="s">
        <v>6038</v>
      </c>
      <c r="G237" s="11" t="s">
        <v>6039</v>
      </c>
      <c r="H237" s="11" t="s">
        <v>1467</v>
      </c>
      <c r="I237" s="11" t="s">
        <v>5096</v>
      </c>
      <c r="J237" s="13" t="s">
        <v>1405</v>
      </c>
      <c r="K237" s="13" t="s">
        <v>1406</v>
      </c>
    </row>
    <row r="238" spans="1:11" ht="18" customHeight="1">
      <c r="A238">
        <v>238</v>
      </c>
      <c r="B238" s="19" t="s">
        <v>5762</v>
      </c>
      <c r="C238" s="11" t="s">
        <v>1399</v>
      </c>
      <c r="D238" s="11" t="s">
        <v>246</v>
      </c>
      <c r="E238" s="11" t="s">
        <v>383</v>
      </c>
      <c r="F238" s="11" t="s">
        <v>1764</v>
      </c>
      <c r="G238" s="11" t="s">
        <v>1765</v>
      </c>
      <c r="H238" s="11" t="s">
        <v>1431</v>
      </c>
      <c r="I238" s="11" t="s">
        <v>1404</v>
      </c>
      <c r="J238" s="13" t="s">
        <v>1405</v>
      </c>
      <c r="K238" s="13" t="s">
        <v>1406</v>
      </c>
    </row>
    <row r="239" spans="1:11" ht="18" customHeight="1">
      <c r="A239">
        <v>239</v>
      </c>
      <c r="B239" s="19" t="s">
        <v>5762</v>
      </c>
      <c r="C239" s="11" t="s">
        <v>1399</v>
      </c>
      <c r="D239" s="11" t="s">
        <v>246</v>
      </c>
      <c r="E239" s="11" t="s">
        <v>384</v>
      </c>
      <c r="F239" s="11" t="s">
        <v>1766</v>
      </c>
      <c r="G239" s="11" t="s">
        <v>1767</v>
      </c>
      <c r="H239" s="11" t="s">
        <v>1431</v>
      </c>
      <c r="I239" s="11" t="s">
        <v>1404</v>
      </c>
      <c r="J239" s="13" t="s">
        <v>1405</v>
      </c>
      <c r="K239" s="13" t="s">
        <v>1406</v>
      </c>
    </row>
    <row r="240" spans="1:11" ht="18" customHeight="1">
      <c r="A240">
        <v>240</v>
      </c>
      <c r="B240" s="19" t="s">
        <v>5762</v>
      </c>
      <c r="C240" s="11" t="s">
        <v>1399</v>
      </c>
      <c r="D240" s="11" t="s">
        <v>246</v>
      </c>
      <c r="E240" s="11" t="s">
        <v>324</v>
      </c>
      <c r="F240" s="11" t="s">
        <v>6040</v>
      </c>
      <c r="G240" s="11" t="s">
        <v>6041</v>
      </c>
      <c r="H240" s="11" t="s">
        <v>1646</v>
      </c>
      <c r="I240" s="11" t="s">
        <v>5507</v>
      </c>
      <c r="J240" s="13" t="s">
        <v>1405</v>
      </c>
      <c r="K240" s="13" t="s">
        <v>1406</v>
      </c>
    </row>
    <row r="241" spans="1:11" ht="18" customHeight="1">
      <c r="A241">
        <v>241</v>
      </c>
      <c r="B241" s="19" t="s">
        <v>5762</v>
      </c>
      <c r="C241" s="11" t="s">
        <v>1399</v>
      </c>
      <c r="D241" s="11" t="s">
        <v>246</v>
      </c>
      <c r="E241" s="11" t="s">
        <v>352</v>
      </c>
      <c r="F241" s="11" t="s">
        <v>6042</v>
      </c>
      <c r="G241" s="11" t="s">
        <v>6043</v>
      </c>
      <c r="H241" s="11" t="s">
        <v>1974</v>
      </c>
      <c r="I241" s="11" t="s">
        <v>5587</v>
      </c>
      <c r="J241" s="13" t="s">
        <v>1405</v>
      </c>
      <c r="K241" s="13" t="s">
        <v>1406</v>
      </c>
    </row>
    <row r="242" spans="1:11" ht="18" customHeight="1">
      <c r="A242">
        <v>242</v>
      </c>
      <c r="B242" s="19" t="s">
        <v>5762</v>
      </c>
      <c r="C242" s="11" t="s">
        <v>1399</v>
      </c>
      <c r="D242" s="11" t="s">
        <v>246</v>
      </c>
      <c r="E242" s="11" t="s">
        <v>351</v>
      </c>
      <c r="F242" s="11" t="s">
        <v>6044</v>
      </c>
      <c r="G242" s="11" t="s">
        <v>6045</v>
      </c>
      <c r="H242" s="11" t="s">
        <v>1583</v>
      </c>
      <c r="I242" s="11" t="s">
        <v>5507</v>
      </c>
      <c r="J242" s="13" t="s">
        <v>1405</v>
      </c>
      <c r="K242" s="13" t="s">
        <v>1406</v>
      </c>
    </row>
    <row r="243" spans="1:11" ht="18" customHeight="1">
      <c r="A243">
        <v>243</v>
      </c>
      <c r="B243" s="19" t="s">
        <v>5762</v>
      </c>
      <c r="C243" s="11" t="s">
        <v>1399</v>
      </c>
      <c r="D243" s="11" t="s">
        <v>246</v>
      </c>
      <c r="E243" s="11" t="s">
        <v>395</v>
      </c>
      <c r="F243" s="11" t="s">
        <v>1768</v>
      </c>
      <c r="G243" s="11" t="s">
        <v>1769</v>
      </c>
      <c r="H243" s="11" t="s">
        <v>1424</v>
      </c>
      <c r="I243" s="11" t="s">
        <v>1404</v>
      </c>
      <c r="J243" s="13" t="s">
        <v>1405</v>
      </c>
      <c r="K243" s="13" t="s">
        <v>1406</v>
      </c>
    </row>
    <row r="244" spans="1:11" ht="18" customHeight="1">
      <c r="A244">
        <v>244</v>
      </c>
      <c r="B244" s="19" t="s">
        <v>5762</v>
      </c>
      <c r="C244" s="11" t="s">
        <v>1399</v>
      </c>
      <c r="D244" s="11" t="s">
        <v>246</v>
      </c>
      <c r="E244" s="11" t="s">
        <v>396</v>
      </c>
      <c r="F244" s="11" t="s">
        <v>1770</v>
      </c>
      <c r="G244" s="11" t="s">
        <v>1771</v>
      </c>
      <c r="H244" s="11" t="s">
        <v>1424</v>
      </c>
      <c r="I244" s="11" t="s">
        <v>1404</v>
      </c>
      <c r="J244" s="13" t="s">
        <v>1405</v>
      </c>
      <c r="K244" s="13" t="s">
        <v>1406</v>
      </c>
    </row>
    <row r="245" spans="1:11" ht="18" customHeight="1">
      <c r="A245">
        <v>245</v>
      </c>
      <c r="B245" s="19" t="s">
        <v>5762</v>
      </c>
      <c r="C245" s="11" t="s">
        <v>1399</v>
      </c>
      <c r="D245" s="11" t="s">
        <v>246</v>
      </c>
      <c r="E245" s="11" t="s">
        <v>388</v>
      </c>
      <c r="F245" s="11" t="s">
        <v>6046</v>
      </c>
      <c r="G245" s="11" t="s">
        <v>6047</v>
      </c>
      <c r="H245" s="11" t="s">
        <v>6048</v>
      </c>
      <c r="I245" s="11" t="s">
        <v>5507</v>
      </c>
      <c r="J245" s="13" t="s">
        <v>1405</v>
      </c>
      <c r="K245" s="13" t="s">
        <v>1406</v>
      </c>
    </row>
    <row r="246" spans="1:11" ht="18" customHeight="1">
      <c r="A246">
        <v>246</v>
      </c>
      <c r="B246" s="19" t="s">
        <v>5762</v>
      </c>
      <c r="C246" s="11" t="s">
        <v>1399</v>
      </c>
      <c r="D246" s="11" t="s">
        <v>246</v>
      </c>
      <c r="E246" s="11" t="s">
        <v>451</v>
      </c>
      <c r="F246" s="11" t="s">
        <v>1772</v>
      </c>
      <c r="G246" s="11" t="s">
        <v>1773</v>
      </c>
      <c r="H246" s="11" t="s">
        <v>1685</v>
      </c>
      <c r="I246" s="11" t="s">
        <v>1404</v>
      </c>
      <c r="J246" s="13" t="s">
        <v>1405</v>
      </c>
      <c r="K246" s="13" t="s">
        <v>1406</v>
      </c>
    </row>
    <row r="247" spans="1:11" ht="18" customHeight="1">
      <c r="A247">
        <v>247</v>
      </c>
      <c r="B247" s="19" t="s">
        <v>5762</v>
      </c>
      <c r="C247" s="11" t="s">
        <v>1399</v>
      </c>
      <c r="D247" s="11" t="s">
        <v>246</v>
      </c>
      <c r="E247" s="11" t="s">
        <v>448</v>
      </c>
      <c r="F247" s="11" t="s">
        <v>1774</v>
      </c>
      <c r="G247" s="11" t="s">
        <v>1775</v>
      </c>
      <c r="H247" s="11" t="s">
        <v>1478</v>
      </c>
      <c r="I247" s="11" t="s">
        <v>1404</v>
      </c>
      <c r="J247" s="13" t="s">
        <v>1405</v>
      </c>
      <c r="K247" s="13" t="s">
        <v>1406</v>
      </c>
    </row>
    <row r="248" spans="1:11" ht="18" customHeight="1">
      <c r="A248">
        <v>248</v>
      </c>
      <c r="B248" s="19" t="s">
        <v>5762</v>
      </c>
      <c r="C248" s="11" t="s">
        <v>1399</v>
      </c>
      <c r="D248" s="11" t="s">
        <v>246</v>
      </c>
      <c r="E248" s="11" t="s">
        <v>389</v>
      </c>
      <c r="F248" s="11" t="s">
        <v>1776</v>
      </c>
      <c r="G248" s="11" t="s">
        <v>1777</v>
      </c>
      <c r="H248" s="11" t="s">
        <v>1778</v>
      </c>
      <c r="I248" s="11" t="s">
        <v>1404</v>
      </c>
      <c r="J248" s="13" t="s">
        <v>1405</v>
      </c>
      <c r="K248" s="13" t="s">
        <v>1406</v>
      </c>
    </row>
    <row r="249" spans="1:11" ht="18" customHeight="1">
      <c r="A249">
        <v>249</v>
      </c>
      <c r="B249" s="19" t="s">
        <v>5762</v>
      </c>
      <c r="C249" s="11" t="s">
        <v>1399</v>
      </c>
      <c r="D249" s="11" t="s">
        <v>246</v>
      </c>
      <c r="E249" s="11" t="s">
        <v>392</v>
      </c>
      <c r="F249" s="11" t="s">
        <v>1779</v>
      </c>
      <c r="G249" s="11" t="s">
        <v>1780</v>
      </c>
      <c r="H249" s="11" t="s">
        <v>1781</v>
      </c>
      <c r="I249" s="11" t="s">
        <v>1404</v>
      </c>
      <c r="J249" s="13" t="s">
        <v>1405</v>
      </c>
      <c r="K249" s="13" t="s">
        <v>1406</v>
      </c>
    </row>
    <row r="250" spans="1:11" ht="18" customHeight="1">
      <c r="A250">
        <v>250</v>
      </c>
      <c r="B250" s="19" t="s">
        <v>5762</v>
      </c>
      <c r="C250" s="11" t="s">
        <v>1399</v>
      </c>
      <c r="D250" s="11" t="s">
        <v>246</v>
      </c>
      <c r="E250" s="11" t="s">
        <v>390</v>
      </c>
      <c r="F250" s="11" t="s">
        <v>1782</v>
      </c>
      <c r="G250" s="11" t="s">
        <v>1783</v>
      </c>
      <c r="H250" s="11" t="s">
        <v>1646</v>
      </c>
      <c r="I250" s="11" t="s">
        <v>1404</v>
      </c>
      <c r="J250" s="13" t="s">
        <v>1405</v>
      </c>
      <c r="K250" s="13" t="s">
        <v>1406</v>
      </c>
    </row>
    <row r="251" spans="1:11" ht="18" customHeight="1">
      <c r="A251">
        <v>251</v>
      </c>
      <c r="B251" s="19" t="s">
        <v>5762</v>
      </c>
      <c r="C251" s="11" t="s">
        <v>1399</v>
      </c>
      <c r="D251" s="11" t="s">
        <v>246</v>
      </c>
      <c r="E251" s="11" t="s">
        <v>391</v>
      </c>
      <c r="F251" s="11" t="s">
        <v>1784</v>
      </c>
      <c r="G251" s="11" t="s">
        <v>1785</v>
      </c>
      <c r="H251" s="11" t="s">
        <v>1467</v>
      </c>
      <c r="I251" s="11" t="s">
        <v>1404</v>
      </c>
      <c r="J251" s="13" t="s">
        <v>1405</v>
      </c>
      <c r="K251" s="13" t="s">
        <v>1406</v>
      </c>
    </row>
    <row r="252" spans="1:11" ht="18" customHeight="1">
      <c r="A252">
        <v>252</v>
      </c>
      <c r="B252" s="19" t="s">
        <v>5762</v>
      </c>
      <c r="C252" s="11" t="s">
        <v>1399</v>
      </c>
      <c r="D252" s="11" t="s">
        <v>246</v>
      </c>
      <c r="E252" s="11" t="s">
        <v>382</v>
      </c>
      <c r="F252" s="11" t="s">
        <v>1902</v>
      </c>
      <c r="G252" s="11" t="s">
        <v>1903</v>
      </c>
      <c r="H252" s="11" t="s">
        <v>1807</v>
      </c>
      <c r="I252" s="11" t="s">
        <v>1872</v>
      </c>
      <c r="J252" s="13" t="s">
        <v>1405</v>
      </c>
      <c r="K252" s="13" t="s">
        <v>1406</v>
      </c>
    </row>
    <row r="253" spans="1:11" ht="18" customHeight="1">
      <c r="A253">
        <v>253</v>
      </c>
      <c r="B253" s="19" t="s">
        <v>5762</v>
      </c>
      <c r="C253" s="11" t="s">
        <v>1399</v>
      </c>
      <c r="D253" s="11" t="s">
        <v>246</v>
      </c>
      <c r="E253" s="11" t="s">
        <v>385</v>
      </c>
      <c r="F253" s="11" t="s">
        <v>1786</v>
      </c>
      <c r="G253" s="11" t="s">
        <v>1787</v>
      </c>
      <c r="H253" s="11" t="s">
        <v>1664</v>
      </c>
      <c r="I253" s="11" t="s">
        <v>1404</v>
      </c>
      <c r="J253" s="13" t="s">
        <v>1405</v>
      </c>
      <c r="K253" s="13" t="s">
        <v>1406</v>
      </c>
    </row>
    <row r="254" spans="1:11" ht="18" customHeight="1">
      <c r="A254">
        <v>254</v>
      </c>
      <c r="B254" s="19" t="s">
        <v>5762</v>
      </c>
      <c r="C254" s="11" t="s">
        <v>1399</v>
      </c>
      <c r="D254" s="11" t="s">
        <v>246</v>
      </c>
      <c r="E254" s="11" t="s">
        <v>386</v>
      </c>
      <c r="F254" s="11" t="s">
        <v>1788</v>
      </c>
      <c r="G254" s="11" t="s">
        <v>1789</v>
      </c>
      <c r="H254" s="11" t="s">
        <v>1790</v>
      </c>
      <c r="I254" s="11" t="s">
        <v>1404</v>
      </c>
      <c r="J254" s="13" t="s">
        <v>1405</v>
      </c>
      <c r="K254" s="13" t="s">
        <v>1406</v>
      </c>
    </row>
    <row r="255" spans="1:11" ht="18" customHeight="1">
      <c r="A255">
        <v>255</v>
      </c>
      <c r="B255" s="19" t="s">
        <v>5762</v>
      </c>
      <c r="C255" s="11" t="s">
        <v>1399</v>
      </c>
      <c r="D255" s="11" t="s">
        <v>246</v>
      </c>
      <c r="E255" s="11" t="s">
        <v>215</v>
      </c>
      <c r="F255" s="11" t="s">
        <v>1791</v>
      </c>
      <c r="G255" s="11" t="s">
        <v>1792</v>
      </c>
      <c r="H255" s="11" t="s">
        <v>1478</v>
      </c>
      <c r="I255" s="11" t="s">
        <v>1404</v>
      </c>
      <c r="J255" s="13" t="s">
        <v>1405</v>
      </c>
      <c r="K255" s="13" t="s">
        <v>1406</v>
      </c>
    </row>
    <row r="256" spans="1:11" ht="18" customHeight="1">
      <c r="A256">
        <v>256</v>
      </c>
      <c r="B256" s="19" t="s">
        <v>5762</v>
      </c>
      <c r="C256" s="11" t="s">
        <v>1399</v>
      </c>
      <c r="D256" s="11" t="s">
        <v>246</v>
      </c>
      <c r="E256" s="11" t="s">
        <v>393</v>
      </c>
      <c r="F256" s="11" t="s">
        <v>1793</v>
      </c>
      <c r="G256" s="11" t="s">
        <v>1794</v>
      </c>
      <c r="H256" s="11" t="s">
        <v>1750</v>
      </c>
      <c r="I256" s="11" t="s">
        <v>1404</v>
      </c>
      <c r="J256" s="13" t="s">
        <v>1405</v>
      </c>
      <c r="K256" s="13" t="s">
        <v>1406</v>
      </c>
    </row>
    <row r="257" spans="1:11" ht="18" customHeight="1">
      <c r="A257">
        <v>257</v>
      </c>
      <c r="B257" s="19" t="s">
        <v>5762</v>
      </c>
      <c r="C257" s="11" t="s">
        <v>1399</v>
      </c>
      <c r="D257" s="11" t="s">
        <v>246</v>
      </c>
      <c r="E257" s="11" t="s">
        <v>394</v>
      </c>
      <c r="F257" s="11" t="s">
        <v>6049</v>
      </c>
      <c r="G257" s="11" t="s">
        <v>6050</v>
      </c>
      <c r="H257" s="11" t="s">
        <v>5398</v>
      </c>
      <c r="I257" s="11" t="s">
        <v>5802</v>
      </c>
      <c r="J257" s="13" t="s">
        <v>1405</v>
      </c>
      <c r="K257" s="13" t="s">
        <v>1406</v>
      </c>
    </row>
    <row r="258" spans="1:11" ht="18" customHeight="1">
      <c r="A258">
        <v>258</v>
      </c>
      <c r="B258" s="19" t="s">
        <v>5762</v>
      </c>
      <c r="C258" s="11" t="s">
        <v>1399</v>
      </c>
      <c r="D258" s="11" t="s">
        <v>246</v>
      </c>
      <c r="E258" s="11" t="s">
        <v>400</v>
      </c>
      <c r="F258" s="11" t="s">
        <v>6051</v>
      </c>
      <c r="G258" s="11" t="s">
        <v>6052</v>
      </c>
      <c r="H258" s="11" t="s">
        <v>1482</v>
      </c>
      <c r="I258" s="11" t="s">
        <v>5096</v>
      </c>
      <c r="J258" s="13" t="s">
        <v>1405</v>
      </c>
      <c r="K258" s="13" t="s">
        <v>1406</v>
      </c>
    </row>
    <row r="259" spans="1:11" ht="18" customHeight="1">
      <c r="A259">
        <v>259</v>
      </c>
      <c r="B259" s="19" t="s">
        <v>5762</v>
      </c>
      <c r="C259" s="11" t="s">
        <v>1399</v>
      </c>
      <c r="D259" s="11" t="s">
        <v>246</v>
      </c>
      <c r="E259" s="11" t="s">
        <v>401</v>
      </c>
      <c r="F259" s="11" t="s">
        <v>6053</v>
      </c>
      <c r="G259" s="11" t="s">
        <v>6054</v>
      </c>
      <c r="H259" s="11" t="s">
        <v>5970</v>
      </c>
      <c r="I259" s="11" t="s">
        <v>5096</v>
      </c>
      <c r="J259" s="13" t="s">
        <v>1405</v>
      </c>
      <c r="K259" s="13" t="s">
        <v>1406</v>
      </c>
    </row>
    <row r="260" spans="1:11" ht="18" customHeight="1">
      <c r="A260">
        <v>260</v>
      </c>
      <c r="B260" s="19" t="s">
        <v>5762</v>
      </c>
      <c r="C260" s="11" t="s">
        <v>1399</v>
      </c>
      <c r="D260" s="11" t="s">
        <v>246</v>
      </c>
      <c r="E260" s="11" t="s">
        <v>402</v>
      </c>
      <c r="F260" s="11" t="s">
        <v>6055</v>
      </c>
      <c r="G260" s="11" t="s">
        <v>6056</v>
      </c>
      <c r="H260" s="11" t="s">
        <v>1478</v>
      </c>
      <c r="I260" s="11" t="s">
        <v>5096</v>
      </c>
      <c r="J260" s="13" t="s">
        <v>1405</v>
      </c>
      <c r="K260" s="13" t="s">
        <v>1406</v>
      </c>
    </row>
    <row r="261" spans="1:11" ht="18" customHeight="1">
      <c r="A261">
        <v>261</v>
      </c>
      <c r="B261" s="19" t="s">
        <v>5762</v>
      </c>
      <c r="C261" s="11" t="s">
        <v>1399</v>
      </c>
      <c r="D261" s="11" t="s">
        <v>246</v>
      </c>
      <c r="E261" s="11" t="s">
        <v>352</v>
      </c>
      <c r="F261" s="11" t="s">
        <v>5361</v>
      </c>
      <c r="G261" s="11" t="s">
        <v>5362</v>
      </c>
      <c r="H261" s="11" t="s">
        <v>1673</v>
      </c>
      <c r="I261" s="11" t="s">
        <v>5096</v>
      </c>
      <c r="J261" s="13" t="s">
        <v>1405</v>
      </c>
      <c r="K261" s="13" t="s">
        <v>1406</v>
      </c>
    </row>
    <row r="262" spans="1:11" ht="18" customHeight="1">
      <c r="A262">
        <v>262</v>
      </c>
      <c r="B262" s="19" t="s">
        <v>5762</v>
      </c>
      <c r="C262" s="11" t="s">
        <v>1399</v>
      </c>
      <c r="D262" s="11" t="s">
        <v>246</v>
      </c>
      <c r="E262" s="11" t="s">
        <v>397</v>
      </c>
      <c r="F262" s="11" t="s">
        <v>1795</v>
      </c>
      <c r="G262" s="11" t="s">
        <v>1796</v>
      </c>
      <c r="H262" s="11" t="s">
        <v>1797</v>
      </c>
      <c r="I262" s="11" t="s">
        <v>1404</v>
      </c>
      <c r="J262" s="13" t="s">
        <v>1405</v>
      </c>
      <c r="K262" s="13" t="s">
        <v>1406</v>
      </c>
    </row>
    <row r="263" spans="1:11" ht="18" customHeight="1">
      <c r="A263">
        <v>263</v>
      </c>
      <c r="B263" s="19" t="s">
        <v>5762</v>
      </c>
      <c r="C263" s="11" t="s">
        <v>1399</v>
      </c>
      <c r="D263" s="11" t="s">
        <v>246</v>
      </c>
      <c r="E263" s="11" t="s">
        <v>398</v>
      </c>
      <c r="F263" s="11" t="s">
        <v>1798</v>
      </c>
      <c r="G263" s="11" t="s">
        <v>1799</v>
      </c>
      <c r="H263" s="14"/>
      <c r="I263" s="11" t="s">
        <v>1404</v>
      </c>
      <c r="J263" s="13" t="s">
        <v>1405</v>
      </c>
      <c r="K263" s="13" t="s">
        <v>1406</v>
      </c>
    </row>
    <row r="264" spans="1:11" ht="18" customHeight="1">
      <c r="A264">
        <v>264</v>
      </c>
      <c r="B264" s="19" t="s">
        <v>5762</v>
      </c>
      <c r="C264" s="11" t="s">
        <v>1399</v>
      </c>
      <c r="D264" s="11" t="s">
        <v>246</v>
      </c>
      <c r="E264" s="11" t="s">
        <v>399</v>
      </c>
      <c r="F264" s="11" t="s">
        <v>1800</v>
      </c>
      <c r="G264" s="11" t="s">
        <v>1801</v>
      </c>
      <c r="H264" s="14"/>
      <c r="I264" s="11" t="s">
        <v>1404</v>
      </c>
      <c r="J264" s="13" t="s">
        <v>1405</v>
      </c>
      <c r="K264" s="13" t="s">
        <v>1406</v>
      </c>
    </row>
    <row r="265" spans="1:11" ht="18" customHeight="1">
      <c r="A265">
        <v>265</v>
      </c>
      <c r="B265" s="19" t="s">
        <v>5762</v>
      </c>
      <c r="C265" s="11" t="s">
        <v>1399</v>
      </c>
      <c r="D265" s="11" t="s">
        <v>246</v>
      </c>
      <c r="E265" s="11" t="s">
        <v>408</v>
      </c>
      <c r="F265" s="11" t="s">
        <v>1802</v>
      </c>
      <c r="G265" s="11" t="s">
        <v>1803</v>
      </c>
      <c r="H265" s="11" t="s">
        <v>1804</v>
      </c>
      <c r="I265" s="11" t="s">
        <v>1404</v>
      </c>
      <c r="J265" s="13" t="s">
        <v>1405</v>
      </c>
      <c r="K265" s="13" t="s">
        <v>1406</v>
      </c>
    </row>
    <row r="266" spans="1:11" ht="18" customHeight="1">
      <c r="A266">
        <v>266</v>
      </c>
      <c r="B266" s="19" t="s">
        <v>5762</v>
      </c>
      <c r="C266" s="11" t="s">
        <v>1399</v>
      </c>
      <c r="D266" s="11" t="s">
        <v>246</v>
      </c>
      <c r="E266" s="11" t="s">
        <v>403</v>
      </c>
      <c r="F266" s="11" t="s">
        <v>1805</v>
      </c>
      <c r="G266" s="11" t="s">
        <v>1806</v>
      </c>
      <c r="H266" s="11" t="s">
        <v>1807</v>
      </c>
      <c r="I266" s="11" t="s">
        <v>1404</v>
      </c>
      <c r="J266" s="13" t="s">
        <v>1405</v>
      </c>
      <c r="K266" s="13" t="s">
        <v>1406</v>
      </c>
    </row>
    <row r="267" spans="1:11" ht="18" customHeight="1">
      <c r="A267">
        <v>267</v>
      </c>
      <c r="B267" s="19" t="s">
        <v>5762</v>
      </c>
      <c r="C267" s="11" t="s">
        <v>1399</v>
      </c>
      <c r="D267" s="11" t="s">
        <v>246</v>
      </c>
      <c r="E267" s="11" t="s">
        <v>404</v>
      </c>
      <c r="F267" s="11" t="s">
        <v>1808</v>
      </c>
      <c r="G267" s="11" t="s">
        <v>1809</v>
      </c>
      <c r="H267" s="11" t="s">
        <v>1807</v>
      </c>
      <c r="I267" s="11" t="s">
        <v>1404</v>
      </c>
      <c r="J267" s="13" t="s">
        <v>1405</v>
      </c>
      <c r="K267" s="13" t="s">
        <v>1406</v>
      </c>
    </row>
    <row r="268" spans="1:11" ht="18" customHeight="1">
      <c r="A268">
        <v>268</v>
      </c>
      <c r="B268" s="19" t="s">
        <v>5762</v>
      </c>
      <c r="C268" s="11" t="s">
        <v>1399</v>
      </c>
      <c r="D268" s="11" t="s">
        <v>246</v>
      </c>
      <c r="E268" s="11" t="s">
        <v>405</v>
      </c>
      <c r="F268" s="11" t="s">
        <v>1810</v>
      </c>
      <c r="G268" s="11" t="s">
        <v>1811</v>
      </c>
      <c r="H268" s="11" t="s">
        <v>1807</v>
      </c>
      <c r="I268" s="11" t="s">
        <v>1404</v>
      </c>
      <c r="J268" s="13" t="s">
        <v>1405</v>
      </c>
      <c r="K268" s="13" t="s">
        <v>1406</v>
      </c>
    </row>
    <row r="269" spans="1:11" ht="18" customHeight="1">
      <c r="A269">
        <v>269</v>
      </c>
      <c r="B269" s="19" t="s">
        <v>5762</v>
      </c>
      <c r="C269" s="11" t="s">
        <v>1399</v>
      </c>
      <c r="D269" s="11" t="s">
        <v>246</v>
      </c>
      <c r="E269" s="11" t="s">
        <v>409</v>
      </c>
      <c r="F269" s="11" t="s">
        <v>1812</v>
      </c>
      <c r="G269" s="11" t="s">
        <v>1813</v>
      </c>
      <c r="H269" s="11" t="s">
        <v>1467</v>
      </c>
      <c r="I269" s="11" t="s">
        <v>1404</v>
      </c>
      <c r="J269" s="13" t="s">
        <v>1405</v>
      </c>
      <c r="K269" s="13" t="s">
        <v>1406</v>
      </c>
    </row>
    <row r="270" spans="1:11" ht="18" customHeight="1">
      <c r="A270">
        <v>270</v>
      </c>
      <c r="B270" s="19" t="s">
        <v>5762</v>
      </c>
      <c r="C270" s="11" t="s">
        <v>1399</v>
      </c>
      <c r="D270" s="11" t="s">
        <v>246</v>
      </c>
      <c r="E270" s="11" t="s">
        <v>410</v>
      </c>
      <c r="F270" s="11" t="s">
        <v>6057</v>
      </c>
      <c r="G270" s="11" t="s">
        <v>6058</v>
      </c>
      <c r="H270" s="11" t="s">
        <v>1759</v>
      </c>
      <c r="I270" s="11" t="s">
        <v>5624</v>
      </c>
      <c r="J270" s="13" t="s">
        <v>1405</v>
      </c>
      <c r="K270" s="13" t="s">
        <v>1406</v>
      </c>
    </row>
    <row r="271" spans="1:11" ht="18" customHeight="1">
      <c r="A271">
        <v>271</v>
      </c>
      <c r="B271" s="19" t="s">
        <v>5762</v>
      </c>
      <c r="C271" s="11" t="s">
        <v>1399</v>
      </c>
      <c r="D271" s="11" t="s">
        <v>246</v>
      </c>
      <c r="E271" s="11" t="s">
        <v>406</v>
      </c>
      <c r="F271" s="11" t="s">
        <v>1814</v>
      </c>
      <c r="G271" s="11" t="s">
        <v>1815</v>
      </c>
      <c r="H271" s="11" t="s">
        <v>1565</v>
      </c>
      <c r="I271" s="11" t="s">
        <v>1404</v>
      </c>
      <c r="J271" s="13" t="s">
        <v>1405</v>
      </c>
      <c r="K271" s="13" t="s">
        <v>1406</v>
      </c>
    </row>
    <row r="272" spans="1:11" ht="18" customHeight="1">
      <c r="A272">
        <v>272</v>
      </c>
      <c r="B272" s="19" t="s">
        <v>5762</v>
      </c>
      <c r="C272" s="11" t="s">
        <v>1399</v>
      </c>
      <c r="D272" s="11" t="s">
        <v>246</v>
      </c>
      <c r="E272" s="11" t="s">
        <v>444</v>
      </c>
      <c r="F272" s="11" t="s">
        <v>1816</v>
      </c>
      <c r="G272" s="11" t="s">
        <v>1817</v>
      </c>
      <c r="H272" s="11" t="s">
        <v>1507</v>
      </c>
      <c r="I272" s="11" t="s">
        <v>1404</v>
      </c>
      <c r="J272" s="13" t="s">
        <v>1405</v>
      </c>
      <c r="K272" s="13" t="s">
        <v>1406</v>
      </c>
    </row>
    <row r="273" spans="1:11" ht="18" customHeight="1">
      <c r="A273">
        <v>273</v>
      </c>
      <c r="B273" s="19" t="s">
        <v>5762</v>
      </c>
      <c r="C273" s="11" t="s">
        <v>1399</v>
      </c>
      <c r="D273" s="11" t="s">
        <v>246</v>
      </c>
      <c r="E273" s="11" t="s">
        <v>411</v>
      </c>
      <c r="F273" s="11" t="s">
        <v>6059</v>
      </c>
      <c r="G273" s="11" t="s">
        <v>6060</v>
      </c>
      <c r="H273" s="11" t="s">
        <v>6061</v>
      </c>
      <c r="I273" s="11" t="s">
        <v>5587</v>
      </c>
      <c r="J273" s="13" t="s">
        <v>1405</v>
      </c>
      <c r="K273" s="13" t="s">
        <v>1406</v>
      </c>
    </row>
    <row r="274" spans="1:11" ht="18" customHeight="1">
      <c r="A274">
        <v>274</v>
      </c>
      <c r="B274" s="19" t="s">
        <v>5762</v>
      </c>
      <c r="C274" s="11" t="s">
        <v>1399</v>
      </c>
      <c r="D274" s="11" t="s">
        <v>246</v>
      </c>
      <c r="E274" s="11" t="s">
        <v>412</v>
      </c>
      <c r="F274" s="11" t="s">
        <v>6062</v>
      </c>
      <c r="G274" s="11" t="s">
        <v>6063</v>
      </c>
      <c r="H274" s="11" t="s">
        <v>1974</v>
      </c>
      <c r="I274" s="11" t="s">
        <v>5507</v>
      </c>
      <c r="J274" s="13" t="s">
        <v>1405</v>
      </c>
      <c r="K274" s="13" t="s">
        <v>1406</v>
      </c>
    </row>
    <row r="275" spans="1:11" ht="18" customHeight="1">
      <c r="A275">
        <v>275</v>
      </c>
      <c r="B275" s="19" t="s">
        <v>5762</v>
      </c>
      <c r="C275" s="11" t="s">
        <v>1399</v>
      </c>
      <c r="D275" s="11" t="s">
        <v>246</v>
      </c>
      <c r="E275" s="11" t="s">
        <v>1818</v>
      </c>
      <c r="F275" s="11" t="s">
        <v>1819</v>
      </c>
      <c r="G275" s="11" t="s">
        <v>1820</v>
      </c>
      <c r="H275" s="11" t="s">
        <v>1723</v>
      </c>
      <c r="I275" s="11" t="s">
        <v>1404</v>
      </c>
      <c r="J275" s="13" t="s">
        <v>1405</v>
      </c>
      <c r="K275" s="13" t="s">
        <v>1406</v>
      </c>
    </row>
    <row r="276" spans="1:11" ht="18" customHeight="1">
      <c r="A276">
        <v>276</v>
      </c>
      <c r="B276" s="19" t="s">
        <v>5762</v>
      </c>
      <c r="C276" s="11" t="s">
        <v>1399</v>
      </c>
      <c r="D276" s="11" t="s">
        <v>246</v>
      </c>
      <c r="E276" s="11" t="s">
        <v>413</v>
      </c>
      <c r="F276" s="11" t="s">
        <v>1821</v>
      </c>
      <c r="G276" s="11" t="s">
        <v>1822</v>
      </c>
      <c r="H276" s="11" t="s">
        <v>1823</v>
      </c>
      <c r="I276" s="11" t="s">
        <v>1404</v>
      </c>
      <c r="J276" s="13" t="s">
        <v>1405</v>
      </c>
      <c r="K276" s="13" t="s">
        <v>1406</v>
      </c>
    </row>
    <row r="277" spans="1:11" ht="18" customHeight="1">
      <c r="A277">
        <v>277</v>
      </c>
      <c r="B277" s="19" t="s">
        <v>5762</v>
      </c>
      <c r="C277" s="11" t="s">
        <v>1399</v>
      </c>
      <c r="D277" s="11" t="s">
        <v>246</v>
      </c>
      <c r="E277" s="11" t="s">
        <v>414</v>
      </c>
      <c r="F277" s="11" t="s">
        <v>6064</v>
      </c>
      <c r="G277" s="11" t="s">
        <v>5964</v>
      </c>
      <c r="H277" s="11" t="s">
        <v>5965</v>
      </c>
      <c r="I277" s="11" t="s">
        <v>5624</v>
      </c>
      <c r="J277" s="13" t="s">
        <v>1405</v>
      </c>
      <c r="K277" s="13" t="s">
        <v>1406</v>
      </c>
    </row>
    <row r="278" spans="1:11" ht="18" customHeight="1">
      <c r="A278">
        <v>278</v>
      </c>
      <c r="B278" s="19" t="s">
        <v>5762</v>
      </c>
      <c r="C278" s="11" t="s">
        <v>1399</v>
      </c>
      <c r="D278" s="11" t="s">
        <v>246</v>
      </c>
      <c r="E278" s="11" t="s">
        <v>407</v>
      </c>
      <c r="F278" s="11" t="s">
        <v>1824</v>
      </c>
      <c r="G278" s="11" t="s">
        <v>1825</v>
      </c>
      <c r="H278" s="11" t="s">
        <v>1826</v>
      </c>
      <c r="I278" s="11" t="s">
        <v>1404</v>
      </c>
      <c r="J278" s="13" t="s">
        <v>1405</v>
      </c>
      <c r="K278" s="13" t="s">
        <v>1406</v>
      </c>
    </row>
    <row r="279" spans="1:11" ht="18" customHeight="1">
      <c r="A279">
        <v>279</v>
      </c>
      <c r="B279" s="19" t="s">
        <v>5762</v>
      </c>
      <c r="C279" s="11" t="s">
        <v>1399</v>
      </c>
      <c r="D279" s="11" t="s">
        <v>246</v>
      </c>
      <c r="E279" s="11" t="s">
        <v>418</v>
      </c>
      <c r="F279" s="11" t="s">
        <v>6065</v>
      </c>
      <c r="G279" s="11" t="s">
        <v>6066</v>
      </c>
      <c r="H279" s="11" t="s">
        <v>5272</v>
      </c>
      <c r="I279" s="11" t="s">
        <v>5096</v>
      </c>
      <c r="J279" s="13" t="s">
        <v>1405</v>
      </c>
      <c r="K279" s="13" t="s">
        <v>1406</v>
      </c>
    </row>
    <row r="280" spans="1:11" ht="18" customHeight="1">
      <c r="A280">
        <v>280</v>
      </c>
      <c r="B280" s="19" t="s">
        <v>5762</v>
      </c>
      <c r="C280" s="11" t="s">
        <v>1399</v>
      </c>
      <c r="D280" s="11" t="s">
        <v>246</v>
      </c>
      <c r="E280" s="11" t="s">
        <v>415</v>
      </c>
      <c r="F280" s="11" t="s">
        <v>1827</v>
      </c>
      <c r="G280" s="11" t="s">
        <v>1828</v>
      </c>
      <c r="H280" s="11" t="s">
        <v>1829</v>
      </c>
      <c r="I280" s="11" t="s">
        <v>1404</v>
      </c>
      <c r="J280" s="13" t="s">
        <v>1405</v>
      </c>
      <c r="K280" s="13" t="s">
        <v>1406</v>
      </c>
    </row>
    <row r="281" spans="1:11" ht="18" customHeight="1">
      <c r="A281">
        <v>281</v>
      </c>
      <c r="B281" s="19" t="s">
        <v>5762</v>
      </c>
      <c r="C281" s="11" t="s">
        <v>1399</v>
      </c>
      <c r="D281" s="11" t="s">
        <v>246</v>
      </c>
      <c r="E281" s="11" t="s">
        <v>416</v>
      </c>
      <c r="F281" s="11" t="s">
        <v>6067</v>
      </c>
      <c r="G281" s="11" t="s">
        <v>6068</v>
      </c>
      <c r="H281" s="11" t="s">
        <v>6069</v>
      </c>
      <c r="I281" s="11" t="s">
        <v>5624</v>
      </c>
      <c r="J281" s="13" t="s">
        <v>1405</v>
      </c>
      <c r="K281" s="13" t="s">
        <v>1406</v>
      </c>
    </row>
    <row r="282" spans="1:11" ht="18" customHeight="1">
      <c r="A282">
        <v>282</v>
      </c>
      <c r="B282" s="19" t="s">
        <v>5762</v>
      </c>
      <c r="C282" s="11" t="s">
        <v>1399</v>
      </c>
      <c r="D282" s="11" t="s">
        <v>246</v>
      </c>
      <c r="E282" s="11" t="s">
        <v>417</v>
      </c>
      <c r="F282" s="11" t="s">
        <v>1830</v>
      </c>
      <c r="G282" s="11" t="s">
        <v>1831</v>
      </c>
      <c r="H282" s="14"/>
      <c r="I282" s="11" t="s">
        <v>1404</v>
      </c>
      <c r="J282" s="13" t="s">
        <v>1405</v>
      </c>
      <c r="K282" s="13" t="s">
        <v>1406</v>
      </c>
    </row>
    <row r="283" spans="1:11" ht="18" customHeight="1">
      <c r="A283">
        <v>283</v>
      </c>
      <c r="B283" s="19" t="s">
        <v>5762</v>
      </c>
      <c r="C283" s="11" t="s">
        <v>1399</v>
      </c>
      <c r="D283" s="11" t="s">
        <v>246</v>
      </c>
      <c r="E283" s="11" t="s">
        <v>234</v>
      </c>
      <c r="F283" s="11" t="s">
        <v>1832</v>
      </c>
      <c r="G283" s="11" t="s">
        <v>1833</v>
      </c>
      <c r="H283" s="11" t="s">
        <v>1478</v>
      </c>
      <c r="I283" s="11" t="s">
        <v>1404</v>
      </c>
      <c r="J283" s="13" t="s">
        <v>1405</v>
      </c>
      <c r="K283" s="13" t="s">
        <v>1406</v>
      </c>
    </row>
    <row r="284" spans="1:11" ht="18" customHeight="1">
      <c r="A284">
        <v>284</v>
      </c>
      <c r="B284" s="19" t="s">
        <v>5762</v>
      </c>
      <c r="C284" s="11" t="s">
        <v>1399</v>
      </c>
      <c r="D284" s="11" t="s">
        <v>246</v>
      </c>
      <c r="E284" s="11" t="s">
        <v>421</v>
      </c>
      <c r="F284" s="11" t="s">
        <v>1834</v>
      </c>
      <c r="G284" s="11" t="s">
        <v>1835</v>
      </c>
      <c r="H284" s="11" t="s">
        <v>1478</v>
      </c>
      <c r="I284" s="11" t="s">
        <v>1404</v>
      </c>
      <c r="J284" s="13" t="s">
        <v>1405</v>
      </c>
      <c r="K284" s="13" t="s">
        <v>1406</v>
      </c>
    </row>
    <row r="285" spans="1:11" ht="18" customHeight="1">
      <c r="A285">
        <v>285</v>
      </c>
      <c r="B285" s="19" t="s">
        <v>5762</v>
      </c>
      <c r="C285" s="11" t="s">
        <v>1399</v>
      </c>
      <c r="D285" s="11" t="s">
        <v>246</v>
      </c>
      <c r="E285" s="11" t="s">
        <v>422</v>
      </c>
      <c r="F285" s="11" t="s">
        <v>1836</v>
      </c>
      <c r="G285" s="11" t="s">
        <v>1837</v>
      </c>
      <c r="H285" s="11" t="s">
        <v>1838</v>
      </c>
      <c r="I285" s="11" t="s">
        <v>1404</v>
      </c>
      <c r="J285" s="13" t="s">
        <v>1405</v>
      </c>
      <c r="K285" s="13" t="s">
        <v>1406</v>
      </c>
    </row>
    <row r="286" spans="1:11" ht="18" customHeight="1">
      <c r="A286">
        <v>286</v>
      </c>
      <c r="B286" s="19" t="s">
        <v>5762</v>
      </c>
      <c r="C286" s="11" t="s">
        <v>1399</v>
      </c>
      <c r="D286" s="11" t="s">
        <v>246</v>
      </c>
      <c r="E286" s="11" t="s">
        <v>423</v>
      </c>
      <c r="F286" s="11" t="s">
        <v>1839</v>
      </c>
      <c r="G286" s="11" t="s">
        <v>1840</v>
      </c>
      <c r="H286" s="14"/>
      <c r="I286" s="11" t="s">
        <v>1404</v>
      </c>
      <c r="J286" s="13" t="s">
        <v>1405</v>
      </c>
      <c r="K286" s="13" t="s">
        <v>1406</v>
      </c>
    </row>
    <row r="287" spans="1:11" ht="18" customHeight="1">
      <c r="A287">
        <v>287</v>
      </c>
      <c r="B287" s="19" t="s">
        <v>5762</v>
      </c>
      <c r="C287" s="11" t="s">
        <v>1399</v>
      </c>
      <c r="D287" s="11" t="s">
        <v>246</v>
      </c>
      <c r="E287" s="11" t="s">
        <v>424</v>
      </c>
      <c r="F287" s="11" t="s">
        <v>1841</v>
      </c>
      <c r="G287" s="11" t="s">
        <v>1842</v>
      </c>
      <c r="H287" s="11" t="s">
        <v>1664</v>
      </c>
      <c r="I287" s="11" t="s">
        <v>1404</v>
      </c>
      <c r="J287" s="13" t="s">
        <v>1405</v>
      </c>
      <c r="K287" s="13" t="s">
        <v>1406</v>
      </c>
    </row>
    <row r="288" spans="1:11" ht="18" customHeight="1">
      <c r="A288">
        <v>288</v>
      </c>
      <c r="B288" s="19" t="s">
        <v>5762</v>
      </c>
      <c r="C288" s="11" t="s">
        <v>1399</v>
      </c>
      <c r="D288" s="11" t="s">
        <v>246</v>
      </c>
      <c r="E288" s="11" t="s">
        <v>419</v>
      </c>
      <c r="F288" s="11" t="s">
        <v>1843</v>
      </c>
      <c r="G288" s="11" t="s">
        <v>1844</v>
      </c>
      <c r="H288" s="11" t="s">
        <v>1826</v>
      </c>
      <c r="I288" s="11" t="s">
        <v>1404</v>
      </c>
      <c r="J288" s="13" t="s">
        <v>1405</v>
      </c>
      <c r="K288" s="13" t="s">
        <v>1406</v>
      </c>
    </row>
    <row r="289" spans="1:11" ht="18" customHeight="1">
      <c r="A289">
        <v>289</v>
      </c>
      <c r="B289" s="19" t="s">
        <v>5762</v>
      </c>
      <c r="C289" s="11" t="s">
        <v>1399</v>
      </c>
      <c r="D289" s="11" t="s">
        <v>246</v>
      </c>
      <c r="E289" s="11" t="s">
        <v>420</v>
      </c>
      <c r="F289" s="11" t="s">
        <v>6070</v>
      </c>
      <c r="G289" s="11" t="s">
        <v>6071</v>
      </c>
      <c r="H289" s="11" t="s">
        <v>6072</v>
      </c>
      <c r="I289" s="11" t="s">
        <v>5507</v>
      </c>
      <c r="J289" s="13" t="s">
        <v>1405</v>
      </c>
      <c r="K289" s="13" t="s">
        <v>1406</v>
      </c>
    </row>
    <row r="290" spans="1:11" ht="18" customHeight="1">
      <c r="A290">
        <v>290</v>
      </c>
      <c r="B290" s="19" t="s">
        <v>5762</v>
      </c>
      <c r="C290" s="11" t="s">
        <v>1399</v>
      </c>
      <c r="D290" s="11" t="s">
        <v>246</v>
      </c>
      <c r="E290" s="11" t="s">
        <v>5402</v>
      </c>
      <c r="F290" s="11" t="s">
        <v>5403</v>
      </c>
      <c r="G290" s="11" t="s">
        <v>5404</v>
      </c>
      <c r="H290" s="11" t="s">
        <v>1478</v>
      </c>
      <c r="I290" s="11" t="s">
        <v>5096</v>
      </c>
      <c r="J290" s="13" t="s">
        <v>1405</v>
      </c>
      <c r="K290" s="13" t="s">
        <v>1406</v>
      </c>
    </row>
    <row r="291" spans="1:11" ht="18" customHeight="1">
      <c r="A291">
        <v>291</v>
      </c>
      <c r="B291" s="19" t="s">
        <v>5762</v>
      </c>
      <c r="C291" s="11" t="s">
        <v>1399</v>
      </c>
      <c r="D291" s="11" t="s">
        <v>246</v>
      </c>
      <c r="E291" s="11" t="s">
        <v>425</v>
      </c>
      <c r="F291" s="11" t="s">
        <v>6073</v>
      </c>
      <c r="G291" s="11" t="s">
        <v>6074</v>
      </c>
      <c r="H291" s="11" t="s">
        <v>1478</v>
      </c>
      <c r="I291" s="11" t="s">
        <v>5096</v>
      </c>
      <c r="J291" s="13" t="s">
        <v>1405</v>
      </c>
      <c r="K291" s="13" t="s">
        <v>1406</v>
      </c>
    </row>
    <row r="292" spans="1:11" ht="18" customHeight="1">
      <c r="A292">
        <v>292</v>
      </c>
      <c r="B292" s="19" t="s">
        <v>5762</v>
      </c>
      <c r="C292" s="11" t="s">
        <v>1399</v>
      </c>
      <c r="D292" s="11" t="s">
        <v>246</v>
      </c>
      <c r="E292" s="11" t="s">
        <v>5801</v>
      </c>
      <c r="F292" s="11" t="s">
        <v>6075</v>
      </c>
      <c r="G292" s="11" t="s">
        <v>6076</v>
      </c>
      <c r="H292" s="11" t="s">
        <v>1804</v>
      </c>
      <c r="I292" s="11" t="s">
        <v>5096</v>
      </c>
      <c r="J292" s="13" t="s">
        <v>1405</v>
      </c>
      <c r="K292" s="13" t="s">
        <v>1406</v>
      </c>
    </row>
    <row r="293" spans="1:11" ht="18" customHeight="1">
      <c r="A293">
        <v>293</v>
      </c>
      <c r="B293" s="19" t="s">
        <v>5762</v>
      </c>
      <c r="C293" s="11" t="s">
        <v>1399</v>
      </c>
      <c r="D293" s="11" t="s">
        <v>246</v>
      </c>
      <c r="E293" s="11" t="s">
        <v>426</v>
      </c>
      <c r="F293" s="11" t="s">
        <v>5405</v>
      </c>
      <c r="G293" s="11" t="s">
        <v>5406</v>
      </c>
      <c r="H293" s="11" t="s">
        <v>1673</v>
      </c>
      <c r="I293" s="11" t="s">
        <v>5096</v>
      </c>
      <c r="J293" s="13" t="s">
        <v>1405</v>
      </c>
      <c r="K293" s="13" t="s">
        <v>1406</v>
      </c>
    </row>
    <row r="294" spans="1:11" ht="18" customHeight="1">
      <c r="A294">
        <v>294</v>
      </c>
      <c r="B294" s="19" t="s">
        <v>5762</v>
      </c>
      <c r="C294" s="11" t="s">
        <v>1399</v>
      </c>
      <c r="D294" s="11" t="s">
        <v>246</v>
      </c>
      <c r="E294" s="11" t="s">
        <v>427</v>
      </c>
      <c r="F294" s="11" t="s">
        <v>6077</v>
      </c>
      <c r="G294" s="11" t="s">
        <v>6078</v>
      </c>
      <c r="H294" s="11" t="s">
        <v>6079</v>
      </c>
      <c r="I294" s="11" t="s">
        <v>5096</v>
      </c>
      <c r="J294" s="13" t="s">
        <v>1405</v>
      </c>
      <c r="K294" s="13" t="s">
        <v>1406</v>
      </c>
    </row>
    <row r="295" spans="1:11" ht="18" customHeight="1">
      <c r="A295">
        <v>295</v>
      </c>
      <c r="B295" s="19" t="s">
        <v>5762</v>
      </c>
      <c r="C295" s="11" t="s">
        <v>1399</v>
      </c>
      <c r="D295" s="11" t="s">
        <v>246</v>
      </c>
      <c r="E295" s="11" t="s">
        <v>425</v>
      </c>
      <c r="F295" s="11" t="s">
        <v>6080</v>
      </c>
      <c r="G295" s="11" t="s">
        <v>6081</v>
      </c>
      <c r="H295" s="11" t="s">
        <v>1583</v>
      </c>
      <c r="I295" s="11" t="s">
        <v>5096</v>
      </c>
      <c r="J295" s="13" t="s">
        <v>1405</v>
      </c>
      <c r="K295" s="13" t="s">
        <v>1406</v>
      </c>
    </row>
    <row r="296" spans="1:11" ht="18" customHeight="1">
      <c r="A296">
        <v>296</v>
      </c>
      <c r="B296" s="19" t="s">
        <v>5762</v>
      </c>
      <c r="C296" s="11" t="s">
        <v>1399</v>
      </c>
      <c r="D296" s="11" t="s">
        <v>246</v>
      </c>
      <c r="E296" s="11" t="s">
        <v>428</v>
      </c>
      <c r="F296" s="11" t="s">
        <v>1904</v>
      </c>
      <c r="G296" s="11" t="s">
        <v>1905</v>
      </c>
      <c r="H296" s="11" t="s">
        <v>1906</v>
      </c>
      <c r="I296" s="11" t="s">
        <v>1872</v>
      </c>
      <c r="J296" s="13" t="s">
        <v>1405</v>
      </c>
      <c r="K296" s="13" t="s">
        <v>1406</v>
      </c>
    </row>
    <row r="297" spans="1:11" ht="18" customHeight="1">
      <c r="A297">
        <v>297</v>
      </c>
      <c r="B297" s="19" t="s">
        <v>5762</v>
      </c>
      <c r="C297" s="11" t="s">
        <v>1399</v>
      </c>
      <c r="D297" s="11" t="s">
        <v>246</v>
      </c>
      <c r="E297" s="11" t="s">
        <v>429</v>
      </c>
      <c r="F297" s="11" t="s">
        <v>1845</v>
      </c>
      <c r="G297" s="11" t="s">
        <v>1846</v>
      </c>
      <c r="H297" s="11" t="s">
        <v>1847</v>
      </c>
      <c r="I297" s="11" t="s">
        <v>1404</v>
      </c>
      <c r="J297" s="13" t="s">
        <v>1405</v>
      </c>
      <c r="K297" s="13" t="s">
        <v>1406</v>
      </c>
    </row>
    <row r="298" spans="1:11" ht="18" customHeight="1">
      <c r="A298">
        <v>298</v>
      </c>
      <c r="B298" s="19" t="s">
        <v>5762</v>
      </c>
      <c r="C298" s="11" t="s">
        <v>1399</v>
      </c>
      <c r="D298" s="11" t="s">
        <v>246</v>
      </c>
      <c r="E298" s="11" t="s">
        <v>431</v>
      </c>
      <c r="F298" s="11" t="s">
        <v>1909</v>
      </c>
      <c r="G298" s="11" t="s">
        <v>1910</v>
      </c>
      <c r="H298" s="11" t="s">
        <v>1911</v>
      </c>
      <c r="I298" s="11" t="s">
        <v>1912</v>
      </c>
      <c r="J298" s="13" t="s">
        <v>1405</v>
      </c>
      <c r="K298" s="13" t="s">
        <v>1406</v>
      </c>
    </row>
    <row r="299" spans="1:11" ht="18" customHeight="1">
      <c r="A299">
        <v>299</v>
      </c>
      <c r="B299" s="19" t="s">
        <v>5762</v>
      </c>
      <c r="C299" s="11" t="s">
        <v>1399</v>
      </c>
      <c r="D299" s="11" t="s">
        <v>246</v>
      </c>
      <c r="E299" s="11" t="s">
        <v>430</v>
      </c>
      <c r="F299" s="11" t="s">
        <v>6082</v>
      </c>
      <c r="G299" s="11" t="s">
        <v>6083</v>
      </c>
      <c r="H299" s="11" t="s">
        <v>1646</v>
      </c>
      <c r="I299" s="11" t="s">
        <v>5507</v>
      </c>
      <c r="J299" s="13" t="s">
        <v>1405</v>
      </c>
      <c r="K299" s="13" t="s">
        <v>1406</v>
      </c>
    </row>
    <row r="300" spans="1:11" ht="18" customHeight="1">
      <c r="A300">
        <v>300</v>
      </c>
      <c r="B300" s="19" t="s">
        <v>5762</v>
      </c>
      <c r="C300" s="11" t="s">
        <v>1399</v>
      </c>
      <c r="D300" s="11" t="s">
        <v>246</v>
      </c>
      <c r="E300" s="11" t="s">
        <v>432</v>
      </c>
      <c r="F300" s="11" t="s">
        <v>1907</v>
      </c>
      <c r="G300" s="11" t="s">
        <v>1908</v>
      </c>
      <c r="H300" s="11" t="s">
        <v>1804</v>
      </c>
      <c r="I300" s="11" t="s">
        <v>1872</v>
      </c>
      <c r="J300" s="13" t="s">
        <v>1405</v>
      </c>
      <c r="K300" s="13" t="s">
        <v>1406</v>
      </c>
    </row>
    <row r="301" spans="1:11" ht="18" customHeight="1">
      <c r="A301">
        <v>301</v>
      </c>
      <c r="B301" s="19" t="s">
        <v>5762</v>
      </c>
      <c r="C301" s="11" t="s">
        <v>1399</v>
      </c>
      <c r="D301" s="11" t="s">
        <v>246</v>
      </c>
      <c r="E301" s="11" t="s">
        <v>434</v>
      </c>
      <c r="F301" s="11" t="s">
        <v>6084</v>
      </c>
      <c r="G301" s="11" t="s">
        <v>6085</v>
      </c>
      <c r="H301" s="11" t="s">
        <v>5450</v>
      </c>
      <c r="I301" s="11" t="s">
        <v>5096</v>
      </c>
      <c r="J301" s="13" t="s">
        <v>1405</v>
      </c>
      <c r="K301" s="13" t="s">
        <v>1406</v>
      </c>
    </row>
    <row r="302" spans="1:11" ht="18" customHeight="1">
      <c r="A302">
        <v>302</v>
      </c>
      <c r="B302" s="19" t="s">
        <v>5762</v>
      </c>
      <c r="C302" s="11" t="s">
        <v>1399</v>
      </c>
      <c r="D302" s="11" t="s">
        <v>246</v>
      </c>
      <c r="E302" s="11" t="s">
        <v>433</v>
      </c>
      <c r="F302" s="11" t="s">
        <v>1848</v>
      </c>
      <c r="G302" s="11" t="s">
        <v>1849</v>
      </c>
      <c r="H302" s="14"/>
      <c r="I302" s="11" t="s">
        <v>1404</v>
      </c>
      <c r="J302" s="13" t="s">
        <v>1405</v>
      </c>
      <c r="K302" s="13" t="s">
        <v>1406</v>
      </c>
    </row>
    <row r="303" spans="1:11" ht="18" customHeight="1">
      <c r="A303">
        <v>303</v>
      </c>
      <c r="B303" s="19" t="s">
        <v>5762</v>
      </c>
      <c r="C303" s="11" t="s">
        <v>1399</v>
      </c>
      <c r="D303" s="11" t="s">
        <v>246</v>
      </c>
      <c r="E303" s="11" t="s">
        <v>435</v>
      </c>
      <c r="F303" s="11" t="s">
        <v>1850</v>
      </c>
      <c r="G303" s="11" t="s">
        <v>1851</v>
      </c>
      <c r="H303" s="11" t="s">
        <v>1852</v>
      </c>
      <c r="I303" s="11" t="s">
        <v>1404</v>
      </c>
      <c r="J303" s="13" t="s">
        <v>1405</v>
      </c>
      <c r="K303" s="13" t="s">
        <v>1406</v>
      </c>
    </row>
    <row r="304" spans="1:11" ht="18" customHeight="1">
      <c r="A304">
        <v>304</v>
      </c>
      <c r="B304" s="19" t="s">
        <v>5762</v>
      </c>
      <c r="C304" s="11" t="s">
        <v>1399</v>
      </c>
      <c r="D304" s="11" t="s">
        <v>246</v>
      </c>
      <c r="E304" s="11" t="s">
        <v>437</v>
      </c>
      <c r="F304" s="11" t="s">
        <v>6086</v>
      </c>
      <c r="G304" s="11" t="s">
        <v>6087</v>
      </c>
      <c r="H304" s="11" t="s">
        <v>5415</v>
      </c>
      <c r="I304" s="11" t="s">
        <v>5096</v>
      </c>
      <c r="J304" s="13" t="s">
        <v>1405</v>
      </c>
      <c r="K304" s="13" t="s">
        <v>1406</v>
      </c>
    </row>
    <row r="305" spans="1:11" ht="18" customHeight="1">
      <c r="A305">
        <v>305</v>
      </c>
      <c r="B305" s="19" t="s">
        <v>5762</v>
      </c>
      <c r="C305" s="11" t="s">
        <v>1399</v>
      </c>
      <c r="D305" s="11" t="s">
        <v>246</v>
      </c>
      <c r="E305" s="11" t="s">
        <v>436</v>
      </c>
      <c r="F305" s="11" t="s">
        <v>1853</v>
      </c>
      <c r="G305" s="11" t="s">
        <v>1854</v>
      </c>
      <c r="H305" s="11" t="s">
        <v>1855</v>
      </c>
      <c r="I305" s="11" t="s">
        <v>1404</v>
      </c>
      <c r="J305" s="13" t="s">
        <v>1405</v>
      </c>
      <c r="K305" s="13" t="s">
        <v>1406</v>
      </c>
    </row>
    <row r="306" spans="1:11" ht="18" customHeight="1">
      <c r="A306">
        <v>306</v>
      </c>
      <c r="B306" s="19" t="s">
        <v>5762</v>
      </c>
      <c r="C306" s="11" t="s">
        <v>1399</v>
      </c>
      <c r="D306" s="11" t="s">
        <v>246</v>
      </c>
      <c r="E306" s="11" t="s">
        <v>438</v>
      </c>
      <c r="F306" s="11" t="s">
        <v>1856</v>
      </c>
      <c r="G306" s="11" t="s">
        <v>1857</v>
      </c>
      <c r="H306" s="11" t="s">
        <v>1858</v>
      </c>
      <c r="I306" s="11" t="s">
        <v>1404</v>
      </c>
      <c r="J306" s="13" t="s">
        <v>1405</v>
      </c>
      <c r="K306" s="13" t="s">
        <v>1406</v>
      </c>
    </row>
    <row r="307" spans="1:11" ht="18" customHeight="1">
      <c r="A307">
        <v>307</v>
      </c>
      <c r="B307" s="19" t="s">
        <v>5762</v>
      </c>
      <c r="C307" s="11" t="s">
        <v>1399</v>
      </c>
      <c r="D307" s="11" t="s">
        <v>246</v>
      </c>
      <c r="E307" s="11" t="s">
        <v>439</v>
      </c>
      <c r="F307" s="11" t="s">
        <v>6088</v>
      </c>
      <c r="G307" s="11" t="s">
        <v>6089</v>
      </c>
      <c r="H307" s="11" t="s">
        <v>6090</v>
      </c>
      <c r="I307" s="11" t="s">
        <v>5096</v>
      </c>
      <c r="J307" s="13" t="s">
        <v>1405</v>
      </c>
      <c r="K307" s="13" t="s">
        <v>1406</v>
      </c>
    </row>
    <row r="308" spans="1:11" ht="18" customHeight="1">
      <c r="A308">
        <v>308</v>
      </c>
      <c r="B308" s="19" t="s">
        <v>5762</v>
      </c>
      <c r="C308" s="11" t="s">
        <v>1399</v>
      </c>
      <c r="D308" s="11" t="s">
        <v>246</v>
      </c>
      <c r="E308" s="11" t="s">
        <v>1859</v>
      </c>
      <c r="F308" s="11" t="s">
        <v>1860</v>
      </c>
      <c r="G308" s="11" t="s">
        <v>1861</v>
      </c>
      <c r="H308" s="11" t="s">
        <v>1862</v>
      </c>
      <c r="I308" s="11" t="s">
        <v>1404</v>
      </c>
      <c r="J308" s="13" t="s">
        <v>1405</v>
      </c>
      <c r="K308" s="13" t="s">
        <v>1406</v>
      </c>
    </row>
    <row r="309" spans="1:11" ht="18" customHeight="1">
      <c r="A309" s="2">
        <v>1</v>
      </c>
      <c r="B309" s="2" t="s">
        <v>5761</v>
      </c>
      <c r="C309" s="2" t="s">
        <v>1399</v>
      </c>
      <c r="D309" s="2" t="s">
        <v>246</v>
      </c>
      <c r="E309" s="2" t="s">
        <v>1407</v>
      </c>
      <c r="F309" s="2" t="s">
        <v>1408</v>
      </c>
      <c r="G309" s="2" t="s">
        <v>1409</v>
      </c>
      <c r="H309" s="2" t="s">
        <v>1403</v>
      </c>
      <c r="I309" s="2" t="s">
        <v>1404</v>
      </c>
      <c r="J309" s="15" t="s">
        <v>1405</v>
      </c>
      <c r="K309" s="15" t="s">
        <v>1406</v>
      </c>
    </row>
    <row r="310" spans="1:11" ht="18" customHeight="1">
      <c r="A310" s="2">
        <v>2</v>
      </c>
      <c r="B310" s="2" t="s">
        <v>5761</v>
      </c>
      <c r="C310" s="2" t="s">
        <v>1399</v>
      </c>
      <c r="D310" s="2" t="s">
        <v>246</v>
      </c>
      <c r="E310" s="2" t="s">
        <v>1410</v>
      </c>
      <c r="F310" s="2" t="s">
        <v>1411</v>
      </c>
      <c r="G310" s="2" t="s">
        <v>1412</v>
      </c>
      <c r="H310" s="2" t="s">
        <v>1413</v>
      </c>
      <c r="I310" s="2" t="s">
        <v>1404</v>
      </c>
      <c r="J310" s="15" t="s">
        <v>1405</v>
      </c>
      <c r="K310" s="15" t="s">
        <v>1406</v>
      </c>
    </row>
    <row r="311" spans="1:11" ht="18" customHeight="1">
      <c r="A311" s="2">
        <v>3</v>
      </c>
      <c r="B311" s="2" t="s">
        <v>5761</v>
      </c>
      <c r="C311" s="2" t="s">
        <v>1399</v>
      </c>
      <c r="D311" s="2" t="s">
        <v>246</v>
      </c>
      <c r="E311" s="2" t="s">
        <v>1414</v>
      </c>
      <c r="F311" s="2" t="s">
        <v>1415</v>
      </c>
      <c r="G311" s="2" t="s">
        <v>1416</v>
      </c>
      <c r="H311" s="2" t="s">
        <v>1403</v>
      </c>
      <c r="I311" s="2" t="s">
        <v>1404</v>
      </c>
      <c r="J311" s="15" t="s">
        <v>1405</v>
      </c>
      <c r="K311" s="15" t="s">
        <v>1406</v>
      </c>
    </row>
    <row r="312" spans="1:11" ht="18" customHeight="1">
      <c r="A312" s="2">
        <v>4</v>
      </c>
      <c r="B312" s="2" t="s">
        <v>5761</v>
      </c>
      <c r="C312" s="2" t="s">
        <v>1399</v>
      </c>
      <c r="D312" s="2" t="s">
        <v>246</v>
      </c>
      <c r="E312" s="2" t="s">
        <v>1417</v>
      </c>
      <c r="F312" s="2" t="s">
        <v>1418</v>
      </c>
      <c r="G312" s="2" t="s">
        <v>1419</v>
      </c>
      <c r="H312" s="2" t="s">
        <v>1420</v>
      </c>
      <c r="I312" s="2" t="s">
        <v>1404</v>
      </c>
      <c r="J312" s="15" t="s">
        <v>1405</v>
      </c>
      <c r="K312" s="15" t="s">
        <v>1406</v>
      </c>
    </row>
    <row r="313" spans="1:11" ht="18" customHeight="1">
      <c r="A313" s="2">
        <v>5</v>
      </c>
      <c r="B313" s="2" t="s">
        <v>5761</v>
      </c>
      <c r="C313" s="2" t="s">
        <v>1399</v>
      </c>
      <c r="D313" s="2" t="s">
        <v>246</v>
      </c>
      <c r="E313" s="2" t="s">
        <v>1914</v>
      </c>
      <c r="F313" s="2" t="s">
        <v>1915</v>
      </c>
      <c r="G313" s="2" t="s">
        <v>1916</v>
      </c>
      <c r="H313" s="2" t="s">
        <v>1424</v>
      </c>
      <c r="I313" s="2" t="s">
        <v>1404</v>
      </c>
      <c r="J313" s="15" t="s">
        <v>1405</v>
      </c>
      <c r="K313" s="15" t="s">
        <v>1406</v>
      </c>
    </row>
    <row r="314" spans="1:11" ht="18" customHeight="1">
      <c r="A314" s="2">
        <v>6</v>
      </c>
      <c r="B314" s="2" t="s">
        <v>5761</v>
      </c>
      <c r="C314" s="2" t="s">
        <v>1399</v>
      </c>
      <c r="D314" s="2" t="s">
        <v>246</v>
      </c>
      <c r="E314" s="2" t="s">
        <v>1421</v>
      </c>
      <c r="F314" s="2" t="s">
        <v>1422</v>
      </c>
      <c r="G314" s="2" t="s">
        <v>1423</v>
      </c>
      <c r="H314" s="2" t="s">
        <v>1424</v>
      </c>
      <c r="I314" s="2" t="s">
        <v>1404</v>
      </c>
      <c r="J314" s="15" t="s">
        <v>1405</v>
      </c>
      <c r="K314" s="15" t="s">
        <v>1406</v>
      </c>
    </row>
    <row r="315" spans="1:11" ht="18" customHeight="1">
      <c r="A315" s="2">
        <v>7</v>
      </c>
      <c r="B315" s="2" t="s">
        <v>5761</v>
      </c>
      <c r="C315" s="2" t="s">
        <v>1399</v>
      </c>
      <c r="D315" s="2" t="s">
        <v>246</v>
      </c>
      <c r="E315" s="2" t="s">
        <v>248</v>
      </c>
      <c r="F315" s="2" t="s">
        <v>1425</v>
      </c>
      <c r="G315" s="2" t="s">
        <v>1426</v>
      </c>
      <c r="H315" s="2" t="s">
        <v>1427</v>
      </c>
      <c r="I315" s="2" t="s">
        <v>1404</v>
      </c>
      <c r="J315" s="15" t="s">
        <v>1405</v>
      </c>
      <c r="K315" s="15" t="s">
        <v>1406</v>
      </c>
    </row>
    <row r="316" spans="1:11" ht="18" customHeight="1">
      <c r="A316" s="2">
        <v>8</v>
      </c>
      <c r="B316" s="2" t="s">
        <v>5761</v>
      </c>
      <c r="C316" s="2" t="s">
        <v>1399</v>
      </c>
      <c r="D316" s="2" t="s">
        <v>246</v>
      </c>
      <c r="E316" s="2" t="s">
        <v>5821</v>
      </c>
      <c r="F316" s="2" t="s">
        <v>6091</v>
      </c>
      <c r="G316" s="2" t="s">
        <v>6092</v>
      </c>
      <c r="H316" s="2" t="s">
        <v>1510</v>
      </c>
      <c r="I316" s="2" t="s">
        <v>5507</v>
      </c>
      <c r="J316" s="15" t="s">
        <v>1405</v>
      </c>
      <c r="K316" s="15" t="s">
        <v>1406</v>
      </c>
    </row>
    <row r="317" spans="1:11" ht="18" customHeight="1">
      <c r="A317" s="2">
        <v>9</v>
      </c>
      <c r="B317" s="2" t="s">
        <v>5761</v>
      </c>
      <c r="C317" s="2" t="s">
        <v>1399</v>
      </c>
      <c r="D317" s="2" t="s">
        <v>246</v>
      </c>
      <c r="E317" s="2" t="s">
        <v>1917</v>
      </c>
      <c r="F317" s="2" t="s">
        <v>1918</v>
      </c>
      <c r="G317" s="2" t="s">
        <v>1919</v>
      </c>
      <c r="H317" s="2" t="s">
        <v>1424</v>
      </c>
      <c r="I317" s="2" t="s">
        <v>1404</v>
      </c>
      <c r="J317" s="15" t="s">
        <v>1405</v>
      </c>
      <c r="K317" s="15" t="s">
        <v>1406</v>
      </c>
    </row>
    <row r="318" spans="1:11" ht="18" customHeight="1">
      <c r="A318" s="2">
        <v>10</v>
      </c>
      <c r="B318" s="2" t="s">
        <v>5761</v>
      </c>
      <c r="C318" s="2" t="s">
        <v>1399</v>
      </c>
      <c r="D318" s="2" t="s">
        <v>246</v>
      </c>
      <c r="E318" s="2" t="s">
        <v>1436</v>
      </c>
      <c r="F318" s="2" t="s">
        <v>1437</v>
      </c>
      <c r="G318" s="2" t="s">
        <v>1438</v>
      </c>
      <c r="H318" s="2" t="s">
        <v>1420</v>
      </c>
      <c r="I318" s="2" t="s">
        <v>1404</v>
      </c>
      <c r="J318" s="15" t="s">
        <v>1405</v>
      </c>
      <c r="K318" s="15" t="s">
        <v>1406</v>
      </c>
    </row>
    <row r="319" spans="1:11" ht="18" customHeight="1">
      <c r="A319" s="2">
        <v>11</v>
      </c>
      <c r="B319" s="2" t="s">
        <v>5761</v>
      </c>
      <c r="C319" s="2" t="s">
        <v>1399</v>
      </c>
      <c r="D319" s="2" t="s">
        <v>246</v>
      </c>
      <c r="E319" s="2" t="s">
        <v>1446</v>
      </c>
      <c r="F319" s="2" t="s">
        <v>1447</v>
      </c>
      <c r="G319" s="2" t="s">
        <v>1448</v>
      </c>
      <c r="H319" s="2" t="s">
        <v>1424</v>
      </c>
      <c r="I319" s="2" t="s">
        <v>1404</v>
      </c>
      <c r="J319" s="15" t="s">
        <v>1405</v>
      </c>
      <c r="K319" s="15" t="s">
        <v>1406</v>
      </c>
    </row>
    <row r="320" spans="1:11" ht="18" customHeight="1">
      <c r="A320" s="2">
        <v>12</v>
      </c>
      <c r="B320" s="2" t="s">
        <v>5761</v>
      </c>
      <c r="C320" s="2" t="s">
        <v>1399</v>
      </c>
      <c r="D320" s="2" t="s">
        <v>246</v>
      </c>
      <c r="E320" s="2" t="s">
        <v>1920</v>
      </c>
      <c r="F320" s="2" t="s">
        <v>1921</v>
      </c>
      <c r="G320" s="2" t="s">
        <v>1922</v>
      </c>
      <c r="H320" s="2" t="s">
        <v>1514</v>
      </c>
      <c r="I320" s="2" t="s">
        <v>1404</v>
      </c>
      <c r="J320" s="15" t="s">
        <v>1405</v>
      </c>
      <c r="K320" s="15" t="s">
        <v>1406</v>
      </c>
    </row>
    <row r="321" spans="1:11" ht="18" customHeight="1">
      <c r="A321" s="2">
        <v>13</v>
      </c>
      <c r="B321" s="2" t="s">
        <v>5761</v>
      </c>
      <c r="C321" s="2" t="s">
        <v>1399</v>
      </c>
      <c r="D321" s="2" t="s">
        <v>246</v>
      </c>
      <c r="E321" s="2" t="s">
        <v>1449</v>
      </c>
      <c r="F321" s="2" t="s">
        <v>1450</v>
      </c>
      <c r="G321" s="2" t="s">
        <v>1451</v>
      </c>
      <c r="H321" s="2" t="s">
        <v>1452</v>
      </c>
      <c r="I321" s="2" t="s">
        <v>1404</v>
      </c>
      <c r="J321" s="15" t="s">
        <v>1405</v>
      </c>
      <c r="K321" s="15" t="s">
        <v>1406</v>
      </c>
    </row>
    <row r="322" spans="1:11" ht="18" customHeight="1">
      <c r="A322" s="2">
        <v>14</v>
      </c>
      <c r="B322" s="2" t="s">
        <v>5761</v>
      </c>
      <c r="C322" s="2" t="s">
        <v>1399</v>
      </c>
      <c r="D322" s="2" t="s">
        <v>246</v>
      </c>
      <c r="E322" s="2" t="s">
        <v>1453</v>
      </c>
      <c r="F322" s="2" t="s">
        <v>1454</v>
      </c>
      <c r="G322" s="2" t="s">
        <v>1455</v>
      </c>
      <c r="H322" s="2" t="s">
        <v>1456</v>
      </c>
      <c r="I322" s="2" t="s">
        <v>1404</v>
      </c>
      <c r="J322" s="15" t="s">
        <v>1405</v>
      </c>
      <c r="K322" s="15" t="s">
        <v>1406</v>
      </c>
    </row>
    <row r="323" spans="1:11" ht="18" customHeight="1">
      <c r="A323" s="2">
        <v>15</v>
      </c>
      <c r="B323" s="2" t="s">
        <v>5761</v>
      </c>
      <c r="C323" s="2" t="s">
        <v>1399</v>
      </c>
      <c r="D323" s="2" t="s">
        <v>246</v>
      </c>
      <c r="E323" s="2" t="s">
        <v>1457</v>
      </c>
      <c r="F323" s="2" t="s">
        <v>1458</v>
      </c>
      <c r="G323" s="2" t="s">
        <v>1459</v>
      </c>
      <c r="H323" s="2" t="s">
        <v>1424</v>
      </c>
      <c r="I323" s="2" t="s">
        <v>1404</v>
      </c>
      <c r="J323" s="15" t="s">
        <v>1405</v>
      </c>
      <c r="K323" s="15" t="s">
        <v>1406</v>
      </c>
    </row>
    <row r="324" spans="1:11" ht="18" customHeight="1">
      <c r="A324" s="2">
        <v>16</v>
      </c>
      <c r="B324" s="2" t="s">
        <v>5761</v>
      </c>
      <c r="C324" s="2" t="s">
        <v>1399</v>
      </c>
      <c r="D324" s="2" t="s">
        <v>246</v>
      </c>
      <c r="E324" s="2" t="s">
        <v>1923</v>
      </c>
      <c r="F324" s="2" t="s">
        <v>1924</v>
      </c>
      <c r="G324" s="2" t="s">
        <v>1925</v>
      </c>
      <c r="H324" s="2" t="s">
        <v>1478</v>
      </c>
      <c r="I324" s="2" t="s">
        <v>1404</v>
      </c>
      <c r="J324" s="15" t="s">
        <v>1405</v>
      </c>
      <c r="K324" s="15" t="s">
        <v>1406</v>
      </c>
    </row>
    <row r="325" spans="1:11" ht="18" customHeight="1">
      <c r="A325" s="2">
        <v>17</v>
      </c>
      <c r="B325" s="2" t="s">
        <v>5761</v>
      </c>
      <c r="C325" s="2" t="s">
        <v>1399</v>
      </c>
      <c r="D325" s="2" t="s">
        <v>246</v>
      </c>
      <c r="E325" s="2" t="s">
        <v>1460</v>
      </c>
      <c r="F325" s="2" t="s">
        <v>1461</v>
      </c>
      <c r="G325" s="2" t="s">
        <v>1462</v>
      </c>
      <c r="H325" s="2" t="s">
        <v>1463</v>
      </c>
      <c r="I325" s="2" t="s">
        <v>1404</v>
      </c>
      <c r="J325" s="15" t="s">
        <v>1405</v>
      </c>
      <c r="K325" s="15" t="s">
        <v>1406</v>
      </c>
    </row>
    <row r="326" spans="1:11" ht="18" customHeight="1">
      <c r="A326" s="2">
        <v>18</v>
      </c>
      <c r="B326" s="2" t="s">
        <v>5761</v>
      </c>
      <c r="C326" s="2" t="s">
        <v>1399</v>
      </c>
      <c r="D326" s="2" t="s">
        <v>246</v>
      </c>
      <c r="E326" s="2" t="s">
        <v>1926</v>
      </c>
      <c r="F326" s="2" t="s">
        <v>1927</v>
      </c>
      <c r="G326" s="2" t="s">
        <v>1928</v>
      </c>
      <c r="H326" s="2" t="s">
        <v>1478</v>
      </c>
      <c r="I326" s="2" t="s">
        <v>1404</v>
      </c>
      <c r="J326" s="15" t="s">
        <v>1405</v>
      </c>
      <c r="K326" s="15" t="s">
        <v>1406</v>
      </c>
    </row>
    <row r="327" spans="1:11" ht="18" customHeight="1">
      <c r="A327" s="2">
        <v>19</v>
      </c>
      <c r="B327" s="2" t="s">
        <v>5761</v>
      </c>
      <c r="C327" s="2" t="s">
        <v>1399</v>
      </c>
      <c r="D327" s="2" t="s">
        <v>246</v>
      </c>
      <c r="E327" s="2" t="s">
        <v>1468</v>
      </c>
      <c r="F327" s="2" t="s">
        <v>1469</v>
      </c>
      <c r="G327" s="2" t="s">
        <v>1470</v>
      </c>
      <c r="H327" s="2" t="s">
        <v>1467</v>
      </c>
      <c r="I327" s="2" t="s">
        <v>1404</v>
      </c>
      <c r="J327" s="15" t="s">
        <v>1405</v>
      </c>
      <c r="K327" s="15" t="s">
        <v>1406</v>
      </c>
    </row>
    <row r="328" spans="1:11" ht="18" customHeight="1">
      <c r="A328" s="2">
        <v>20</v>
      </c>
      <c r="B328" s="2" t="s">
        <v>5761</v>
      </c>
      <c r="C328" s="2" t="s">
        <v>1399</v>
      </c>
      <c r="D328" s="2" t="s">
        <v>246</v>
      </c>
      <c r="E328" s="2" t="s">
        <v>1475</v>
      </c>
      <c r="F328" s="2" t="s">
        <v>1476</v>
      </c>
      <c r="G328" s="2" t="s">
        <v>1477</v>
      </c>
      <c r="H328" s="2" t="s">
        <v>1478</v>
      </c>
      <c r="I328" s="2" t="s">
        <v>1404</v>
      </c>
      <c r="J328" s="15" t="s">
        <v>1405</v>
      </c>
      <c r="K328" s="15" t="s">
        <v>1406</v>
      </c>
    </row>
    <row r="329" spans="1:11" ht="18" customHeight="1">
      <c r="A329" s="2">
        <v>21</v>
      </c>
      <c r="B329" s="2" t="s">
        <v>5761</v>
      </c>
      <c r="C329" s="2" t="s">
        <v>1399</v>
      </c>
      <c r="D329" s="2" t="s">
        <v>246</v>
      </c>
      <c r="E329" s="2" t="s">
        <v>1486</v>
      </c>
      <c r="F329" s="2" t="s">
        <v>1487</v>
      </c>
      <c r="G329" s="2" t="s">
        <v>1488</v>
      </c>
      <c r="H329" s="2" t="s">
        <v>1489</v>
      </c>
      <c r="I329" s="2" t="s">
        <v>1404</v>
      </c>
      <c r="J329" s="15" t="s">
        <v>1405</v>
      </c>
      <c r="K329" s="15" t="s">
        <v>1406</v>
      </c>
    </row>
    <row r="330" spans="1:11" ht="18" customHeight="1">
      <c r="A330" s="2">
        <v>22</v>
      </c>
      <c r="B330" s="2" t="s">
        <v>5761</v>
      </c>
      <c r="C330" s="2" t="s">
        <v>1399</v>
      </c>
      <c r="D330" s="2" t="s">
        <v>246</v>
      </c>
      <c r="E330" s="2" t="s">
        <v>1929</v>
      </c>
      <c r="F330" s="2" t="s">
        <v>1930</v>
      </c>
      <c r="G330" s="2" t="s">
        <v>1931</v>
      </c>
      <c r="H330" s="2" t="s">
        <v>1507</v>
      </c>
      <c r="I330" s="2" t="s">
        <v>1404</v>
      </c>
      <c r="J330" s="15" t="s">
        <v>1405</v>
      </c>
      <c r="K330" s="15" t="s">
        <v>1406</v>
      </c>
    </row>
    <row r="331" spans="1:11" ht="18" customHeight="1">
      <c r="A331" s="2">
        <v>23</v>
      </c>
      <c r="B331" s="2" t="s">
        <v>5761</v>
      </c>
      <c r="C331" s="2" t="s">
        <v>1399</v>
      </c>
      <c r="D331" s="2" t="s">
        <v>246</v>
      </c>
      <c r="E331" s="2" t="s">
        <v>5775</v>
      </c>
      <c r="F331" s="2" t="s">
        <v>5858</v>
      </c>
      <c r="G331" s="2" t="s">
        <v>5859</v>
      </c>
      <c r="H331" s="2" t="s">
        <v>1974</v>
      </c>
      <c r="I331" s="2" t="s">
        <v>5096</v>
      </c>
      <c r="J331" s="15" t="s">
        <v>1405</v>
      </c>
      <c r="K331" s="15" t="s">
        <v>1406</v>
      </c>
    </row>
    <row r="332" spans="1:11" ht="18" customHeight="1">
      <c r="A332" s="2">
        <v>24</v>
      </c>
      <c r="B332" s="2" t="s">
        <v>5761</v>
      </c>
      <c r="C332" s="2" t="s">
        <v>1399</v>
      </c>
      <c r="D332" s="2" t="s">
        <v>246</v>
      </c>
      <c r="E332" s="2" t="s">
        <v>250</v>
      </c>
      <c r="F332" s="2" t="s">
        <v>5860</v>
      </c>
      <c r="G332" s="2" t="s">
        <v>5861</v>
      </c>
      <c r="H332" s="2" t="s">
        <v>1510</v>
      </c>
      <c r="I332" s="2" t="s">
        <v>5507</v>
      </c>
      <c r="J332" s="15" t="s">
        <v>1405</v>
      </c>
      <c r="K332" s="15" t="s">
        <v>1406</v>
      </c>
    </row>
    <row r="333" spans="1:11" ht="18" customHeight="1">
      <c r="A333" s="2">
        <v>25</v>
      </c>
      <c r="B333" s="2" t="s">
        <v>5761</v>
      </c>
      <c r="C333" s="2" t="s">
        <v>1399</v>
      </c>
      <c r="D333" s="2" t="s">
        <v>246</v>
      </c>
      <c r="E333" s="2" t="s">
        <v>1932</v>
      </c>
      <c r="F333" s="2" t="s">
        <v>1933</v>
      </c>
      <c r="G333" s="2" t="s">
        <v>1934</v>
      </c>
      <c r="H333" s="2" t="s">
        <v>1442</v>
      </c>
      <c r="I333" s="2" t="s">
        <v>1404</v>
      </c>
      <c r="J333" s="15" t="s">
        <v>1405</v>
      </c>
      <c r="K333" s="15" t="s">
        <v>1406</v>
      </c>
    </row>
    <row r="334" spans="1:11" ht="18" customHeight="1">
      <c r="A334" s="2">
        <v>26</v>
      </c>
      <c r="B334" s="2" t="s">
        <v>5761</v>
      </c>
      <c r="C334" s="2" t="s">
        <v>1399</v>
      </c>
      <c r="D334" s="2" t="s">
        <v>246</v>
      </c>
      <c r="E334" s="2" t="s">
        <v>1511</v>
      </c>
      <c r="F334" s="2" t="s">
        <v>1512</v>
      </c>
      <c r="G334" s="2" t="s">
        <v>1513</v>
      </c>
      <c r="H334" s="2" t="s">
        <v>1514</v>
      </c>
      <c r="I334" s="2" t="s">
        <v>1404</v>
      </c>
      <c r="J334" s="15" t="s">
        <v>1405</v>
      </c>
      <c r="K334" s="15" t="s">
        <v>1406</v>
      </c>
    </row>
    <row r="335" spans="1:11" ht="18" customHeight="1">
      <c r="A335" s="2">
        <v>27</v>
      </c>
      <c r="B335" s="2" t="s">
        <v>5761</v>
      </c>
      <c r="C335" s="2" t="s">
        <v>1399</v>
      </c>
      <c r="D335" s="2" t="s">
        <v>246</v>
      </c>
      <c r="E335" s="2" t="s">
        <v>1515</v>
      </c>
      <c r="F335" s="2" t="s">
        <v>1516</v>
      </c>
      <c r="G335" s="2" t="s">
        <v>1517</v>
      </c>
      <c r="H335" s="2" t="s">
        <v>1518</v>
      </c>
      <c r="I335" s="2" t="s">
        <v>1404</v>
      </c>
      <c r="J335" s="15" t="s">
        <v>1405</v>
      </c>
      <c r="K335" s="15" t="s">
        <v>1406</v>
      </c>
    </row>
    <row r="336" spans="1:11" ht="18" customHeight="1">
      <c r="A336" s="2">
        <v>28</v>
      </c>
      <c r="B336" s="2" t="s">
        <v>5761</v>
      </c>
      <c r="C336" s="2" t="s">
        <v>1399</v>
      </c>
      <c r="D336" s="2" t="s">
        <v>246</v>
      </c>
      <c r="E336" s="2" t="s">
        <v>5776</v>
      </c>
      <c r="F336" s="2" t="s">
        <v>5862</v>
      </c>
      <c r="G336" s="2" t="s">
        <v>5863</v>
      </c>
      <c r="H336" s="2" t="s">
        <v>454</v>
      </c>
      <c r="I336" s="2" t="s">
        <v>5624</v>
      </c>
      <c r="J336" s="15" t="s">
        <v>1405</v>
      </c>
      <c r="K336" s="15" t="s">
        <v>1406</v>
      </c>
    </row>
    <row r="337" spans="1:11" ht="18" customHeight="1">
      <c r="A337" s="2">
        <v>29</v>
      </c>
      <c r="B337" s="2" t="s">
        <v>5761</v>
      </c>
      <c r="C337" s="2" t="s">
        <v>1399</v>
      </c>
      <c r="D337" s="2" t="s">
        <v>246</v>
      </c>
      <c r="E337" s="2" t="s">
        <v>1523</v>
      </c>
      <c r="F337" s="2" t="s">
        <v>1524</v>
      </c>
      <c r="G337" s="2" t="s">
        <v>1525</v>
      </c>
      <c r="H337" s="2" t="s">
        <v>1510</v>
      </c>
      <c r="I337" s="2" t="s">
        <v>1404</v>
      </c>
      <c r="J337" s="15" t="s">
        <v>1405</v>
      </c>
      <c r="K337" s="15" t="s">
        <v>1406</v>
      </c>
    </row>
    <row r="338" spans="1:11" ht="18" customHeight="1">
      <c r="A338" s="2">
        <v>30</v>
      </c>
      <c r="B338" s="2" t="s">
        <v>5761</v>
      </c>
      <c r="C338" s="2" t="s">
        <v>1399</v>
      </c>
      <c r="D338" s="2" t="s">
        <v>246</v>
      </c>
      <c r="E338" s="2" t="s">
        <v>1526</v>
      </c>
      <c r="F338" s="2" t="s">
        <v>1527</v>
      </c>
      <c r="G338" s="2" t="s">
        <v>1528</v>
      </c>
      <c r="H338" s="2" t="s">
        <v>1403</v>
      </c>
      <c r="I338" s="2" t="s">
        <v>1404</v>
      </c>
      <c r="J338" s="15" t="s">
        <v>1405</v>
      </c>
      <c r="K338" s="15" t="s">
        <v>1406</v>
      </c>
    </row>
    <row r="339" spans="1:11" ht="18" customHeight="1">
      <c r="A339" s="2">
        <v>31</v>
      </c>
      <c r="B339" s="2" t="s">
        <v>5761</v>
      </c>
      <c r="C339" s="2" t="s">
        <v>1399</v>
      </c>
      <c r="D339" s="2" t="s">
        <v>246</v>
      </c>
      <c r="E339" s="2" t="s">
        <v>1935</v>
      </c>
      <c r="F339" s="2" t="s">
        <v>1936</v>
      </c>
      <c r="G339" s="2" t="s">
        <v>1937</v>
      </c>
      <c r="H339" s="2" t="s">
        <v>1467</v>
      </c>
      <c r="I339" s="2" t="s">
        <v>1404</v>
      </c>
      <c r="J339" s="15" t="s">
        <v>1405</v>
      </c>
      <c r="K339" s="15" t="s">
        <v>1406</v>
      </c>
    </row>
    <row r="340" spans="1:11" ht="18" customHeight="1">
      <c r="A340" s="2">
        <v>32</v>
      </c>
      <c r="B340" s="2" t="s">
        <v>5761</v>
      </c>
      <c r="C340" s="2" t="s">
        <v>1399</v>
      </c>
      <c r="D340" s="2" t="s">
        <v>246</v>
      </c>
      <c r="E340" s="2" t="s">
        <v>1532</v>
      </c>
      <c r="F340" s="2" t="s">
        <v>1533</v>
      </c>
      <c r="G340" s="2" t="s">
        <v>1534</v>
      </c>
      <c r="H340" s="2" t="s">
        <v>1507</v>
      </c>
      <c r="I340" s="2" t="s">
        <v>1404</v>
      </c>
      <c r="J340" s="15" t="s">
        <v>1405</v>
      </c>
      <c r="K340" s="15" t="s">
        <v>1406</v>
      </c>
    </row>
    <row r="341" spans="1:11" ht="18" customHeight="1">
      <c r="A341" s="2">
        <v>33</v>
      </c>
      <c r="B341" s="2" t="s">
        <v>5761</v>
      </c>
      <c r="C341" s="2" t="s">
        <v>1399</v>
      </c>
      <c r="D341" s="2" t="s">
        <v>246</v>
      </c>
      <c r="E341" s="2" t="s">
        <v>1538</v>
      </c>
      <c r="F341" s="2" t="s">
        <v>1539</v>
      </c>
      <c r="G341" s="2" t="s">
        <v>1540</v>
      </c>
      <c r="H341" s="2" t="s">
        <v>1541</v>
      </c>
      <c r="I341" s="2" t="s">
        <v>1404</v>
      </c>
      <c r="J341" s="15" t="s">
        <v>1405</v>
      </c>
      <c r="K341" s="15" t="s">
        <v>1406</v>
      </c>
    </row>
    <row r="342" spans="1:11" ht="18" customHeight="1">
      <c r="A342" s="2">
        <v>34</v>
      </c>
      <c r="B342" s="2" t="s">
        <v>5761</v>
      </c>
      <c r="C342" s="2" t="s">
        <v>1399</v>
      </c>
      <c r="D342" s="2" t="s">
        <v>246</v>
      </c>
      <c r="E342" s="2" t="s">
        <v>1938</v>
      </c>
      <c r="F342" s="2" t="s">
        <v>1939</v>
      </c>
      <c r="G342" s="2" t="s">
        <v>1940</v>
      </c>
      <c r="H342" s="2" t="s">
        <v>1510</v>
      </c>
      <c r="I342" s="2" t="s">
        <v>1404</v>
      </c>
      <c r="J342" s="15" t="s">
        <v>1405</v>
      </c>
      <c r="K342" s="15" t="s">
        <v>1406</v>
      </c>
    </row>
    <row r="343" spans="1:11" ht="18" customHeight="1">
      <c r="A343" s="2">
        <v>35</v>
      </c>
      <c r="B343" s="2" t="s">
        <v>5761</v>
      </c>
      <c r="C343" s="2" t="s">
        <v>1399</v>
      </c>
      <c r="D343" s="2" t="s">
        <v>246</v>
      </c>
      <c r="E343" s="2" t="s">
        <v>1542</v>
      </c>
      <c r="F343" s="2" t="s">
        <v>1543</v>
      </c>
      <c r="G343" s="2" t="s">
        <v>1544</v>
      </c>
      <c r="H343" s="2" t="s">
        <v>1442</v>
      </c>
      <c r="I343" s="2" t="s">
        <v>1404</v>
      </c>
      <c r="J343" s="15" t="s">
        <v>1405</v>
      </c>
      <c r="K343" s="15" t="s">
        <v>1406</v>
      </c>
    </row>
    <row r="344" spans="1:11" ht="18" customHeight="1">
      <c r="A344" s="2">
        <v>36</v>
      </c>
      <c r="B344" s="2" t="s">
        <v>5761</v>
      </c>
      <c r="C344" s="2" t="s">
        <v>1399</v>
      </c>
      <c r="D344" s="2" t="s">
        <v>246</v>
      </c>
      <c r="E344" s="2" t="s">
        <v>1941</v>
      </c>
      <c r="F344" s="2" t="s">
        <v>1942</v>
      </c>
      <c r="G344" s="2" t="s">
        <v>1943</v>
      </c>
      <c r="H344" s="2" t="s">
        <v>1944</v>
      </c>
      <c r="I344" s="2" t="s">
        <v>1404</v>
      </c>
      <c r="J344" s="15" t="s">
        <v>1405</v>
      </c>
      <c r="K344" s="15" t="s">
        <v>1406</v>
      </c>
    </row>
    <row r="345" spans="1:11" ht="18" customHeight="1">
      <c r="A345" s="2">
        <v>37</v>
      </c>
      <c r="B345" s="2" t="s">
        <v>5761</v>
      </c>
      <c r="C345" s="2" t="s">
        <v>1399</v>
      </c>
      <c r="D345" s="2" t="s">
        <v>246</v>
      </c>
      <c r="E345" s="2" t="s">
        <v>1545</v>
      </c>
      <c r="F345" s="2" t="s">
        <v>1546</v>
      </c>
      <c r="G345" s="2" t="s">
        <v>1547</v>
      </c>
      <c r="H345" s="2" t="s">
        <v>1452</v>
      </c>
      <c r="I345" s="2" t="s">
        <v>1404</v>
      </c>
      <c r="J345" s="15" t="s">
        <v>1405</v>
      </c>
      <c r="K345" s="15" t="s">
        <v>1406</v>
      </c>
    </row>
    <row r="346" spans="1:11" ht="18" customHeight="1">
      <c r="A346" s="2">
        <v>38</v>
      </c>
      <c r="B346" s="2" t="s">
        <v>5761</v>
      </c>
      <c r="C346" s="2" t="s">
        <v>1399</v>
      </c>
      <c r="D346" s="2" t="s">
        <v>246</v>
      </c>
      <c r="E346" s="2" t="s">
        <v>1548</v>
      </c>
      <c r="F346" s="2" t="s">
        <v>1549</v>
      </c>
      <c r="G346" s="2" t="s">
        <v>1550</v>
      </c>
      <c r="H346" s="2" t="s">
        <v>1551</v>
      </c>
      <c r="I346" s="2" t="s">
        <v>1404</v>
      </c>
      <c r="J346" s="15" t="s">
        <v>1405</v>
      </c>
      <c r="K346" s="15" t="s">
        <v>1406</v>
      </c>
    </row>
    <row r="347" spans="1:11" ht="18" customHeight="1">
      <c r="A347" s="2">
        <v>39</v>
      </c>
      <c r="B347" s="2" t="s">
        <v>5761</v>
      </c>
      <c r="C347" s="2" t="s">
        <v>1399</v>
      </c>
      <c r="D347" s="2" t="s">
        <v>246</v>
      </c>
      <c r="E347" s="2" t="s">
        <v>5778</v>
      </c>
      <c r="F347" s="2" t="s">
        <v>5866</v>
      </c>
      <c r="G347" s="2" t="s">
        <v>5867</v>
      </c>
      <c r="H347" s="2" t="s">
        <v>5446</v>
      </c>
      <c r="I347" s="2" t="s">
        <v>5624</v>
      </c>
      <c r="J347" s="15" t="s">
        <v>1405</v>
      </c>
      <c r="K347" s="15" t="s">
        <v>1406</v>
      </c>
    </row>
    <row r="348" spans="1:11" ht="18" customHeight="1">
      <c r="A348" s="2">
        <v>40</v>
      </c>
      <c r="B348" s="2" t="s">
        <v>5761</v>
      </c>
      <c r="C348" s="2" t="s">
        <v>1399</v>
      </c>
      <c r="D348" s="2" t="s">
        <v>246</v>
      </c>
      <c r="E348" s="2" t="s">
        <v>2115</v>
      </c>
      <c r="F348" s="2" t="s">
        <v>2116</v>
      </c>
      <c r="G348" s="2" t="s">
        <v>2117</v>
      </c>
      <c r="H348" s="2" t="s">
        <v>1456</v>
      </c>
      <c r="I348" s="2" t="s">
        <v>1872</v>
      </c>
      <c r="J348" s="15" t="s">
        <v>1405</v>
      </c>
      <c r="K348" s="15" t="s">
        <v>1406</v>
      </c>
    </row>
    <row r="349" spans="1:11" ht="18" customHeight="1">
      <c r="A349" s="2">
        <v>41</v>
      </c>
      <c r="B349" s="2" t="s">
        <v>5761</v>
      </c>
      <c r="C349" s="2" t="s">
        <v>1399</v>
      </c>
      <c r="D349" s="2" t="s">
        <v>246</v>
      </c>
      <c r="E349" s="2" t="s">
        <v>1552</v>
      </c>
      <c r="F349" s="2" t="s">
        <v>1553</v>
      </c>
      <c r="G349" s="2" t="s">
        <v>1554</v>
      </c>
      <c r="H349" s="2" t="s">
        <v>1555</v>
      </c>
      <c r="I349" s="2" t="s">
        <v>1404</v>
      </c>
      <c r="J349" s="15" t="s">
        <v>1405</v>
      </c>
      <c r="K349" s="15" t="s">
        <v>1406</v>
      </c>
    </row>
    <row r="350" spans="1:11" ht="18" customHeight="1">
      <c r="A350" s="2">
        <v>42</v>
      </c>
      <c r="B350" s="2" t="s">
        <v>5761</v>
      </c>
      <c r="C350" s="2" t="s">
        <v>1399</v>
      </c>
      <c r="D350" s="2" t="s">
        <v>246</v>
      </c>
      <c r="E350" s="2" t="s">
        <v>1556</v>
      </c>
      <c r="F350" s="2" t="s">
        <v>1557</v>
      </c>
      <c r="G350" s="2" t="s">
        <v>1558</v>
      </c>
      <c r="H350" s="2" t="s">
        <v>1541</v>
      </c>
      <c r="I350" s="2" t="s">
        <v>1404</v>
      </c>
      <c r="J350" s="15" t="s">
        <v>1405</v>
      </c>
      <c r="K350" s="15" t="s">
        <v>1406</v>
      </c>
    </row>
    <row r="351" spans="1:11" ht="18" customHeight="1">
      <c r="A351" s="2">
        <v>43</v>
      </c>
      <c r="B351" s="2" t="s">
        <v>5761</v>
      </c>
      <c r="C351" s="2" t="s">
        <v>1399</v>
      </c>
      <c r="D351" s="2" t="s">
        <v>246</v>
      </c>
      <c r="E351" s="2" t="s">
        <v>1559</v>
      </c>
      <c r="F351" s="2" t="s">
        <v>1560</v>
      </c>
      <c r="G351" s="2" t="s">
        <v>1561</v>
      </c>
      <c r="H351" s="2" t="s">
        <v>1463</v>
      </c>
      <c r="I351" s="2" t="s">
        <v>1404</v>
      </c>
      <c r="J351" s="15" t="s">
        <v>1405</v>
      </c>
      <c r="K351" s="15" t="s">
        <v>1406</v>
      </c>
    </row>
    <row r="352" spans="1:11" ht="18" customHeight="1">
      <c r="A352" s="2">
        <v>44</v>
      </c>
      <c r="B352" s="2" t="s">
        <v>5761</v>
      </c>
      <c r="C352" s="2" t="s">
        <v>1399</v>
      </c>
      <c r="D352" s="2" t="s">
        <v>246</v>
      </c>
      <c r="E352" s="2" t="s">
        <v>1562</v>
      </c>
      <c r="F352" s="2" t="s">
        <v>1563</v>
      </c>
      <c r="G352" s="2" t="s">
        <v>1564</v>
      </c>
      <c r="H352" s="2" t="s">
        <v>1565</v>
      </c>
      <c r="I352" s="2" t="s">
        <v>1404</v>
      </c>
      <c r="J352" s="15" t="s">
        <v>1405</v>
      </c>
      <c r="K352" s="15" t="s">
        <v>1406</v>
      </c>
    </row>
    <row r="353" spans="1:11" ht="18" customHeight="1">
      <c r="A353" s="2">
        <v>45</v>
      </c>
      <c r="B353" s="2" t="s">
        <v>5761</v>
      </c>
      <c r="C353" s="2" t="s">
        <v>1399</v>
      </c>
      <c r="D353" s="2" t="s">
        <v>246</v>
      </c>
      <c r="E353" s="2" t="s">
        <v>1566</v>
      </c>
      <c r="F353" s="2" t="s">
        <v>1567</v>
      </c>
      <c r="G353" s="2" t="s">
        <v>1568</v>
      </c>
      <c r="H353" s="2" t="s">
        <v>1489</v>
      </c>
      <c r="I353" s="2" t="s">
        <v>1404</v>
      </c>
      <c r="J353" s="15" t="s">
        <v>1405</v>
      </c>
      <c r="K353" s="15" t="s">
        <v>1406</v>
      </c>
    </row>
    <row r="354" spans="1:11" ht="18" customHeight="1">
      <c r="A354" s="2">
        <v>46</v>
      </c>
      <c r="B354" s="2" t="s">
        <v>5761</v>
      </c>
      <c r="C354" s="2" t="s">
        <v>1399</v>
      </c>
      <c r="D354" s="2" t="s">
        <v>246</v>
      </c>
      <c r="E354" s="2" t="s">
        <v>1569</v>
      </c>
      <c r="F354" s="2" t="s">
        <v>1570</v>
      </c>
      <c r="G354" s="2" t="s">
        <v>1571</v>
      </c>
      <c r="H354" s="2" t="s">
        <v>1522</v>
      </c>
      <c r="I354" s="2" t="s">
        <v>1404</v>
      </c>
      <c r="J354" s="15" t="s">
        <v>1405</v>
      </c>
      <c r="K354" s="15" t="s">
        <v>1406</v>
      </c>
    </row>
    <row r="355" spans="1:11" ht="18" customHeight="1">
      <c r="A355" s="2">
        <v>47</v>
      </c>
      <c r="B355" s="2" t="s">
        <v>5761</v>
      </c>
      <c r="C355" s="2" t="s">
        <v>1399</v>
      </c>
      <c r="D355" s="2" t="s">
        <v>246</v>
      </c>
      <c r="E355" s="2" t="s">
        <v>1945</v>
      </c>
      <c r="F355" s="2" t="s">
        <v>1946</v>
      </c>
      <c r="G355" s="2" t="s">
        <v>1947</v>
      </c>
      <c r="H355" s="2" t="s">
        <v>1518</v>
      </c>
      <c r="I355" s="2" t="s">
        <v>1404</v>
      </c>
      <c r="J355" s="15" t="s">
        <v>1405</v>
      </c>
      <c r="K355" s="15" t="s">
        <v>1406</v>
      </c>
    </row>
    <row r="356" spans="1:11" ht="18" customHeight="1">
      <c r="A356" s="2">
        <v>48</v>
      </c>
      <c r="B356" s="2" t="s">
        <v>5761</v>
      </c>
      <c r="C356" s="2" t="s">
        <v>1399</v>
      </c>
      <c r="D356" s="2" t="s">
        <v>246</v>
      </c>
      <c r="E356" s="2" t="s">
        <v>1572</v>
      </c>
      <c r="F356" s="2" t="s">
        <v>1573</v>
      </c>
      <c r="G356" s="2" t="s">
        <v>1574</v>
      </c>
      <c r="H356" s="2" t="s">
        <v>1565</v>
      </c>
      <c r="I356" s="2" t="s">
        <v>1404</v>
      </c>
      <c r="J356" s="15" t="s">
        <v>1405</v>
      </c>
      <c r="K356" s="15" t="s">
        <v>1406</v>
      </c>
    </row>
    <row r="357" spans="1:11" ht="18" customHeight="1">
      <c r="A357" s="2">
        <v>49</v>
      </c>
      <c r="B357" s="2" t="s">
        <v>5761</v>
      </c>
      <c r="C357" s="2" t="s">
        <v>1399</v>
      </c>
      <c r="D357" s="2" t="s">
        <v>246</v>
      </c>
      <c r="E357" s="2" t="s">
        <v>1575</v>
      </c>
      <c r="F357" s="2" t="s">
        <v>1576</v>
      </c>
      <c r="G357" s="2" t="s">
        <v>1577</v>
      </c>
      <c r="H357" s="2" t="s">
        <v>1489</v>
      </c>
      <c r="I357" s="2" t="s">
        <v>1404</v>
      </c>
      <c r="J357" s="15" t="s">
        <v>1405</v>
      </c>
      <c r="K357" s="15" t="s">
        <v>1406</v>
      </c>
    </row>
    <row r="358" spans="1:11" ht="18" customHeight="1">
      <c r="A358" s="2">
        <v>50</v>
      </c>
      <c r="B358" s="2" t="s">
        <v>5761</v>
      </c>
      <c r="C358" s="2" t="s">
        <v>1399</v>
      </c>
      <c r="D358" s="2" t="s">
        <v>246</v>
      </c>
      <c r="E358" s="2" t="s">
        <v>1578</v>
      </c>
      <c r="F358" s="2" t="s">
        <v>1579</v>
      </c>
      <c r="G358" s="2" t="s">
        <v>1580</v>
      </c>
      <c r="H358" s="2" t="s">
        <v>1456</v>
      </c>
      <c r="I358" s="2" t="s">
        <v>1404</v>
      </c>
      <c r="J358" s="15" t="s">
        <v>1405</v>
      </c>
      <c r="K358" s="15" t="s">
        <v>1406</v>
      </c>
    </row>
    <row r="359" spans="1:11" ht="18" customHeight="1">
      <c r="A359" s="2">
        <v>51</v>
      </c>
      <c r="B359" s="2" t="s">
        <v>5761</v>
      </c>
      <c r="C359" s="2" t="s">
        <v>1399</v>
      </c>
      <c r="D359" s="2" t="s">
        <v>246</v>
      </c>
      <c r="E359" s="2" t="s">
        <v>1948</v>
      </c>
      <c r="F359" s="2" t="s">
        <v>1949</v>
      </c>
      <c r="G359" s="2" t="s">
        <v>1950</v>
      </c>
      <c r="H359" s="2" t="s">
        <v>1518</v>
      </c>
      <c r="I359" s="2" t="s">
        <v>1404</v>
      </c>
      <c r="J359" s="15" t="s">
        <v>1405</v>
      </c>
      <c r="K359" s="15" t="s">
        <v>1406</v>
      </c>
    </row>
    <row r="360" spans="1:11" ht="18" customHeight="1">
      <c r="A360" s="2">
        <v>52</v>
      </c>
      <c r="B360" s="2" t="s">
        <v>5761</v>
      </c>
      <c r="C360" s="2" t="s">
        <v>1399</v>
      </c>
      <c r="D360" s="2" t="s">
        <v>246</v>
      </c>
      <c r="E360" s="2" t="s">
        <v>1584</v>
      </c>
      <c r="F360" s="2" t="s">
        <v>1585</v>
      </c>
      <c r="G360" s="2" t="s">
        <v>1586</v>
      </c>
      <c r="H360" s="2" t="s">
        <v>1507</v>
      </c>
      <c r="I360" s="2" t="s">
        <v>1404</v>
      </c>
      <c r="J360" s="15" t="s">
        <v>1405</v>
      </c>
      <c r="K360" s="15" t="s">
        <v>1406</v>
      </c>
    </row>
    <row r="361" spans="1:11" ht="18" customHeight="1">
      <c r="A361" s="2">
        <v>53</v>
      </c>
      <c r="B361" s="2" t="s">
        <v>5761</v>
      </c>
      <c r="C361" s="2" t="s">
        <v>1399</v>
      </c>
      <c r="D361" s="2" t="s">
        <v>246</v>
      </c>
      <c r="E361" s="2" t="s">
        <v>1591</v>
      </c>
      <c r="F361" s="2" t="s">
        <v>1592</v>
      </c>
      <c r="G361" s="2" t="s">
        <v>1593</v>
      </c>
      <c r="H361" s="2" t="s">
        <v>1478</v>
      </c>
      <c r="I361" s="2" t="s">
        <v>1404</v>
      </c>
      <c r="J361" s="15" t="s">
        <v>1405</v>
      </c>
      <c r="K361" s="15" t="s">
        <v>1406</v>
      </c>
    </row>
    <row r="362" spans="1:11" ht="18" customHeight="1">
      <c r="A362" s="2">
        <v>54</v>
      </c>
      <c r="B362" s="2" t="s">
        <v>5761</v>
      </c>
      <c r="C362" s="2" t="s">
        <v>1399</v>
      </c>
      <c r="D362" s="2" t="s">
        <v>246</v>
      </c>
      <c r="E362" s="2" t="s">
        <v>1876</v>
      </c>
      <c r="F362" s="2" t="s">
        <v>1877</v>
      </c>
      <c r="G362" s="2" t="s">
        <v>1878</v>
      </c>
      <c r="H362" s="2" t="s">
        <v>1879</v>
      </c>
      <c r="I362" s="2" t="s">
        <v>1872</v>
      </c>
      <c r="J362" s="15" t="s">
        <v>1405</v>
      </c>
      <c r="K362" s="15" t="s">
        <v>1406</v>
      </c>
    </row>
    <row r="363" spans="1:11" ht="18" customHeight="1">
      <c r="A363" s="2">
        <v>55</v>
      </c>
      <c r="B363" s="2" t="s">
        <v>5761</v>
      </c>
      <c r="C363" s="2" t="s">
        <v>1399</v>
      </c>
      <c r="D363" s="2" t="s">
        <v>246</v>
      </c>
      <c r="E363" s="2" t="s">
        <v>1594</v>
      </c>
      <c r="F363" s="2" t="s">
        <v>1595</v>
      </c>
      <c r="G363" s="2" t="s">
        <v>1596</v>
      </c>
      <c r="H363" s="2" t="s">
        <v>1489</v>
      </c>
      <c r="I363" s="2" t="s">
        <v>1404</v>
      </c>
      <c r="J363" s="15" t="s">
        <v>1405</v>
      </c>
      <c r="K363" s="15" t="s">
        <v>1406</v>
      </c>
    </row>
    <row r="364" spans="1:11" ht="18" customHeight="1">
      <c r="A364" s="2">
        <v>56</v>
      </c>
      <c r="B364" s="2" t="s">
        <v>5761</v>
      </c>
      <c r="C364" s="2" t="s">
        <v>1399</v>
      </c>
      <c r="D364" s="2" t="s">
        <v>246</v>
      </c>
      <c r="E364" s="2" t="s">
        <v>1597</v>
      </c>
      <c r="F364" s="2" t="s">
        <v>1598</v>
      </c>
      <c r="G364" s="2" t="s">
        <v>1599</v>
      </c>
      <c r="H364" s="2" t="s">
        <v>1600</v>
      </c>
      <c r="I364" s="2" t="s">
        <v>1404</v>
      </c>
      <c r="J364" s="15" t="s">
        <v>1405</v>
      </c>
      <c r="K364" s="15" t="s">
        <v>1406</v>
      </c>
    </row>
    <row r="365" spans="1:11" ht="18" customHeight="1">
      <c r="A365" s="2">
        <v>57</v>
      </c>
      <c r="B365" s="2" t="s">
        <v>5761</v>
      </c>
      <c r="C365" s="2" t="s">
        <v>1399</v>
      </c>
      <c r="D365" s="2" t="s">
        <v>246</v>
      </c>
      <c r="E365" s="2" t="s">
        <v>5779</v>
      </c>
      <c r="F365" s="2" t="s">
        <v>5868</v>
      </c>
      <c r="G365" s="2" t="s">
        <v>5869</v>
      </c>
      <c r="H365" s="2" t="s">
        <v>1507</v>
      </c>
      <c r="I365" s="2" t="s">
        <v>5587</v>
      </c>
      <c r="J365" s="15" t="s">
        <v>1405</v>
      </c>
      <c r="K365" s="15" t="s">
        <v>1406</v>
      </c>
    </row>
    <row r="366" spans="1:11" ht="18" customHeight="1">
      <c r="A366" s="2">
        <v>58</v>
      </c>
      <c r="B366" s="2" t="s">
        <v>5761</v>
      </c>
      <c r="C366" s="2" t="s">
        <v>1399</v>
      </c>
      <c r="D366" s="2" t="s">
        <v>246</v>
      </c>
      <c r="E366" s="2" t="s">
        <v>1951</v>
      </c>
      <c r="F366" s="2" t="s">
        <v>1952</v>
      </c>
      <c r="G366" s="2" t="s">
        <v>1953</v>
      </c>
      <c r="H366" s="2" t="s">
        <v>1424</v>
      </c>
      <c r="I366" s="2" t="s">
        <v>1404</v>
      </c>
      <c r="J366" s="15" t="s">
        <v>1405</v>
      </c>
      <c r="K366" s="15" t="s">
        <v>1406</v>
      </c>
    </row>
    <row r="367" spans="1:11" ht="18" customHeight="1">
      <c r="A367" s="2">
        <v>59</v>
      </c>
      <c r="B367" s="2" t="s">
        <v>5761</v>
      </c>
      <c r="C367" s="2" t="s">
        <v>1399</v>
      </c>
      <c r="D367" s="2" t="s">
        <v>246</v>
      </c>
      <c r="E367" s="2" t="s">
        <v>1606</v>
      </c>
      <c r="F367" s="2" t="s">
        <v>1607</v>
      </c>
      <c r="G367" s="2" t="s">
        <v>1608</v>
      </c>
      <c r="H367" s="2" t="s">
        <v>1489</v>
      </c>
      <c r="I367" s="2" t="s">
        <v>1404</v>
      </c>
      <c r="J367" s="15" t="s">
        <v>1405</v>
      </c>
      <c r="K367" s="15" t="s">
        <v>1406</v>
      </c>
    </row>
    <row r="368" spans="1:11" ht="18" customHeight="1">
      <c r="A368" s="2">
        <v>60</v>
      </c>
      <c r="B368" s="2" t="s">
        <v>5761</v>
      </c>
      <c r="C368" s="2" t="s">
        <v>1399</v>
      </c>
      <c r="D368" s="2" t="s">
        <v>246</v>
      </c>
      <c r="E368" s="2" t="s">
        <v>1954</v>
      </c>
      <c r="F368" s="2" t="s">
        <v>1955</v>
      </c>
      <c r="G368" s="2" t="s">
        <v>1956</v>
      </c>
      <c r="H368" s="2" t="s">
        <v>1551</v>
      </c>
      <c r="I368" s="2" t="s">
        <v>1404</v>
      </c>
      <c r="J368" s="15" t="s">
        <v>1405</v>
      </c>
      <c r="K368" s="15" t="s">
        <v>1406</v>
      </c>
    </row>
    <row r="369" spans="1:11" ht="18" customHeight="1">
      <c r="A369" s="2">
        <v>61</v>
      </c>
      <c r="B369" s="2" t="s">
        <v>5761</v>
      </c>
      <c r="C369" s="2" t="s">
        <v>1399</v>
      </c>
      <c r="D369" s="2" t="s">
        <v>246</v>
      </c>
      <c r="E369" s="2" t="s">
        <v>1609</v>
      </c>
      <c r="F369" s="2" t="s">
        <v>1610</v>
      </c>
      <c r="G369" s="2" t="s">
        <v>1611</v>
      </c>
      <c r="H369" s="2" t="s">
        <v>1424</v>
      </c>
      <c r="I369" s="2" t="s">
        <v>1404</v>
      </c>
      <c r="J369" s="15" t="s">
        <v>1405</v>
      </c>
      <c r="K369" s="15" t="s">
        <v>1406</v>
      </c>
    </row>
    <row r="370" spans="1:11" ht="18" customHeight="1">
      <c r="A370" s="2">
        <v>62</v>
      </c>
      <c r="B370" s="2" t="s">
        <v>5761</v>
      </c>
      <c r="C370" s="2" t="s">
        <v>1399</v>
      </c>
      <c r="D370" s="2" t="s">
        <v>246</v>
      </c>
      <c r="E370" s="2" t="s">
        <v>1957</v>
      </c>
      <c r="F370" s="2" t="s">
        <v>1958</v>
      </c>
      <c r="G370" s="2" t="s">
        <v>1959</v>
      </c>
      <c r="H370" s="2" t="s">
        <v>1424</v>
      </c>
      <c r="I370" s="2" t="s">
        <v>1404</v>
      </c>
      <c r="J370" s="15" t="s">
        <v>1405</v>
      </c>
      <c r="K370" s="15" t="s">
        <v>1406</v>
      </c>
    </row>
    <row r="371" spans="1:11" ht="18" customHeight="1">
      <c r="A371" s="2">
        <v>63</v>
      </c>
      <c r="B371" s="2" t="s">
        <v>5761</v>
      </c>
      <c r="C371" s="2" t="s">
        <v>1399</v>
      </c>
      <c r="D371" s="2" t="s">
        <v>246</v>
      </c>
      <c r="E371" s="2" t="s">
        <v>1615</v>
      </c>
      <c r="F371" s="2" t="s">
        <v>1616</v>
      </c>
      <c r="G371" s="2" t="s">
        <v>1617</v>
      </c>
      <c r="H371" s="2" t="s">
        <v>1424</v>
      </c>
      <c r="I371" s="2" t="s">
        <v>1404</v>
      </c>
      <c r="J371" s="15" t="s">
        <v>1405</v>
      </c>
      <c r="K371" s="15" t="s">
        <v>1406</v>
      </c>
    </row>
    <row r="372" spans="1:11" ht="18" customHeight="1">
      <c r="A372" s="2">
        <v>64</v>
      </c>
      <c r="B372" s="2" t="s">
        <v>5761</v>
      </c>
      <c r="C372" s="2" t="s">
        <v>1399</v>
      </c>
      <c r="D372" s="2" t="s">
        <v>246</v>
      </c>
      <c r="E372" s="2" t="s">
        <v>5782</v>
      </c>
      <c r="F372" s="2" t="s">
        <v>5874</v>
      </c>
      <c r="G372" s="2" t="s">
        <v>5875</v>
      </c>
      <c r="H372" s="2" t="s">
        <v>1482</v>
      </c>
      <c r="I372" s="2" t="s">
        <v>5096</v>
      </c>
      <c r="J372" s="15" t="s">
        <v>1405</v>
      </c>
      <c r="K372" s="15" t="s">
        <v>1406</v>
      </c>
    </row>
    <row r="373" spans="1:11" ht="18" customHeight="1">
      <c r="A373" s="2">
        <v>65</v>
      </c>
      <c r="B373" s="2" t="s">
        <v>5761</v>
      </c>
      <c r="C373" s="2" t="s">
        <v>1399</v>
      </c>
      <c r="D373" s="2" t="s">
        <v>246</v>
      </c>
      <c r="E373" s="2" t="s">
        <v>5784</v>
      </c>
      <c r="F373" s="2" t="s">
        <v>5878</v>
      </c>
      <c r="G373" s="2" t="s">
        <v>5879</v>
      </c>
      <c r="H373" s="2" t="s">
        <v>5880</v>
      </c>
      <c r="I373" s="2" t="s">
        <v>5096</v>
      </c>
      <c r="J373" s="15" t="s">
        <v>1405</v>
      </c>
      <c r="K373" s="15" t="s">
        <v>1406</v>
      </c>
    </row>
    <row r="374" spans="1:11" ht="18" customHeight="1">
      <c r="A374" s="2">
        <v>66</v>
      </c>
      <c r="B374" s="2" t="s">
        <v>5761</v>
      </c>
      <c r="C374" s="2" t="s">
        <v>1399</v>
      </c>
      <c r="D374" s="2" t="s">
        <v>246</v>
      </c>
      <c r="E374" s="2" t="s">
        <v>5803</v>
      </c>
      <c r="F374" s="2" t="s">
        <v>6093</v>
      </c>
      <c r="G374" s="2" t="s">
        <v>6094</v>
      </c>
      <c r="H374" s="2" t="s">
        <v>1583</v>
      </c>
      <c r="I374" s="2" t="s">
        <v>5096</v>
      </c>
      <c r="J374" s="15" t="s">
        <v>1405</v>
      </c>
      <c r="K374" s="15" t="s">
        <v>1406</v>
      </c>
    </row>
    <row r="375" spans="1:11" ht="18" customHeight="1">
      <c r="A375" s="2">
        <v>67</v>
      </c>
      <c r="B375" s="2" t="s">
        <v>5761</v>
      </c>
      <c r="C375" s="2" t="s">
        <v>1399</v>
      </c>
      <c r="D375" s="2" t="s">
        <v>246</v>
      </c>
      <c r="E375" s="2" t="s">
        <v>5785</v>
      </c>
      <c r="F375" s="2" t="s">
        <v>5881</v>
      </c>
      <c r="G375" s="2" t="s">
        <v>5882</v>
      </c>
      <c r="H375" s="2" t="s">
        <v>5268</v>
      </c>
      <c r="I375" s="2" t="s">
        <v>5096</v>
      </c>
      <c r="J375" s="15" t="s">
        <v>1405</v>
      </c>
      <c r="K375" s="15" t="s">
        <v>1406</v>
      </c>
    </row>
    <row r="376" spans="1:11" ht="18" customHeight="1">
      <c r="A376" s="2">
        <v>68</v>
      </c>
      <c r="B376" s="2" t="s">
        <v>5761</v>
      </c>
      <c r="C376" s="2" t="s">
        <v>1399</v>
      </c>
      <c r="D376" s="2" t="s">
        <v>246</v>
      </c>
      <c r="E376" s="2" t="s">
        <v>5788</v>
      </c>
      <c r="F376" s="2" t="s">
        <v>5888</v>
      </c>
      <c r="G376" s="2" t="s">
        <v>5889</v>
      </c>
      <c r="H376" s="2" t="s">
        <v>5890</v>
      </c>
      <c r="I376" s="2" t="s">
        <v>5096</v>
      </c>
      <c r="J376" s="15" t="s">
        <v>1405</v>
      </c>
      <c r="K376" s="15" t="s">
        <v>1406</v>
      </c>
    </row>
    <row r="377" spans="1:11" ht="18" customHeight="1">
      <c r="A377" s="2">
        <v>69</v>
      </c>
      <c r="B377" s="2" t="s">
        <v>5761</v>
      </c>
      <c r="C377" s="2" t="s">
        <v>1399</v>
      </c>
      <c r="D377" s="2" t="s">
        <v>246</v>
      </c>
      <c r="E377" s="2" t="s">
        <v>5804</v>
      </c>
      <c r="F377" s="2" t="s">
        <v>6095</v>
      </c>
      <c r="G377" s="2" t="s">
        <v>6096</v>
      </c>
      <c r="H377" s="2" t="s">
        <v>5446</v>
      </c>
      <c r="I377" s="2" t="s">
        <v>5096</v>
      </c>
      <c r="J377" s="15" t="s">
        <v>1405</v>
      </c>
      <c r="K377" s="15" t="s">
        <v>1406</v>
      </c>
    </row>
    <row r="378" spans="1:11" ht="18" customHeight="1">
      <c r="A378" s="2">
        <v>70</v>
      </c>
      <c r="B378" s="2" t="s">
        <v>5761</v>
      </c>
      <c r="C378" s="2" t="s">
        <v>1399</v>
      </c>
      <c r="D378" s="2" t="s">
        <v>246</v>
      </c>
      <c r="E378" s="2" t="s">
        <v>5805</v>
      </c>
      <c r="F378" s="2" t="s">
        <v>6097</v>
      </c>
      <c r="G378" s="2" t="s">
        <v>6098</v>
      </c>
      <c r="H378" s="2" t="s">
        <v>6099</v>
      </c>
      <c r="I378" s="2" t="s">
        <v>5096</v>
      </c>
      <c r="J378" s="15" t="s">
        <v>1405</v>
      </c>
      <c r="K378" s="15" t="s">
        <v>1406</v>
      </c>
    </row>
    <row r="379" spans="1:11" ht="18" customHeight="1">
      <c r="A379" s="2">
        <v>71</v>
      </c>
      <c r="B379" s="2" t="s">
        <v>5761</v>
      </c>
      <c r="C379" s="2" t="s">
        <v>1399</v>
      </c>
      <c r="D379" s="2" t="s">
        <v>246</v>
      </c>
      <c r="E379" s="2" t="s">
        <v>5790</v>
      </c>
      <c r="F379" s="2" t="s">
        <v>5893</v>
      </c>
      <c r="G379" s="2" t="s">
        <v>5894</v>
      </c>
      <c r="H379" s="2" t="s">
        <v>5895</v>
      </c>
      <c r="I379" s="2" t="s">
        <v>5096</v>
      </c>
      <c r="J379" s="15" t="s">
        <v>1405</v>
      </c>
      <c r="K379" s="15" t="s">
        <v>1406</v>
      </c>
    </row>
    <row r="380" spans="1:11" ht="18" customHeight="1">
      <c r="A380" s="2">
        <v>72</v>
      </c>
      <c r="B380" s="2" t="s">
        <v>5761</v>
      </c>
      <c r="C380" s="2" t="s">
        <v>1399</v>
      </c>
      <c r="D380" s="2" t="s">
        <v>246</v>
      </c>
      <c r="E380" s="2" t="s">
        <v>5793</v>
      </c>
      <c r="F380" s="2" t="s">
        <v>5900</v>
      </c>
      <c r="G380" s="2" t="s">
        <v>5901</v>
      </c>
      <c r="H380" s="2" t="s">
        <v>1507</v>
      </c>
      <c r="I380" s="2" t="s">
        <v>5096</v>
      </c>
      <c r="J380" s="15" t="s">
        <v>1405</v>
      </c>
      <c r="K380" s="15" t="s">
        <v>1406</v>
      </c>
    </row>
    <row r="381" spans="1:11" ht="18" customHeight="1">
      <c r="A381" s="2">
        <v>73</v>
      </c>
      <c r="B381" s="2" t="s">
        <v>5761</v>
      </c>
      <c r="C381" s="2" t="s">
        <v>1399</v>
      </c>
      <c r="D381" s="2" t="s">
        <v>246</v>
      </c>
      <c r="E381" s="2" t="s">
        <v>1960</v>
      </c>
      <c r="F381" s="2" t="s">
        <v>1961</v>
      </c>
      <c r="G381" s="2" t="s">
        <v>1962</v>
      </c>
      <c r="H381" s="2" t="s">
        <v>1431</v>
      </c>
      <c r="I381" s="2" t="s">
        <v>1404</v>
      </c>
      <c r="J381" s="15" t="s">
        <v>1405</v>
      </c>
      <c r="K381" s="15" t="s">
        <v>1406</v>
      </c>
    </row>
    <row r="382" spans="1:11" ht="18" customHeight="1">
      <c r="A382" s="2">
        <v>74</v>
      </c>
      <c r="B382" s="2" t="s">
        <v>5761</v>
      </c>
      <c r="C382" s="2" t="s">
        <v>1399</v>
      </c>
      <c r="D382" s="2" t="s">
        <v>246</v>
      </c>
      <c r="E382" s="2" t="s">
        <v>257</v>
      </c>
      <c r="F382" s="2" t="s">
        <v>1621</v>
      </c>
      <c r="G382" s="2" t="s">
        <v>1622</v>
      </c>
      <c r="H382" s="2" t="s">
        <v>1551</v>
      </c>
      <c r="I382" s="2" t="s">
        <v>1404</v>
      </c>
      <c r="J382" s="15" t="s">
        <v>1405</v>
      </c>
      <c r="K382" s="15" t="s">
        <v>1406</v>
      </c>
    </row>
    <row r="383" spans="1:11" ht="18" customHeight="1">
      <c r="A383" s="2">
        <v>75</v>
      </c>
      <c r="B383" s="2" t="s">
        <v>5761</v>
      </c>
      <c r="C383" s="2" t="s">
        <v>1399</v>
      </c>
      <c r="D383" s="2" t="s">
        <v>246</v>
      </c>
      <c r="E383" s="2" t="s">
        <v>253</v>
      </c>
      <c r="F383" s="2" t="s">
        <v>5904</v>
      </c>
      <c r="G383" s="2" t="s">
        <v>5905</v>
      </c>
      <c r="H383" s="2" t="s">
        <v>1551</v>
      </c>
      <c r="I383" s="2" t="s">
        <v>5624</v>
      </c>
      <c r="J383" s="15" t="s">
        <v>1405</v>
      </c>
      <c r="K383" s="15" t="s">
        <v>1406</v>
      </c>
    </row>
    <row r="384" spans="1:11" ht="18" customHeight="1">
      <c r="A384" s="2">
        <v>76</v>
      </c>
      <c r="B384" s="2" t="s">
        <v>5761</v>
      </c>
      <c r="C384" s="2" t="s">
        <v>1399</v>
      </c>
      <c r="D384" s="2" t="s">
        <v>246</v>
      </c>
      <c r="E384" s="2" t="s">
        <v>1625</v>
      </c>
      <c r="F384" s="2" t="s">
        <v>1626</v>
      </c>
      <c r="G384" s="2" t="s">
        <v>1627</v>
      </c>
      <c r="H384" s="2" t="s">
        <v>1456</v>
      </c>
      <c r="I384" s="2" t="s">
        <v>1404</v>
      </c>
      <c r="J384" s="15" t="s">
        <v>1405</v>
      </c>
      <c r="K384" s="15" t="s">
        <v>1406</v>
      </c>
    </row>
    <row r="385" spans="1:11" ht="18" customHeight="1">
      <c r="A385" s="2">
        <v>77</v>
      </c>
      <c r="B385" s="2" t="s">
        <v>5761</v>
      </c>
      <c r="C385" s="2" t="s">
        <v>1399</v>
      </c>
      <c r="D385" s="2" t="s">
        <v>246</v>
      </c>
      <c r="E385" s="2" t="s">
        <v>1883</v>
      </c>
      <c r="F385" s="2" t="s">
        <v>1884</v>
      </c>
      <c r="G385" s="2" t="s">
        <v>1885</v>
      </c>
      <c r="H385" s="2" t="s">
        <v>1886</v>
      </c>
      <c r="I385" s="2" t="s">
        <v>1872</v>
      </c>
      <c r="J385" s="15" t="s">
        <v>1405</v>
      </c>
      <c r="K385" s="15" t="s">
        <v>1406</v>
      </c>
    </row>
    <row r="386" spans="1:11" ht="18" customHeight="1">
      <c r="A386" s="2">
        <v>78</v>
      </c>
      <c r="B386" s="2" t="s">
        <v>5761</v>
      </c>
      <c r="C386" s="2" t="s">
        <v>1399</v>
      </c>
      <c r="D386" s="2" t="s">
        <v>246</v>
      </c>
      <c r="E386" s="2" t="s">
        <v>1963</v>
      </c>
      <c r="F386" s="2" t="s">
        <v>1964</v>
      </c>
      <c r="G386" s="2" t="s">
        <v>1965</v>
      </c>
      <c r="H386" s="2" t="s">
        <v>1456</v>
      </c>
      <c r="I386" s="2" t="s">
        <v>1404</v>
      </c>
      <c r="J386" s="15" t="s">
        <v>1405</v>
      </c>
      <c r="K386" s="15" t="s">
        <v>1406</v>
      </c>
    </row>
    <row r="387" spans="1:11" ht="18" customHeight="1">
      <c r="A387" s="2">
        <v>79</v>
      </c>
      <c r="B387" s="2" t="s">
        <v>5761</v>
      </c>
      <c r="C387" s="2" t="s">
        <v>1399</v>
      </c>
      <c r="D387" s="2" t="s">
        <v>246</v>
      </c>
      <c r="E387" s="2" t="s">
        <v>252</v>
      </c>
      <c r="F387" s="2" t="s">
        <v>5906</v>
      </c>
      <c r="G387" s="2" t="s">
        <v>5907</v>
      </c>
      <c r="H387" s="2" t="s">
        <v>1551</v>
      </c>
      <c r="I387" s="2" t="s">
        <v>5507</v>
      </c>
      <c r="J387" s="15" t="s">
        <v>1405</v>
      </c>
      <c r="K387" s="15" t="s">
        <v>1406</v>
      </c>
    </row>
    <row r="388" spans="1:11" ht="18" customHeight="1">
      <c r="A388" s="2">
        <v>80</v>
      </c>
      <c r="B388" s="2" t="s">
        <v>5761</v>
      </c>
      <c r="C388" s="2" t="s">
        <v>1399</v>
      </c>
      <c r="D388" s="2" t="s">
        <v>246</v>
      </c>
      <c r="E388" s="2" t="s">
        <v>1631</v>
      </c>
      <c r="F388" s="2" t="s">
        <v>1632</v>
      </c>
      <c r="G388" s="2" t="s">
        <v>1470</v>
      </c>
      <c r="H388" s="2" t="s">
        <v>1518</v>
      </c>
      <c r="I388" s="2" t="s">
        <v>1404</v>
      </c>
      <c r="J388" s="15" t="s">
        <v>1405</v>
      </c>
      <c r="K388" s="15" t="s">
        <v>1406</v>
      </c>
    </row>
    <row r="389" spans="1:11" ht="18" customHeight="1">
      <c r="A389" s="2">
        <v>81</v>
      </c>
      <c r="B389" s="2" t="s">
        <v>5761</v>
      </c>
      <c r="C389" s="2" t="s">
        <v>1399</v>
      </c>
      <c r="D389" s="2" t="s">
        <v>246</v>
      </c>
      <c r="E389" s="2" t="s">
        <v>268</v>
      </c>
      <c r="F389" s="2" t="s">
        <v>1633</v>
      </c>
      <c r="G389" s="2" t="s">
        <v>1634</v>
      </c>
      <c r="H389" s="2" t="s">
        <v>1514</v>
      </c>
      <c r="I389" s="2" t="s">
        <v>1404</v>
      </c>
      <c r="J389" s="15" t="s">
        <v>1405</v>
      </c>
      <c r="K389" s="15" t="s">
        <v>1406</v>
      </c>
    </row>
    <row r="390" spans="1:11" ht="18" customHeight="1">
      <c r="A390" s="2">
        <v>82</v>
      </c>
      <c r="B390" s="2" t="s">
        <v>5761</v>
      </c>
      <c r="C390" s="2" t="s">
        <v>1399</v>
      </c>
      <c r="D390" s="2" t="s">
        <v>246</v>
      </c>
      <c r="E390" s="2" t="s">
        <v>5794</v>
      </c>
      <c r="F390" s="2" t="s">
        <v>5908</v>
      </c>
      <c r="G390" s="2" t="s">
        <v>5909</v>
      </c>
      <c r="H390" s="2" t="s">
        <v>1482</v>
      </c>
      <c r="I390" s="2" t="s">
        <v>5624</v>
      </c>
      <c r="J390" s="15" t="s">
        <v>1405</v>
      </c>
      <c r="K390" s="15" t="s">
        <v>1406</v>
      </c>
    </row>
    <row r="391" spans="1:11" ht="18" customHeight="1">
      <c r="A391" s="2">
        <v>83</v>
      </c>
      <c r="B391" s="2" t="s">
        <v>5761</v>
      </c>
      <c r="C391" s="2" t="s">
        <v>1399</v>
      </c>
      <c r="D391" s="2" t="s">
        <v>246</v>
      </c>
      <c r="E391" s="2" t="s">
        <v>271</v>
      </c>
      <c r="F391" s="2" t="s">
        <v>1635</v>
      </c>
      <c r="G391" s="2" t="s">
        <v>1636</v>
      </c>
      <c r="H391" s="2" t="s">
        <v>1424</v>
      </c>
      <c r="I391" s="2" t="s">
        <v>1404</v>
      </c>
      <c r="J391" s="15" t="s">
        <v>1405</v>
      </c>
      <c r="K391" s="15" t="s">
        <v>1406</v>
      </c>
    </row>
    <row r="392" spans="1:11" ht="18" customHeight="1">
      <c r="A392" s="2">
        <v>84</v>
      </c>
      <c r="B392" s="2" t="s">
        <v>5761</v>
      </c>
      <c r="C392" s="2" t="s">
        <v>1399</v>
      </c>
      <c r="D392" s="2" t="s">
        <v>246</v>
      </c>
      <c r="E392" s="2" t="s">
        <v>1966</v>
      </c>
      <c r="F392" s="2" t="s">
        <v>1967</v>
      </c>
      <c r="G392" s="2" t="s">
        <v>1968</v>
      </c>
      <c r="H392" s="2" t="s">
        <v>1424</v>
      </c>
      <c r="I392" s="2" t="s">
        <v>1404</v>
      </c>
      <c r="J392" s="15" t="s">
        <v>1405</v>
      </c>
      <c r="K392" s="15" t="s">
        <v>1406</v>
      </c>
    </row>
    <row r="393" spans="1:11" ht="18" customHeight="1">
      <c r="A393" s="2">
        <v>85</v>
      </c>
      <c r="B393" s="2" t="s">
        <v>5761</v>
      </c>
      <c r="C393" s="2" t="s">
        <v>1399</v>
      </c>
      <c r="D393" s="2" t="s">
        <v>246</v>
      </c>
      <c r="E393" s="2" t="s">
        <v>282</v>
      </c>
      <c r="F393" s="2" t="s">
        <v>1969</v>
      </c>
      <c r="G393" s="2" t="s">
        <v>1970</v>
      </c>
      <c r="H393" s="2" t="s">
        <v>1424</v>
      </c>
      <c r="I393" s="2" t="s">
        <v>1404</v>
      </c>
      <c r="J393" s="15" t="s">
        <v>1405</v>
      </c>
      <c r="K393" s="15" t="s">
        <v>1406</v>
      </c>
    </row>
    <row r="394" spans="1:11" ht="18" customHeight="1">
      <c r="A394" s="2">
        <v>86</v>
      </c>
      <c r="B394" s="2" t="s">
        <v>5761</v>
      </c>
      <c r="C394" s="2" t="s">
        <v>1399</v>
      </c>
      <c r="D394" s="2" t="s">
        <v>246</v>
      </c>
      <c r="E394" s="2" t="s">
        <v>304</v>
      </c>
      <c r="F394" s="2" t="s">
        <v>1637</v>
      </c>
      <c r="G394" s="2" t="s">
        <v>1638</v>
      </c>
      <c r="H394" s="2" t="s">
        <v>1424</v>
      </c>
      <c r="I394" s="2" t="s">
        <v>1404</v>
      </c>
      <c r="J394" s="15" t="s">
        <v>1405</v>
      </c>
      <c r="K394" s="15" t="s">
        <v>1406</v>
      </c>
    </row>
    <row r="395" spans="1:11" ht="18" customHeight="1">
      <c r="A395" s="2">
        <v>87</v>
      </c>
      <c r="B395" s="2" t="s">
        <v>5761</v>
      </c>
      <c r="C395" s="2" t="s">
        <v>1399</v>
      </c>
      <c r="D395" s="2" t="s">
        <v>246</v>
      </c>
      <c r="E395" s="2" t="s">
        <v>319</v>
      </c>
      <c r="F395" s="2" t="s">
        <v>1639</v>
      </c>
      <c r="G395" s="2" t="s">
        <v>1640</v>
      </c>
      <c r="H395" s="2" t="s">
        <v>1424</v>
      </c>
      <c r="I395" s="2" t="s">
        <v>1404</v>
      </c>
      <c r="J395" s="15" t="s">
        <v>1405</v>
      </c>
      <c r="K395" s="15" t="s">
        <v>1406</v>
      </c>
    </row>
    <row r="396" spans="1:11" ht="18" customHeight="1">
      <c r="A396" s="2">
        <v>88</v>
      </c>
      <c r="B396" s="2" t="s">
        <v>5761</v>
      </c>
      <c r="C396" s="2" t="s">
        <v>1399</v>
      </c>
      <c r="D396" s="2" t="s">
        <v>246</v>
      </c>
      <c r="E396" s="2" t="s">
        <v>1436</v>
      </c>
      <c r="F396" s="2" t="s">
        <v>1641</v>
      </c>
      <c r="G396" s="2" t="s">
        <v>1438</v>
      </c>
      <c r="H396" s="2" t="s">
        <v>1424</v>
      </c>
      <c r="I396" s="2" t="s">
        <v>1404</v>
      </c>
      <c r="J396" s="15" t="s">
        <v>1405</v>
      </c>
      <c r="K396" s="15" t="s">
        <v>1406</v>
      </c>
    </row>
    <row r="397" spans="1:11" ht="18" customHeight="1">
      <c r="A397" s="2">
        <v>89</v>
      </c>
      <c r="B397" s="2" t="s">
        <v>5761</v>
      </c>
      <c r="C397" s="2" t="s">
        <v>1399</v>
      </c>
      <c r="D397" s="2" t="s">
        <v>246</v>
      </c>
      <c r="E397" s="2" t="s">
        <v>1971</v>
      </c>
      <c r="F397" s="2" t="s">
        <v>1972</v>
      </c>
      <c r="G397" s="2" t="s">
        <v>1973</v>
      </c>
      <c r="H397" s="2" t="s">
        <v>1974</v>
      </c>
      <c r="I397" s="2" t="s">
        <v>1404</v>
      </c>
      <c r="J397" s="15" t="s">
        <v>1405</v>
      </c>
      <c r="K397" s="15" t="s">
        <v>1406</v>
      </c>
    </row>
    <row r="398" spans="1:11" ht="18" customHeight="1">
      <c r="A398" s="2">
        <v>90</v>
      </c>
      <c r="B398" s="2" t="s">
        <v>5761</v>
      </c>
      <c r="C398" s="2" t="s">
        <v>1399</v>
      </c>
      <c r="D398" s="2" t="s">
        <v>246</v>
      </c>
      <c r="E398" s="2" t="s">
        <v>1975</v>
      </c>
      <c r="F398" s="2" t="s">
        <v>1976</v>
      </c>
      <c r="G398" s="2" t="s">
        <v>1977</v>
      </c>
      <c r="H398" s="2" t="s">
        <v>1507</v>
      </c>
      <c r="I398" s="2" t="s">
        <v>1404</v>
      </c>
      <c r="J398" s="15" t="s">
        <v>1405</v>
      </c>
      <c r="K398" s="15" t="s">
        <v>1406</v>
      </c>
    </row>
    <row r="399" spans="1:11" ht="18" customHeight="1">
      <c r="A399" s="2">
        <v>91</v>
      </c>
      <c r="B399" s="2" t="s">
        <v>5761</v>
      </c>
      <c r="C399" s="2" t="s">
        <v>1399</v>
      </c>
      <c r="D399" s="2" t="s">
        <v>246</v>
      </c>
      <c r="E399" s="2" t="s">
        <v>1978</v>
      </c>
      <c r="F399" s="2" t="s">
        <v>1979</v>
      </c>
      <c r="G399" s="2" t="s">
        <v>1980</v>
      </c>
      <c r="H399" s="2" t="s">
        <v>1478</v>
      </c>
      <c r="I399" s="2" t="s">
        <v>1404</v>
      </c>
      <c r="J399" s="15" t="s">
        <v>1405</v>
      </c>
      <c r="K399" s="15" t="s">
        <v>1406</v>
      </c>
    </row>
    <row r="400" spans="1:11" ht="18" customHeight="1">
      <c r="A400" s="2">
        <v>92</v>
      </c>
      <c r="B400" s="2" t="s">
        <v>5761</v>
      </c>
      <c r="C400" s="2" t="s">
        <v>1399</v>
      </c>
      <c r="D400" s="2" t="s">
        <v>246</v>
      </c>
      <c r="E400" s="2" t="s">
        <v>314</v>
      </c>
      <c r="F400" s="2" t="s">
        <v>1647</v>
      </c>
      <c r="G400" s="2" t="s">
        <v>1648</v>
      </c>
      <c r="H400" s="2" t="s">
        <v>1507</v>
      </c>
      <c r="I400" s="2" t="s">
        <v>1404</v>
      </c>
      <c r="J400" s="15" t="s">
        <v>1405</v>
      </c>
      <c r="K400" s="15" t="s">
        <v>1406</v>
      </c>
    </row>
    <row r="401" spans="1:11" ht="18" customHeight="1">
      <c r="A401" s="2">
        <v>93</v>
      </c>
      <c r="B401" s="2" t="s">
        <v>5761</v>
      </c>
      <c r="C401" s="2" t="s">
        <v>1399</v>
      </c>
      <c r="D401" s="2" t="s">
        <v>246</v>
      </c>
      <c r="E401" s="2" t="s">
        <v>252</v>
      </c>
      <c r="F401" s="2" t="s">
        <v>5906</v>
      </c>
      <c r="G401" s="2" t="s">
        <v>5907</v>
      </c>
      <c r="H401" s="2" t="s">
        <v>1551</v>
      </c>
      <c r="I401" s="2" t="s">
        <v>5507</v>
      </c>
      <c r="J401" s="15" t="s">
        <v>1405</v>
      </c>
      <c r="K401" s="15" t="s">
        <v>1406</v>
      </c>
    </row>
    <row r="402" spans="1:11" ht="18" customHeight="1">
      <c r="A402" s="2">
        <v>94</v>
      </c>
      <c r="B402" s="2" t="s">
        <v>5761</v>
      </c>
      <c r="C402" s="2" t="s">
        <v>1399</v>
      </c>
      <c r="D402" s="2" t="s">
        <v>246</v>
      </c>
      <c r="E402" s="2" t="s">
        <v>262</v>
      </c>
      <c r="F402" s="2" t="s">
        <v>5912</v>
      </c>
      <c r="G402" s="2" t="s">
        <v>5913</v>
      </c>
      <c r="H402" s="2" t="s">
        <v>1510</v>
      </c>
      <c r="I402" s="2" t="s">
        <v>5587</v>
      </c>
      <c r="J402" s="15" t="s">
        <v>1405</v>
      </c>
      <c r="K402" s="15" t="s">
        <v>1406</v>
      </c>
    </row>
    <row r="403" spans="1:11" ht="18" customHeight="1">
      <c r="A403" s="2">
        <v>95</v>
      </c>
      <c r="B403" s="2" t="s">
        <v>5761</v>
      </c>
      <c r="C403" s="2" t="s">
        <v>1399</v>
      </c>
      <c r="D403" s="2" t="s">
        <v>246</v>
      </c>
      <c r="E403" s="2" t="s">
        <v>270</v>
      </c>
      <c r="F403" s="2" t="s">
        <v>1655</v>
      </c>
      <c r="G403" s="2" t="s">
        <v>1656</v>
      </c>
      <c r="H403" s="2" t="s">
        <v>1420</v>
      </c>
      <c r="I403" s="2" t="s">
        <v>1404</v>
      </c>
      <c r="J403" s="15" t="s">
        <v>1405</v>
      </c>
      <c r="K403" s="15" t="s">
        <v>1406</v>
      </c>
    </row>
    <row r="404" spans="1:11" ht="18" customHeight="1">
      <c r="A404" s="2">
        <v>96</v>
      </c>
      <c r="B404" s="2" t="s">
        <v>5761</v>
      </c>
      <c r="C404" s="2" t="s">
        <v>1399</v>
      </c>
      <c r="D404" s="2" t="s">
        <v>246</v>
      </c>
      <c r="E404" s="2" t="s">
        <v>1981</v>
      </c>
      <c r="F404" s="2" t="s">
        <v>1982</v>
      </c>
      <c r="G404" s="2" t="s">
        <v>1983</v>
      </c>
      <c r="H404" s="2" t="s">
        <v>1678</v>
      </c>
      <c r="I404" s="2" t="s">
        <v>1404</v>
      </c>
      <c r="J404" s="15" t="s">
        <v>1405</v>
      </c>
      <c r="K404" s="15" t="s">
        <v>1406</v>
      </c>
    </row>
    <row r="405" spans="1:11" ht="18" customHeight="1">
      <c r="A405" s="2">
        <v>97</v>
      </c>
      <c r="B405" s="2" t="s">
        <v>5761</v>
      </c>
      <c r="C405" s="2" t="s">
        <v>1399</v>
      </c>
      <c r="D405" s="2" t="s">
        <v>246</v>
      </c>
      <c r="E405" s="2" t="s">
        <v>274</v>
      </c>
      <c r="F405" s="2" t="s">
        <v>1657</v>
      </c>
      <c r="G405" s="2" t="s">
        <v>1658</v>
      </c>
      <c r="H405" s="2" t="s">
        <v>1659</v>
      </c>
      <c r="I405" s="2" t="s">
        <v>1404</v>
      </c>
      <c r="J405" s="15" t="s">
        <v>1405</v>
      </c>
      <c r="K405" s="15" t="s">
        <v>1406</v>
      </c>
    </row>
    <row r="406" spans="1:11" ht="18" customHeight="1">
      <c r="A406" s="2">
        <v>98</v>
      </c>
      <c r="B406" s="2" t="s">
        <v>5761</v>
      </c>
      <c r="C406" s="2" t="s">
        <v>1399</v>
      </c>
      <c r="D406" s="2" t="s">
        <v>246</v>
      </c>
      <c r="E406" s="2" t="s">
        <v>278</v>
      </c>
      <c r="F406" s="2" t="s">
        <v>5916</v>
      </c>
      <c r="G406" s="2" t="s">
        <v>5917</v>
      </c>
      <c r="H406" s="2" t="s">
        <v>1467</v>
      </c>
      <c r="I406" s="2" t="s">
        <v>5587</v>
      </c>
      <c r="J406" s="15" t="s">
        <v>1405</v>
      </c>
      <c r="K406" s="15" t="s">
        <v>1406</v>
      </c>
    </row>
    <row r="407" spans="1:11" ht="18" customHeight="1">
      <c r="A407" s="2">
        <v>99</v>
      </c>
      <c r="B407" s="2" t="s">
        <v>5761</v>
      </c>
      <c r="C407" s="2" t="s">
        <v>1399</v>
      </c>
      <c r="D407" s="2" t="s">
        <v>246</v>
      </c>
      <c r="E407" s="2" t="s">
        <v>1984</v>
      </c>
      <c r="F407" s="2" t="s">
        <v>1985</v>
      </c>
      <c r="G407" s="2" t="s">
        <v>1986</v>
      </c>
      <c r="H407" s="2" t="s">
        <v>1987</v>
      </c>
      <c r="I407" s="2" t="s">
        <v>1404</v>
      </c>
      <c r="J407" s="15" t="s">
        <v>1405</v>
      </c>
      <c r="K407" s="15" t="s">
        <v>1406</v>
      </c>
    </row>
    <row r="408" spans="1:11" ht="18" customHeight="1">
      <c r="A408" s="2">
        <v>100</v>
      </c>
      <c r="B408" s="2" t="s">
        <v>5761</v>
      </c>
      <c r="C408" s="2" t="s">
        <v>1399</v>
      </c>
      <c r="D408" s="2" t="s">
        <v>246</v>
      </c>
      <c r="E408" s="2" t="s">
        <v>280</v>
      </c>
      <c r="F408" s="2" t="s">
        <v>1660</v>
      </c>
      <c r="G408" s="2" t="s">
        <v>1661</v>
      </c>
      <c r="H408" s="2" t="s">
        <v>1467</v>
      </c>
      <c r="I408" s="2" t="s">
        <v>1404</v>
      </c>
      <c r="J408" s="15" t="s">
        <v>1405</v>
      </c>
      <c r="K408" s="15" t="s">
        <v>1406</v>
      </c>
    </row>
    <row r="409" spans="1:11" ht="18" customHeight="1">
      <c r="A409" s="2">
        <v>101</v>
      </c>
      <c r="B409" s="2" t="s">
        <v>5761</v>
      </c>
      <c r="C409" s="2" t="s">
        <v>1399</v>
      </c>
      <c r="D409" s="2" t="s">
        <v>246</v>
      </c>
      <c r="E409" s="2" t="s">
        <v>5822</v>
      </c>
      <c r="F409" s="2" t="s">
        <v>6100</v>
      </c>
      <c r="G409" s="2" t="s">
        <v>6101</v>
      </c>
      <c r="H409" s="2" t="s">
        <v>6102</v>
      </c>
      <c r="I409" s="2" t="s">
        <v>5507</v>
      </c>
      <c r="J409" s="15" t="s">
        <v>1405</v>
      </c>
      <c r="K409" s="15" t="s">
        <v>1406</v>
      </c>
    </row>
    <row r="410" spans="1:11" ht="18" customHeight="1">
      <c r="A410" s="2">
        <v>102</v>
      </c>
      <c r="B410" s="2" t="s">
        <v>5761</v>
      </c>
      <c r="C410" s="2" t="s">
        <v>1399</v>
      </c>
      <c r="D410" s="2" t="s">
        <v>246</v>
      </c>
      <c r="E410" s="2" t="s">
        <v>1988</v>
      </c>
      <c r="F410" s="2" t="s">
        <v>1989</v>
      </c>
      <c r="G410" s="2" t="s">
        <v>1990</v>
      </c>
      <c r="H410" s="2" t="s">
        <v>1991</v>
      </c>
      <c r="I410" s="2" t="s">
        <v>1404</v>
      </c>
      <c r="J410" s="15" t="s">
        <v>1405</v>
      </c>
      <c r="K410" s="15" t="s">
        <v>1406</v>
      </c>
    </row>
    <row r="411" spans="1:11" ht="18" customHeight="1">
      <c r="A411" s="2">
        <v>103</v>
      </c>
      <c r="B411" s="2" t="s">
        <v>5761</v>
      </c>
      <c r="C411" s="2" t="s">
        <v>1399</v>
      </c>
      <c r="D411" s="2" t="s">
        <v>246</v>
      </c>
      <c r="E411" s="2" t="s">
        <v>289</v>
      </c>
      <c r="F411" s="2" t="s">
        <v>1671</v>
      </c>
      <c r="G411" s="2" t="s">
        <v>1672</v>
      </c>
      <c r="H411" s="2" t="s">
        <v>1673</v>
      </c>
      <c r="I411" s="2" t="s">
        <v>1404</v>
      </c>
      <c r="J411" s="15" t="s">
        <v>1405</v>
      </c>
      <c r="K411" s="15" t="s">
        <v>1406</v>
      </c>
    </row>
    <row r="412" spans="1:11" ht="18" customHeight="1">
      <c r="A412" s="2">
        <v>104</v>
      </c>
      <c r="B412" s="2" t="s">
        <v>5761</v>
      </c>
      <c r="C412" s="2" t="s">
        <v>1399</v>
      </c>
      <c r="D412" s="2" t="s">
        <v>246</v>
      </c>
      <c r="E412" s="2" t="s">
        <v>292</v>
      </c>
      <c r="F412" s="2" t="s">
        <v>1676</v>
      </c>
      <c r="G412" s="2" t="s">
        <v>1677</v>
      </c>
      <c r="H412" s="2" t="s">
        <v>1678</v>
      </c>
      <c r="I412" s="2" t="s">
        <v>1404</v>
      </c>
      <c r="J412" s="15" t="s">
        <v>1405</v>
      </c>
      <c r="K412" s="15" t="s">
        <v>1406</v>
      </c>
    </row>
    <row r="413" spans="1:11" ht="18" customHeight="1">
      <c r="A413" s="2">
        <v>105</v>
      </c>
      <c r="B413" s="2" t="s">
        <v>5761</v>
      </c>
      <c r="C413" s="2" t="s">
        <v>1399</v>
      </c>
      <c r="D413" s="2" t="s">
        <v>246</v>
      </c>
      <c r="E413" s="2" t="s">
        <v>293</v>
      </c>
      <c r="F413" s="2" t="s">
        <v>1679</v>
      </c>
      <c r="G413" s="2" t="s">
        <v>1680</v>
      </c>
      <c r="H413" s="2" t="s">
        <v>454</v>
      </c>
      <c r="I413" s="2" t="s">
        <v>1404</v>
      </c>
      <c r="J413" s="15" t="s">
        <v>1405</v>
      </c>
      <c r="K413" s="15" t="s">
        <v>1406</v>
      </c>
    </row>
    <row r="414" spans="1:11" ht="18" customHeight="1">
      <c r="A414" s="2">
        <v>106</v>
      </c>
      <c r="B414" s="2" t="s">
        <v>5761</v>
      </c>
      <c r="C414" s="2" t="s">
        <v>1399</v>
      </c>
      <c r="D414" s="2" t="s">
        <v>246</v>
      </c>
      <c r="E414" s="2" t="s">
        <v>298</v>
      </c>
      <c r="F414" s="2" t="s">
        <v>1683</v>
      </c>
      <c r="G414" s="2" t="s">
        <v>1684</v>
      </c>
      <c r="H414" s="2" t="s">
        <v>1685</v>
      </c>
      <c r="I414" s="2" t="s">
        <v>1404</v>
      </c>
      <c r="J414" s="15" t="s">
        <v>1405</v>
      </c>
      <c r="K414" s="15" t="s">
        <v>1406</v>
      </c>
    </row>
    <row r="415" spans="1:11" ht="18" customHeight="1">
      <c r="A415" s="2">
        <v>107</v>
      </c>
      <c r="B415" s="2" t="s">
        <v>5761</v>
      </c>
      <c r="C415" s="2" t="s">
        <v>1399</v>
      </c>
      <c r="D415" s="2" t="s">
        <v>246</v>
      </c>
      <c r="E415" s="2" t="s">
        <v>301</v>
      </c>
      <c r="F415" s="2" t="s">
        <v>5923</v>
      </c>
      <c r="G415" s="2" t="s">
        <v>5924</v>
      </c>
      <c r="H415" s="2" t="s">
        <v>1673</v>
      </c>
      <c r="I415" s="2" t="s">
        <v>5507</v>
      </c>
      <c r="J415" s="15" t="s">
        <v>1405</v>
      </c>
      <c r="K415" s="15" t="s">
        <v>1406</v>
      </c>
    </row>
    <row r="416" spans="1:11" ht="18" customHeight="1">
      <c r="A416" s="2">
        <v>108</v>
      </c>
      <c r="B416" s="2" t="s">
        <v>5761</v>
      </c>
      <c r="C416" s="2" t="s">
        <v>1399</v>
      </c>
      <c r="D416" s="2" t="s">
        <v>246</v>
      </c>
      <c r="E416" s="2" t="s">
        <v>5827</v>
      </c>
      <c r="F416" s="2" t="s">
        <v>6103</v>
      </c>
      <c r="G416" s="2" t="s">
        <v>6104</v>
      </c>
      <c r="H416" s="2" t="s">
        <v>5965</v>
      </c>
      <c r="I416" s="2" t="s">
        <v>5587</v>
      </c>
      <c r="J416" s="15" t="s">
        <v>1405</v>
      </c>
      <c r="K416" s="15" t="s">
        <v>1406</v>
      </c>
    </row>
    <row r="417" spans="1:11" ht="18" customHeight="1">
      <c r="A417" s="2">
        <v>109</v>
      </c>
      <c r="B417" s="2" t="s">
        <v>5761</v>
      </c>
      <c r="C417" s="2" t="s">
        <v>1399</v>
      </c>
      <c r="D417" s="2" t="s">
        <v>246</v>
      </c>
      <c r="E417" s="2" t="s">
        <v>311</v>
      </c>
      <c r="F417" s="2" t="s">
        <v>1695</v>
      </c>
      <c r="G417" s="2" t="s">
        <v>1696</v>
      </c>
      <c r="H417" s="2" t="s">
        <v>1667</v>
      </c>
      <c r="I417" s="2" t="s">
        <v>1404</v>
      </c>
      <c r="J417" s="15" t="s">
        <v>1405</v>
      </c>
      <c r="K417" s="15" t="s">
        <v>1406</v>
      </c>
    </row>
    <row r="418" spans="1:11" ht="18" customHeight="1">
      <c r="A418" s="2">
        <v>110</v>
      </c>
      <c r="B418" s="2" t="s">
        <v>5761</v>
      </c>
      <c r="C418" s="2" t="s">
        <v>1399</v>
      </c>
      <c r="D418" s="2" t="s">
        <v>246</v>
      </c>
      <c r="E418" s="2" t="s">
        <v>312</v>
      </c>
      <c r="F418" s="2" t="s">
        <v>1697</v>
      </c>
      <c r="G418" s="2" t="s">
        <v>1698</v>
      </c>
      <c r="H418" s="2" t="s">
        <v>1678</v>
      </c>
      <c r="I418" s="2" t="s">
        <v>1404</v>
      </c>
      <c r="J418" s="15" t="s">
        <v>1405</v>
      </c>
      <c r="K418" s="15" t="s">
        <v>1406</v>
      </c>
    </row>
    <row r="419" spans="1:11" ht="18" customHeight="1">
      <c r="A419" s="2">
        <v>111</v>
      </c>
      <c r="B419" s="2" t="s">
        <v>5761</v>
      </c>
      <c r="C419" s="2" t="s">
        <v>1399</v>
      </c>
      <c r="D419" s="2" t="s">
        <v>246</v>
      </c>
      <c r="E419" s="2" t="s">
        <v>5828</v>
      </c>
      <c r="F419" s="2" t="s">
        <v>6105</v>
      </c>
      <c r="G419" s="2" t="s">
        <v>6106</v>
      </c>
      <c r="H419" s="2" t="s">
        <v>1896</v>
      </c>
      <c r="I419" s="2" t="s">
        <v>5587</v>
      </c>
      <c r="J419" s="15" t="s">
        <v>1405</v>
      </c>
      <c r="K419" s="15" t="s">
        <v>1406</v>
      </c>
    </row>
    <row r="420" spans="1:11" ht="18" customHeight="1">
      <c r="A420" s="2">
        <v>112</v>
      </c>
      <c r="B420" s="2" t="s">
        <v>5761</v>
      </c>
      <c r="C420" s="2" t="s">
        <v>1399</v>
      </c>
      <c r="D420" s="2" t="s">
        <v>246</v>
      </c>
      <c r="E420" s="2" t="s">
        <v>317</v>
      </c>
      <c r="F420" s="2" t="s">
        <v>1701</v>
      </c>
      <c r="G420" s="2" t="s">
        <v>1702</v>
      </c>
      <c r="H420" s="2" t="s">
        <v>1507</v>
      </c>
      <c r="I420" s="2" t="s">
        <v>1404</v>
      </c>
      <c r="J420" s="15" t="s">
        <v>1405</v>
      </c>
      <c r="K420" s="15" t="s">
        <v>1406</v>
      </c>
    </row>
    <row r="421" spans="1:11" ht="18" customHeight="1">
      <c r="A421" s="2">
        <v>113</v>
      </c>
      <c r="B421" s="2" t="s">
        <v>5761</v>
      </c>
      <c r="C421" s="2" t="s">
        <v>1399</v>
      </c>
      <c r="D421" s="2" t="s">
        <v>246</v>
      </c>
      <c r="E421" s="2" t="s">
        <v>318</v>
      </c>
      <c r="F421" s="2" t="s">
        <v>1867</v>
      </c>
      <c r="G421" s="2" t="s">
        <v>1868</v>
      </c>
      <c r="H421" s="2" t="s">
        <v>1507</v>
      </c>
      <c r="I421" s="2" t="s">
        <v>1866</v>
      </c>
      <c r="J421" s="15" t="s">
        <v>1405</v>
      </c>
      <c r="K421" s="15" t="s">
        <v>1406</v>
      </c>
    </row>
    <row r="422" spans="1:11" ht="18" customHeight="1">
      <c r="A422" s="2">
        <v>114</v>
      </c>
      <c r="B422" s="2" t="s">
        <v>5761</v>
      </c>
      <c r="C422" s="2" t="s">
        <v>1399</v>
      </c>
      <c r="D422" s="2" t="s">
        <v>246</v>
      </c>
      <c r="E422" s="2" t="s">
        <v>303</v>
      </c>
      <c r="F422" s="2" t="s">
        <v>1709</v>
      </c>
      <c r="G422" s="2" t="s">
        <v>1710</v>
      </c>
      <c r="H422" s="2" t="s">
        <v>1424</v>
      </c>
      <c r="I422" s="2" t="s">
        <v>1404</v>
      </c>
      <c r="J422" s="15" t="s">
        <v>1405</v>
      </c>
      <c r="K422" s="15" t="s">
        <v>1406</v>
      </c>
    </row>
    <row r="423" spans="1:11" ht="18" customHeight="1">
      <c r="A423" s="2">
        <v>115</v>
      </c>
      <c r="B423" s="2" t="s">
        <v>5761</v>
      </c>
      <c r="C423" s="2" t="s">
        <v>1399</v>
      </c>
      <c r="D423" s="2" t="s">
        <v>246</v>
      </c>
      <c r="E423" s="2" t="s">
        <v>5795</v>
      </c>
      <c r="F423" s="2" t="s">
        <v>5929</v>
      </c>
      <c r="G423" s="2" t="s">
        <v>5930</v>
      </c>
      <c r="H423" s="2" t="s">
        <v>5349</v>
      </c>
      <c r="I423" s="2" t="s">
        <v>5096</v>
      </c>
      <c r="J423" s="15" t="s">
        <v>1405</v>
      </c>
      <c r="K423" s="15" t="s">
        <v>1406</v>
      </c>
    </row>
    <row r="424" spans="1:11" ht="18" customHeight="1">
      <c r="A424" s="2">
        <v>116</v>
      </c>
      <c r="B424" s="2" t="s">
        <v>5761</v>
      </c>
      <c r="C424" s="2" t="s">
        <v>1399</v>
      </c>
      <c r="D424" s="2" t="s">
        <v>246</v>
      </c>
      <c r="E424" s="2" t="s">
        <v>5796</v>
      </c>
      <c r="F424" s="2" t="s">
        <v>5931</v>
      </c>
      <c r="G424" s="2" t="s">
        <v>5932</v>
      </c>
      <c r="H424" s="2" t="s">
        <v>5933</v>
      </c>
      <c r="I424" s="2" t="s">
        <v>5096</v>
      </c>
      <c r="J424" s="15" t="s">
        <v>1405</v>
      </c>
      <c r="K424" s="15" t="s">
        <v>1406</v>
      </c>
    </row>
    <row r="425" spans="1:11" ht="18" customHeight="1">
      <c r="A425" s="2">
        <v>117</v>
      </c>
      <c r="B425" s="2" t="s">
        <v>5761</v>
      </c>
      <c r="C425" s="2" t="s">
        <v>1399</v>
      </c>
      <c r="D425" s="2" t="s">
        <v>246</v>
      </c>
      <c r="E425" s="2" t="s">
        <v>249</v>
      </c>
      <c r="F425" s="2" t="s">
        <v>5937</v>
      </c>
      <c r="G425" s="2" t="s">
        <v>5938</v>
      </c>
      <c r="H425" s="2" t="s">
        <v>1431</v>
      </c>
      <c r="I425" s="2" t="s">
        <v>5096</v>
      </c>
      <c r="J425" s="15" t="s">
        <v>1405</v>
      </c>
      <c r="K425" s="15" t="s">
        <v>1406</v>
      </c>
    </row>
    <row r="426" spans="1:11" ht="18" customHeight="1">
      <c r="A426" s="2">
        <v>118</v>
      </c>
      <c r="B426" s="2" t="s">
        <v>5761</v>
      </c>
      <c r="C426" s="2" t="s">
        <v>1399</v>
      </c>
      <c r="D426" s="2" t="s">
        <v>246</v>
      </c>
      <c r="E426" s="2" t="s">
        <v>275</v>
      </c>
      <c r="F426" s="2" t="s">
        <v>5943</v>
      </c>
      <c r="G426" s="2" t="s">
        <v>5944</v>
      </c>
      <c r="H426" s="2" t="s">
        <v>1482</v>
      </c>
      <c r="I426" s="2" t="s">
        <v>5096</v>
      </c>
      <c r="J426" s="15" t="s">
        <v>1405</v>
      </c>
      <c r="K426" s="15" t="s">
        <v>1406</v>
      </c>
    </row>
    <row r="427" spans="1:11" ht="18" customHeight="1">
      <c r="A427" s="2">
        <v>119</v>
      </c>
      <c r="B427" s="2" t="s">
        <v>5761</v>
      </c>
      <c r="C427" s="2" t="s">
        <v>1399</v>
      </c>
      <c r="D427" s="2" t="s">
        <v>246</v>
      </c>
      <c r="E427" s="2" t="s">
        <v>281</v>
      </c>
      <c r="F427" s="2" t="s">
        <v>5945</v>
      </c>
      <c r="G427" s="2" t="s">
        <v>5946</v>
      </c>
      <c r="H427" s="2" t="s">
        <v>1510</v>
      </c>
      <c r="I427" s="2" t="s">
        <v>5096</v>
      </c>
      <c r="J427" s="15" t="s">
        <v>1405</v>
      </c>
      <c r="K427" s="15" t="s">
        <v>1406</v>
      </c>
    </row>
    <row r="428" spans="1:11" ht="18" customHeight="1">
      <c r="A428" s="2">
        <v>120</v>
      </c>
      <c r="B428" s="2" t="s">
        <v>5761</v>
      </c>
      <c r="C428" s="2" t="s">
        <v>1399</v>
      </c>
      <c r="D428" s="2" t="s">
        <v>246</v>
      </c>
      <c r="E428" s="2" t="s">
        <v>286</v>
      </c>
      <c r="F428" s="2" t="s">
        <v>5947</v>
      </c>
      <c r="G428" s="2" t="s">
        <v>5948</v>
      </c>
      <c r="H428" s="2" t="s">
        <v>5303</v>
      </c>
      <c r="I428" s="2" t="s">
        <v>5096</v>
      </c>
      <c r="J428" s="15" t="s">
        <v>1405</v>
      </c>
      <c r="K428" s="15" t="s">
        <v>1406</v>
      </c>
    </row>
    <row r="429" spans="1:11" ht="18" customHeight="1">
      <c r="A429" s="2">
        <v>121</v>
      </c>
      <c r="B429" s="2" t="s">
        <v>5761</v>
      </c>
      <c r="C429" s="2" t="s">
        <v>1399</v>
      </c>
      <c r="D429" s="2" t="s">
        <v>246</v>
      </c>
      <c r="E429" s="2" t="s">
        <v>5806</v>
      </c>
      <c r="F429" s="2" t="s">
        <v>6107</v>
      </c>
      <c r="G429" s="2" t="s">
        <v>6108</v>
      </c>
      <c r="H429" s="2" t="s">
        <v>454</v>
      </c>
      <c r="I429" s="2" t="s">
        <v>5096</v>
      </c>
      <c r="J429" s="15" t="s">
        <v>1405</v>
      </c>
      <c r="K429" s="15" t="s">
        <v>1406</v>
      </c>
    </row>
    <row r="430" spans="1:11" ht="18" customHeight="1">
      <c r="A430" s="2">
        <v>122</v>
      </c>
      <c r="B430" s="2" t="s">
        <v>5761</v>
      </c>
      <c r="C430" s="2" t="s">
        <v>1399</v>
      </c>
      <c r="D430" s="2" t="s">
        <v>246</v>
      </c>
      <c r="E430" s="2" t="s">
        <v>334</v>
      </c>
      <c r="F430" s="2" t="s">
        <v>5958</v>
      </c>
      <c r="G430" s="2" t="s">
        <v>5959</v>
      </c>
      <c r="H430" s="2" t="s">
        <v>1427</v>
      </c>
      <c r="I430" s="2" t="s">
        <v>5096</v>
      </c>
      <c r="J430" s="15" t="s">
        <v>1405</v>
      </c>
      <c r="K430" s="15" t="s">
        <v>1406</v>
      </c>
    </row>
    <row r="431" spans="1:11" ht="18" customHeight="1">
      <c r="A431" s="2">
        <v>123</v>
      </c>
      <c r="B431" s="2" t="s">
        <v>5761</v>
      </c>
      <c r="C431" s="2" t="s">
        <v>1399</v>
      </c>
      <c r="D431" s="2" t="s">
        <v>246</v>
      </c>
      <c r="E431" s="2" t="s">
        <v>1992</v>
      </c>
      <c r="F431" s="2" t="s">
        <v>1993</v>
      </c>
      <c r="G431" s="2" t="s">
        <v>1994</v>
      </c>
      <c r="H431" s="2" t="s">
        <v>1424</v>
      </c>
      <c r="I431" s="2" t="s">
        <v>1404</v>
      </c>
      <c r="J431" s="15" t="s">
        <v>1405</v>
      </c>
      <c r="K431" s="15" t="s">
        <v>1406</v>
      </c>
    </row>
    <row r="432" spans="1:11" ht="18" customHeight="1">
      <c r="A432" s="2">
        <v>124</v>
      </c>
      <c r="B432" s="2" t="s">
        <v>5761</v>
      </c>
      <c r="C432" s="2" t="s">
        <v>1399</v>
      </c>
      <c r="D432" s="2" t="s">
        <v>246</v>
      </c>
      <c r="E432" s="2" t="s">
        <v>305</v>
      </c>
      <c r="F432" s="2" t="s">
        <v>1720</v>
      </c>
      <c r="G432" s="2" t="s">
        <v>1721</v>
      </c>
      <c r="H432" s="2" t="s">
        <v>1424</v>
      </c>
      <c r="I432" s="2" t="s">
        <v>1404</v>
      </c>
      <c r="J432" s="15" t="s">
        <v>1405</v>
      </c>
      <c r="K432" s="15" t="s">
        <v>1406</v>
      </c>
    </row>
    <row r="433" spans="1:11" ht="18" customHeight="1">
      <c r="A433" s="2">
        <v>125</v>
      </c>
      <c r="B433" s="2" t="s">
        <v>5761</v>
      </c>
      <c r="C433" s="2" t="s">
        <v>1399</v>
      </c>
      <c r="D433" s="2" t="s">
        <v>246</v>
      </c>
      <c r="E433" s="2" t="s">
        <v>300</v>
      </c>
      <c r="F433" s="2" t="s">
        <v>1724</v>
      </c>
      <c r="G433" s="2" t="s">
        <v>1687</v>
      </c>
      <c r="H433" s="2" t="s">
        <v>1685</v>
      </c>
      <c r="I433" s="2" t="s">
        <v>1404</v>
      </c>
      <c r="J433" s="15" t="s">
        <v>1405</v>
      </c>
      <c r="K433" s="15" t="s">
        <v>1406</v>
      </c>
    </row>
    <row r="434" spans="1:11" ht="18" customHeight="1">
      <c r="A434" s="2">
        <v>126</v>
      </c>
      <c r="B434" s="2" t="s">
        <v>5761</v>
      </c>
      <c r="C434" s="2" t="s">
        <v>1399</v>
      </c>
      <c r="D434" s="2" t="s">
        <v>246</v>
      </c>
      <c r="E434" s="2" t="s">
        <v>5823</v>
      </c>
      <c r="F434" s="2" t="s">
        <v>6109</v>
      </c>
      <c r="G434" s="2" t="s">
        <v>6110</v>
      </c>
      <c r="H434" s="2" t="s">
        <v>5316</v>
      </c>
      <c r="I434" s="2" t="s">
        <v>5507</v>
      </c>
      <c r="J434" s="15" t="s">
        <v>1405</v>
      </c>
      <c r="K434" s="15" t="s">
        <v>1406</v>
      </c>
    </row>
    <row r="435" spans="1:11" ht="18" customHeight="1">
      <c r="A435" s="2">
        <v>127</v>
      </c>
      <c r="B435" s="2" t="s">
        <v>5761</v>
      </c>
      <c r="C435" s="2" t="s">
        <v>1399</v>
      </c>
      <c r="D435" s="2" t="s">
        <v>246</v>
      </c>
      <c r="E435" s="2" t="s">
        <v>325</v>
      </c>
      <c r="F435" s="2" t="s">
        <v>1727</v>
      </c>
      <c r="G435" s="2" t="s">
        <v>1728</v>
      </c>
      <c r="H435" s="2" t="s">
        <v>1424</v>
      </c>
      <c r="I435" s="2" t="s">
        <v>1404</v>
      </c>
      <c r="J435" s="15" t="s">
        <v>1405</v>
      </c>
      <c r="K435" s="15" t="s">
        <v>1406</v>
      </c>
    </row>
    <row r="436" spans="1:11" ht="18" customHeight="1">
      <c r="A436" s="2">
        <v>128</v>
      </c>
      <c r="B436" s="2" t="s">
        <v>5761</v>
      </c>
      <c r="C436" s="2" t="s">
        <v>1399</v>
      </c>
      <c r="D436" s="2" t="s">
        <v>246</v>
      </c>
      <c r="E436" s="2" t="s">
        <v>1995</v>
      </c>
      <c r="F436" s="2" t="s">
        <v>1996</v>
      </c>
      <c r="G436" s="2" t="s">
        <v>1997</v>
      </c>
      <c r="H436" s="2" t="s">
        <v>1424</v>
      </c>
      <c r="I436" s="2" t="s">
        <v>1404</v>
      </c>
      <c r="J436" s="15" t="s">
        <v>1405</v>
      </c>
      <c r="K436" s="15" t="s">
        <v>1406</v>
      </c>
    </row>
    <row r="437" spans="1:11" ht="18" customHeight="1">
      <c r="A437" s="2">
        <v>129</v>
      </c>
      <c r="B437" s="2" t="s">
        <v>5761</v>
      </c>
      <c r="C437" s="2" t="s">
        <v>1399</v>
      </c>
      <c r="D437" s="2" t="s">
        <v>246</v>
      </c>
      <c r="E437" s="2" t="s">
        <v>1998</v>
      </c>
      <c r="F437" s="2" t="s">
        <v>1999</v>
      </c>
      <c r="G437" s="2" t="s">
        <v>2000</v>
      </c>
      <c r="H437" s="2" t="s">
        <v>2001</v>
      </c>
      <c r="I437" s="2" t="s">
        <v>1404</v>
      </c>
      <c r="J437" s="15" t="s">
        <v>1405</v>
      </c>
      <c r="K437" s="15" t="s">
        <v>1406</v>
      </c>
    </row>
    <row r="438" spans="1:11" ht="18" customHeight="1">
      <c r="A438" s="2">
        <v>130</v>
      </c>
      <c r="B438" s="2" t="s">
        <v>5761</v>
      </c>
      <c r="C438" s="2" t="s">
        <v>1399</v>
      </c>
      <c r="D438" s="2" t="s">
        <v>246</v>
      </c>
      <c r="E438" s="2" t="s">
        <v>2002</v>
      </c>
      <c r="F438" s="2" t="s">
        <v>2003</v>
      </c>
      <c r="G438" s="2" t="s">
        <v>2004</v>
      </c>
      <c r="H438" s="2" t="s">
        <v>1467</v>
      </c>
      <c r="I438" s="2" t="s">
        <v>1404</v>
      </c>
      <c r="J438" s="15" t="s">
        <v>1405</v>
      </c>
      <c r="K438" s="15" t="s">
        <v>1406</v>
      </c>
    </row>
    <row r="439" spans="1:11" ht="18" customHeight="1">
      <c r="A439" s="2">
        <v>131</v>
      </c>
      <c r="B439" s="2" t="s">
        <v>5761</v>
      </c>
      <c r="C439" s="2" t="s">
        <v>1399</v>
      </c>
      <c r="D439" s="2" t="s">
        <v>246</v>
      </c>
      <c r="E439" s="2" t="s">
        <v>2005</v>
      </c>
      <c r="F439" s="2" t="s">
        <v>2006</v>
      </c>
      <c r="G439" s="2" t="s">
        <v>2007</v>
      </c>
      <c r="H439" s="2" t="s">
        <v>1507</v>
      </c>
      <c r="I439" s="2" t="s">
        <v>1404</v>
      </c>
      <c r="J439" s="15" t="s">
        <v>1405</v>
      </c>
      <c r="K439" s="15" t="s">
        <v>1406</v>
      </c>
    </row>
    <row r="440" spans="1:11" ht="18" customHeight="1">
      <c r="A440" s="2">
        <v>132</v>
      </c>
      <c r="B440" s="2" t="s">
        <v>5761</v>
      </c>
      <c r="C440" s="2" t="s">
        <v>1399</v>
      </c>
      <c r="D440" s="2" t="s">
        <v>246</v>
      </c>
      <c r="E440" s="2" t="s">
        <v>2008</v>
      </c>
      <c r="F440" s="2" t="s">
        <v>2009</v>
      </c>
      <c r="G440" s="2" t="s">
        <v>2010</v>
      </c>
      <c r="H440" s="2" t="s">
        <v>1478</v>
      </c>
      <c r="I440" s="2" t="s">
        <v>1404</v>
      </c>
      <c r="J440" s="15" t="s">
        <v>1405</v>
      </c>
      <c r="K440" s="15" t="s">
        <v>1406</v>
      </c>
    </row>
    <row r="441" spans="1:11" ht="18" customHeight="1">
      <c r="A441" s="2">
        <v>133</v>
      </c>
      <c r="B441" s="2" t="s">
        <v>5761</v>
      </c>
      <c r="C441" s="2" t="s">
        <v>1399</v>
      </c>
      <c r="D441" s="2" t="s">
        <v>246</v>
      </c>
      <c r="E441" s="2" t="s">
        <v>2118</v>
      </c>
      <c r="F441" s="2" t="s">
        <v>2119</v>
      </c>
      <c r="G441" s="2" t="s">
        <v>2120</v>
      </c>
      <c r="H441" s="2" t="s">
        <v>1478</v>
      </c>
      <c r="I441" s="2" t="s">
        <v>1872</v>
      </c>
      <c r="J441" s="15" t="s">
        <v>1405</v>
      </c>
      <c r="K441" s="15" t="s">
        <v>1406</v>
      </c>
    </row>
    <row r="442" spans="1:11" ht="18" customHeight="1">
      <c r="A442" s="2">
        <v>134</v>
      </c>
      <c r="B442" s="2" t="s">
        <v>5761</v>
      </c>
      <c r="C442" s="2" t="s">
        <v>1399</v>
      </c>
      <c r="D442" s="2" t="s">
        <v>246</v>
      </c>
      <c r="E442" s="2" t="s">
        <v>2011</v>
      </c>
      <c r="F442" s="2" t="s">
        <v>2012</v>
      </c>
      <c r="G442" s="2" t="s">
        <v>2013</v>
      </c>
      <c r="H442" s="2" t="s">
        <v>1467</v>
      </c>
      <c r="I442" s="2" t="s">
        <v>1404</v>
      </c>
      <c r="J442" s="15" t="s">
        <v>1405</v>
      </c>
      <c r="K442" s="15" t="s">
        <v>1406</v>
      </c>
    </row>
    <row r="443" spans="1:11" ht="18" customHeight="1">
      <c r="A443" s="2">
        <v>135</v>
      </c>
      <c r="B443" s="2" t="s">
        <v>5761</v>
      </c>
      <c r="C443" s="2" t="s">
        <v>1399</v>
      </c>
      <c r="D443" s="2" t="s">
        <v>246</v>
      </c>
      <c r="E443" s="2" t="s">
        <v>327</v>
      </c>
      <c r="F443" s="2" t="s">
        <v>5963</v>
      </c>
      <c r="G443" s="2" t="s">
        <v>5964</v>
      </c>
      <c r="H443" s="2" t="s">
        <v>5965</v>
      </c>
      <c r="I443" s="2" t="s">
        <v>5587</v>
      </c>
      <c r="J443" s="15" t="s">
        <v>1405</v>
      </c>
      <c r="K443" s="15" t="s">
        <v>1406</v>
      </c>
    </row>
    <row r="444" spans="1:11" ht="18" customHeight="1">
      <c r="A444" s="2">
        <v>136</v>
      </c>
      <c r="B444" s="2" t="s">
        <v>5761</v>
      </c>
      <c r="C444" s="2" t="s">
        <v>1399</v>
      </c>
      <c r="D444" s="2" t="s">
        <v>246</v>
      </c>
      <c r="E444" s="2" t="s">
        <v>2014</v>
      </c>
      <c r="F444" s="2" t="s">
        <v>2015</v>
      </c>
      <c r="G444" s="2" t="s">
        <v>2016</v>
      </c>
      <c r="H444" s="2" t="s">
        <v>1507</v>
      </c>
      <c r="I444" s="2" t="s">
        <v>1404</v>
      </c>
      <c r="J444" s="15" t="s">
        <v>1405</v>
      </c>
      <c r="K444" s="15" t="s">
        <v>1406</v>
      </c>
    </row>
    <row r="445" spans="1:11" ht="18" customHeight="1">
      <c r="A445" s="2">
        <v>137</v>
      </c>
      <c r="B445" s="2" t="s">
        <v>5761</v>
      </c>
      <c r="C445" s="2" t="s">
        <v>1399</v>
      </c>
      <c r="D445" s="2" t="s">
        <v>246</v>
      </c>
      <c r="E445" s="2" t="s">
        <v>329</v>
      </c>
      <c r="F445" s="2" t="s">
        <v>5966</v>
      </c>
      <c r="G445" s="2" t="s">
        <v>5967</v>
      </c>
      <c r="H445" s="2" t="s">
        <v>5965</v>
      </c>
      <c r="I445" s="2" t="s">
        <v>5624</v>
      </c>
      <c r="J445" s="15" t="s">
        <v>1405</v>
      </c>
      <c r="K445" s="15" t="s">
        <v>1406</v>
      </c>
    </row>
    <row r="446" spans="1:11" ht="18" customHeight="1">
      <c r="A446" s="2">
        <v>138</v>
      </c>
      <c r="B446" s="2" t="s">
        <v>5761</v>
      </c>
      <c r="C446" s="2" t="s">
        <v>1399</v>
      </c>
      <c r="D446" s="2" t="s">
        <v>246</v>
      </c>
      <c r="E446" s="2" t="s">
        <v>5799</v>
      </c>
      <c r="F446" s="2" t="s">
        <v>5968</v>
      </c>
      <c r="G446" s="2" t="s">
        <v>5969</v>
      </c>
      <c r="H446" s="2" t="s">
        <v>5970</v>
      </c>
      <c r="I446" s="2" t="s">
        <v>5096</v>
      </c>
      <c r="J446" s="15" t="s">
        <v>1405</v>
      </c>
      <c r="K446" s="15" t="s">
        <v>1406</v>
      </c>
    </row>
    <row r="447" spans="1:11" ht="18" customHeight="1">
      <c r="A447" s="2">
        <v>139</v>
      </c>
      <c r="B447" s="2" t="s">
        <v>5761</v>
      </c>
      <c r="C447" s="2" t="s">
        <v>1399</v>
      </c>
      <c r="D447" s="2" t="s">
        <v>246</v>
      </c>
      <c r="E447" s="2" t="s">
        <v>5800</v>
      </c>
      <c r="F447" s="2" t="s">
        <v>5971</v>
      </c>
      <c r="G447" s="2" t="s">
        <v>5972</v>
      </c>
      <c r="H447" s="2" t="s">
        <v>1583</v>
      </c>
      <c r="I447" s="2" t="s">
        <v>5096</v>
      </c>
      <c r="J447" s="15" t="s">
        <v>1405</v>
      </c>
      <c r="K447" s="15" t="s">
        <v>1406</v>
      </c>
    </row>
    <row r="448" spans="1:11" ht="18" customHeight="1">
      <c r="A448" s="2">
        <v>140</v>
      </c>
      <c r="B448" s="2" t="s">
        <v>5761</v>
      </c>
      <c r="C448" s="2" t="s">
        <v>1399</v>
      </c>
      <c r="D448" s="2" t="s">
        <v>246</v>
      </c>
      <c r="E448" s="2" t="s">
        <v>5807</v>
      </c>
      <c r="F448" s="2" t="s">
        <v>6111</v>
      </c>
      <c r="G448" s="2" t="s">
        <v>6112</v>
      </c>
      <c r="H448" s="2" t="s">
        <v>1510</v>
      </c>
      <c r="I448" s="2" t="s">
        <v>5096</v>
      </c>
      <c r="J448" s="15" t="s">
        <v>1405</v>
      </c>
      <c r="K448" s="15" t="s">
        <v>1406</v>
      </c>
    </row>
    <row r="449" spans="1:11" ht="18" customHeight="1">
      <c r="A449" s="2">
        <v>141</v>
      </c>
      <c r="B449" s="2" t="s">
        <v>5761</v>
      </c>
      <c r="C449" s="2" t="s">
        <v>1399</v>
      </c>
      <c r="D449" s="2" t="s">
        <v>246</v>
      </c>
      <c r="E449" s="2" t="s">
        <v>336</v>
      </c>
      <c r="F449" s="2" t="s">
        <v>5977</v>
      </c>
      <c r="G449" s="2" t="s">
        <v>5978</v>
      </c>
      <c r="H449" s="2" t="s">
        <v>1510</v>
      </c>
      <c r="I449" s="2" t="s">
        <v>5096</v>
      </c>
      <c r="J449" s="15" t="s">
        <v>1405</v>
      </c>
      <c r="K449" s="15" t="s">
        <v>1406</v>
      </c>
    </row>
    <row r="450" spans="1:11" ht="18" customHeight="1">
      <c r="A450" s="2">
        <v>142</v>
      </c>
      <c r="B450" s="2" t="s">
        <v>5761</v>
      </c>
      <c r="C450" s="2" t="s">
        <v>1399</v>
      </c>
      <c r="D450" s="2" t="s">
        <v>246</v>
      </c>
      <c r="E450" s="2" t="s">
        <v>5808</v>
      </c>
      <c r="F450" s="2" t="s">
        <v>6113</v>
      </c>
      <c r="G450" s="2" t="s">
        <v>6114</v>
      </c>
      <c r="H450" s="2" t="s">
        <v>1510</v>
      </c>
      <c r="I450" s="2" t="s">
        <v>5096</v>
      </c>
      <c r="J450" s="15" t="s">
        <v>1405</v>
      </c>
      <c r="K450" s="15" t="s">
        <v>1406</v>
      </c>
    </row>
    <row r="451" spans="1:11" ht="18" customHeight="1">
      <c r="A451" s="2">
        <v>143</v>
      </c>
      <c r="B451" s="2" t="s">
        <v>5761</v>
      </c>
      <c r="C451" s="2" t="s">
        <v>1399</v>
      </c>
      <c r="D451" s="2" t="s">
        <v>246</v>
      </c>
      <c r="E451" s="2" t="s">
        <v>5809</v>
      </c>
      <c r="F451" s="2" t="s">
        <v>6115</v>
      </c>
      <c r="G451" s="2" t="s">
        <v>5978</v>
      </c>
      <c r="H451" s="2" t="s">
        <v>1510</v>
      </c>
      <c r="I451" s="2" t="s">
        <v>5096</v>
      </c>
      <c r="J451" s="15" t="s">
        <v>1405</v>
      </c>
      <c r="K451" s="15" t="s">
        <v>1406</v>
      </c>
    </row>
    <row r="452" spans="1:11" ht="18" customHeight="1">
      <c r="A452" s="2">
        <v>144</v>
      </c>
      <c r="B452" s="2" t="s">
        <v>5761</v>
      </c>
      <c r="C452" s="2" t="s">
        <v>1399</v>
      </c>
      <c r="D452" s="2" t="s">
        <v>246</v>
      </c>
      <c r="E452" s="2" t="s">
        <v>339</v>
      </c>
      <c r="F452" s="2" t="s">
        <v>5982</v>
      </c>
      <c r="G452" s="2" t="s">
        <v>5983</v>
      </c>
      <c r="H452" s="2" t="s">
        <v>5880</v>
      </c>
      <c r="I452" s="2" t="s">
        <v>5096</v>
      </c>
      <c r="J452" s="15" t="s">
        <v>1405</v>
      </c>
      <c r="K452" s="15" t="s">
        <v>1406</v>
      </c>
    </row>
    <row r="453" spans="1:11" ht="18" customHeight="1">
      <c r="A453" s="2">
        <v>145</v>
      </c>
      <c r="B453" s="2" t="s">
        <v>5761</v>
      </c>
      <c r="C453" s="2" t="s">
        <v>1399</v>
      </c>
      <c r="D453" s="2" t="s">
        <v>246</v>
      </c>
      <c r="E453" s="2" t="s">
        <v>341</v>
      </c>
      <c r="F453" s="2" t="s">
        <v>5986</v>
      </c>
      <c r="G453" s="2" t="s">
        <v>5987</v>
      </c>
      <c r="H453" s="2" t="s">
        <v>1514</v>
      </c>
      <c r="I453" s="2" t="s">
        <v>5096</v>
      </c>
      <c r="J453" s="15" t="s">
        <v>1405</v>
      </c>
      <c r="K453" s="15" t="s">
        <v>1406</v>
      </c>
    </row>
    <row r="454" spans="1:11" ht="18" customHeight="1">
      <c r="A454" s="2">
        <v>146</v>
      </c>
      <c r="B454" s="2" t="s">
        <v>5761</v>
      </c>
      <c r="C454" s="2" t="s">
        <v>1399</v>
      </c>
      <c r="D454" s="2" t="s">
        <v>246</v>
      </c>
      <c r="E454" s="2" t="s">
        <v>5810</v>
      </c>
      <c r="F454" s="2" t="s">
        <v>6116</v>
      </c>
      <c r="G454" s="2" t="s">
        <v>6117</v>
      </c>
      <c r="H454" s="2" t="s">
        <v>1583</v>
      </c>
      <c r="I454" s="2" t="s">
        <v>5096</v>
      </c>
      <c r="J454" s="15" t="s">
        <v>1405</v>
      </c>
      <c r="K454" s="15" t="s">
        <v>1406</v>
      </c>
    </row>
    <row r="455" spans="1:11" ht="18" customHeight="1">
      <c r="A455" s="2">
        <v>147</v>
      </c>
      <c r="B455" s="2" t="s">
        <v>5761</v>
      </c>
      <c r="C455" s="2" t="s">
        <v>1399</v>
      </c>
      <c r="D455" s="2" t="s">
        <v>246</v>
      </c>
      <c r="E455" s="2" t="s">
        <v>5811</v>
      </c>
      <c r="F455" s="2" t="s">
        <v>6118</v>
      </c>
      <c r="G455" s="2" t="s">
        <v>6119</v>
      </c>
      <c r="H455" s="2" t="s">
        <v>1583</v>
      </c>
      <c r="I455" s="2" t="s">
        <v>5096</v>
      </c>
      <c r="J455" s="15" t="s">
        <v>1405</v>
      </c>
      <c r="K455" s="15" t="s">
        <v>1406</v>
      </c>
    </row>
    <row r="456" spans="1:11" ht="18" customHeight="1">
      <c r="A456" s="2">
        <v>148</v>
      </c>
      <c r="B456" s="2" t="s">
        <v>5761</v>
      </c>
      <c r="C456" s="2" t="s">
        <v>1399</v>
      </c>
      <c r="D456" s="2" t="s">
        <v>246</v>
      </c>
      <c r="E456" s="2" t="s">
        <v>5812</v>
      </c>
      <c r="F456" s="2" t="s">
        <v>6120</v>
      </c>
      <c r="G456" s="2" t="s">
        <v>6121</v>
      </c>
      <c r="H456" s="2" t="s">
        <v>1583</v>
      </c>
      <c r="I456" s="2" t="s">
        <v>5096</v>
      </c>
      <c r="J456" s="15" t="s">
        <v>1405</v>
      </c>
      <c r="K456" s="15" t="s">
        <v>1406</v>
      </c>
    </row>
    <row r="457" spans="1:11" ht="18" customHeight="1">
      <c r="A457" s="2">
        <v>149</v>
      </c>
      <c r="B457" s="2" t="s">
        <v>5761</v>
      </c>
      <c r="C457" s="2" t="s">
        <v>1399</v>
      </c>
      <c r="D457" s="2" t="s">
        <v>246</v>
      </c>
      <c r="E457" s="2" t="s">
        <v>345</v>
      </c>
      <c r="F457" s="2" t="s">
        <v>5994</v>
      </c>
      <c r="G457" s="2" t="s">
        <v>5995</v>
      </c>
      <c r="H457" s="2" t="s">
        <v>1974</v>
      </c>
      <c r="I457" s="2" t="s">
        <v>5096</v>
      </c>
      <c r="J457" s="15" t="s">
        <v>1405</v>
      </c>
      <c r="K457" s="15" t="s">
        <v>1406</v>
      </c>
    </row>
    <row r="458" spans="1:11" ht="18" customHeight="1">
      <c r="A458" s="2">
        <v>150</v>
      </c>
      <c r="B458" s="2" t="s">
        <v>5761</v>
      </c>
      <c r="C458" s="2" t="s">
        <v>1399</v>
      </c>
      <c r="D458" s="2" t="s">
        <v>246</v>
      </c>
      <c r="E458" s="2" t="s">
        <v>346</v>
      </c>
      <c r="F458" s="2" t="s">
        <v>5996</v>
      </c>
      <c r="G458" s="2" t="s">
        <v>5997</v>
      </c>
      <c r="H458" s="2" t="s">
        <v>2095</v>
      </c>
      <c r="I458" s="2" t="s">
        <v>5096</v>
      </c>
      <c r="J458" s="15" t="s">
        <v>1405</v>
      </c>
      <c r="K458" s="15" t="s">
        <v>1406</v>
      </c>
    </row>
    <row r="459" spans="1:11" ht="18" customHeight="1">
      <c r="A459" s="2">
        <v>151</v>
      </c>
      <c r="B459" s="2" t="s">
        <v>5761</v>
      </c>
      <c r="C459" s="2" t="s">
        <v>1399</v>
      </c>
      <c r="D459" s="2" t="s">
        <v>246</v>
      </c>
      <c r="E459" s="2" t="s">
        <v>5813</v>
      </c>
      <c r="F459" s="2" t="s">
        <v>6122</v>
      </c>
      <c r="G459" s="2" t="s">
        <v>6123</v>
      </c>
      <c r="H459" s="2" t="s">
        <v>2095</v>
      </c>
      <c r="I459" s="2" t="s">
        <v>5096</v>
      </c>
      <c r="J459" s="15" t="s">
        <v>1405</v>
      </c>
      <c r="K459" s="15" t="s">
        <v>1406</v>
      </c>
    </row>
    <row r="460" spans="1:11" ht="18" customHeight="1">
      <c r="A460" s="2">
        <v>152</v>
      </c>
      <c r="B460" s="2" t="s">
        <v>5761</v>
      </c>
      <c r="C460" s="2" t="s">
        <v>1399</v>
      </c>
      <c r="D460" s="2" t="s">
        <v>246</v>
      </c>
      <c r="E460" s="2" t="s">
        <v>347</v>
      </c>
      <c r="F460" s="2" t="s">
        <v>5998</v>
      </c>
      <c r="G460" s="2" t="s">
        <v>5999</v>
      </c>
      <c r="H460" s="2" t="s">
        <v>2095</v>
      </c>
      <c r="I460" s="2" t="s">
        <v>5096</v>
      </c>
      <c r="J460" s="15" t="s">
        <v>1405</v>
      </c>
      <c r="K460" s="15" t="s">
        <v>1406</v>
      </c>
    </row>
    <row r="461" spans="1:11" ht="18" customHeight="1">
      <c r="A461" s="2">
        <v>153</v>
      </c>
      <c r="B461" s="2" t="s">
        <v>5761</v>
      </c>
      <c r="C461" s="2" t="s">
        <v>1399</v>
      </c>
      <c r="D461" s="2" t="s">
        <v>246</v>
      </c>
      <c r="E461" s="2" t="s">
        <v>447</v>
      </c>
      <c r="F461" s="2" t="s">
        <v>2017</v>
      </c>
      <c r="G461" s="2" t="s">
        <v>2018</v>
      </c>
      <c r="H461" s="2" t="s">
        <v>1424</v>
      </c>
      <c r="I461" s="2" t="s">
        <v>1404</v>
      </c>
      <c r="J461" s="15" t="s">
        <v>1405</v>
      </c>
      <c r="K461" s="15" t="s">
        <v>1406</v>
      </c>
    </row>
    <row r="462" spans="1:11" ht="18" customHeight="1">
      <c r="A462" s="2">
        <v>154</v>
      </c>
      <c r="B462" s="2" t="s">
        <v>5761</v>
      </c>
      <c r="C462" s="2" t="s">
        <v>1399</v>
      </c>
      <c r="D462" s="2" t="s">
        <v>246</v>
      </c>
      <c r="E462" s="2" t="s">
        <v>2019</v>
      </c>
      <c r="F462" s="2" t="s">
        <v>2020</v>
      </c>
      <c r="G462" s="2" t="s">
        <v>2021</v>
      </c>
      <c r="H462" s="2" t="s">
        <v>1424</v>
      </c>
      <c r="I462" s="2" t="s">
        <v>1404</v>
      </c>
      <c r="J462" s="15" t="s">
        <v>1405</v>
      </c>
      <c r="K462" s="15" t="s">
        <v>1406</v>
      </c>
    </row>
    <row r="463" spans="1:11" ht="18" customHeight="1">
      <c r="A463" s="2">
        <v>155</v>
      </c>
      <c r="B463" s="2" t="s">
        <v>5761</v>
      </c>
      <c r="C463" s="2" t="s">
        <v>1399</v>
      </c>
      <c r="D463" s="2" t="s">
        <v>246</v>
      </c>
      <c r="E463" s="2" t="s">
        <v>349</v>
      </c>
      <c r="F463" s="2" t="s">
        <v>6000</v>
      </c>
      <c r="G463" s="2" t="s">
        <v>6001</v>
      </c>
      <c r="H463" s="2" t="s">
        <v>6002</v>
      </c>
      <c r="I463" s="2" t="s">
        <v>5507</v>
      </c>
      <c r="J463" s="15" t="s">
        <v>1405</v>
      </c>
      <c r="K463" s="15" t="s">
        <v>1406</v>
      </c>
    </row>
    <row r="464" spans="1:11" ht="18" customHeight="1">
      <c r="A464" s="2">
        <v>156</v>
      </c>
      <c r="B464" s="2" t="s">
        <v>5761</v>
      </c>
      <c r="C464" s="2" t="s">
        <v>1399</v>
      </c>
      <c r="D464" s="2" t="s">
        <v>246</v>
      </c>
      <c r="E464" s="2" t="s">
        <v>2022</v>
      </c>
      <c r="F464" s="2" t="s">
        <v>2023</v>
      </c>
      <c r="G464" s="2" t="s">
        <v>2024</v>
      </c>
      <c r="H464" s="2" t="s">
        <v>1896</v>
      </c>
      <c r="I464" s="2" t="s">
        <v>1404</v>
      </c>
      <c r="J464" s="15" t="s">
        <v>1405</v>
      </c>
      <c r="K464" s="15" t="s">
        <v>1406</v>
      </c>
    </row>
    <row r="465" spans="1:11" ht="18" customHeight="1">
      <c r="A465" s="2">
        <v>157</v>
      </c>
      <c r="B465" s="2" t="s">
        <v>5761</v>
      </c>
      <c r="C465" s="2" t="s">
        <v>1399</v>
      </c>
      <c r="D465" s="2" t="s">
        <v>246</v>
      </c>
      <c r="E465" s="2" t="s">
        <v>5829</v>
      </c>
      <c r="F465" s="2" t="s">
        <v>6124</v>
      </c>
      <c r="G465" s="2" t="s">
        <v>6125</v>
      </c>
      <c r="H465" s="2" t="s">
        <v>6126</v>
      </c>
      <c r="I465" s="2" t="s">
        <v>5587</v>
      </c>
      <c r="J465" s="15" t="s">
        <v>1405</v>
      </c>
      <c r="K465" s="15" t="s">
        <v>1406</v>
      </c>
    </row>
    <row r="466" spans="1:11" ht="18" customHeight="1">
      <c r="A466" s="2">
        <v>158</v>
      </c>
      <c r="B466" s="2" t="s">
        <v>5761</v>
      </c>
      <c r="C466" s="2" t="s">
        <v>1399</v>
      </c>
      <c r="D466" s="2" t="s">
        <v>246</v>
      </c>
      <c r="E466" s="2" t="s">
        <v>5824</v>
      </c>
      <c r="F466" s="2" t="s">
        <v>6127</v>
      </c>
      <c r="G466" s="2" t="s">
        <v>6128</v>
      </c>
      <c r="H466" s="2" t="s">
        <v>6129</v>
      </c>
      <c r="I466" s="2" t="s">
        <v>5507</v>
      </c>
      <c r="J466" s="15" t="s">
        <v>1405</v>
      </c>
      <c r="K466" s="15" t="s">
        <v>1406</v>
      </c>
    </row>
    <row r="467" spans="1:11" ht="18" customHeight="1">
      <c r="A467" s="2">
        <v>159</v>
      </c>
      <c r="B467" s="2" t="s">
        <v>5761</v>
      </c>
      <c r="C467" s="2" t="s">
        <v>1399</v>
      </c>
      <c r="D467" s="2" t="s">
        <v>246</v>
      </c>
      <c r="E467" s="2" t="s">
        <v>2025</v>
      </c>
      <c r="F467" s="2" t="s">
        <v>2026</v>
      </c>
      <c r="G467" s="2" t="s">
        <v>2027</v>
      </c>
      <c r="H467" s="2" t="s">
        <v>1896</v>
      </c>
      <c r="I467" s="2" t="s">
        <v>1404</v>
      </c>
      <c r="J467" s="15" t="s">
        <v>1405</v>
      </c>
      <c r="K467" s="15" t="s">
        <v>1406</v>
      </c>
    </row>
    <row r="468" spans="1:11" ht="18" customHeight="1">
      <c r="A468" s="2">
        <v>160</v>
      </c>
      <c r="B468" s="2" t="s">
        <v>5761</v>
      </c>
      <c r="C468" s="2" t="s">
        <v>1399</v>
      </c>
      <c r="D468" s="2" t="s">
        <v>246</v>
      </c>
      <c r="E468" s="2" t="s">
        <v>357</v>
      </c>
      <c r="F468" s="2" t="s">
        <v>1751</v>
      </c>
      <c r="G468" s="2" t="s">
        <v>1752</v>
      </c>
      <c r="H468" s="2" t="s">
        <v>1478</v>
      </c>
      <c r="I468" s="2" t="s">
        <v>1404</v>
      </c>
      <c r="J468" s="15" t="s">
        <v>1405</v>
      </c>
      <c r="K468" s="15" t="s">
        <v>1406</v>
      </c>
    </row>
    <row r="469" spans="1:11" ht="18" customHeight="1">
      <c r="A469" s="2">
        <v>161</v>
      </c>
      <c r="B469" s="2" t="s">
        <v>5761</v>
      </c>
      <c r="C469" s="2" t="s">
        <v>1399</v>
      </c>
      <c r="D469" s="2" t="s">
        <v>246</v>
      </c>
      <c r="E469" s="2" t="s">
        <v>358</v>
      </c>
      <c r="F469" s="2" t="s">
        <v>1753</v>
      </c>
      <c r="G469" s="2" t="s">
        <v>1754</v>
      </c>
      <c r="H469" s="2" t="s">
        <v>1478</v>
      </c>
      <c r="I469" s="2" t="s">
        <v>1404</v>
      </c>
      <c r="J469" s="15" t="s">
        <v>1405</v>
      </c>
      <c r="K469" s="15" t="s">
        <v>1406</v>
      </c>
    </row>
    <row r="470" spans="1:11" ht="18" customHeight="1">
      <c r="A470" s="2">
        <v>162</v>
      </c>
      <c r="B470" s="2" t="s">
        <v>5761</v>
      </c>
      <c r="C470" s="2" t="s">
        <v>1399</v>
      </c>
      <c r="D470" s="2" t="s">
        <v>246</v>
      </c>
      <c r="E470" s="2" t="s">
        <v>2028</v>
      </c>
      <c r="F470" s="2" t="s">
        <v>2029</v>
      </c>
      <c r="G470" s="2" t="s">
        <v>2030</v>
      </c>
      <c r="H470" s="2" t="s">
        <v>1478</v>
      </c>
      <c r="I470" s="2" t="s">
        <v>1404</v>
      </c>
      <c r="J470" s="15" t="s">
        <v>1405</v>
      </c>
      <c r="K470" s="15" t="s">
        <v>1406</v>
      </c>
    </row>
    <row r="471" spans="1:11" ht="18" customHeight="1">
      <c r="A471" s="2">
        <v>163</v>
      </c>
      <c r="B471" s="2" t="s">
        <v>5761</v>
      </c>
      <c r="C471" s="2" t="s">
        <v>1399</v>
      </c>
      <c r="D471" s="2" t="s">
        <v>246</v>
      </c>
      <c r="E471" s="2" t="s">
        <v>360</v>
      </c>
      <c r="F471" s="2" t="s">
        <v>6003</v>
      </c>
      <c r="G471" s="2" t="s">
        <v>6004</v>
      </c>
      <c r="H471" s="2" t="s">
        <v>6005</v>
      </c>
      <c r="I471" s="2" t="s">
        <v>5507</v>
      </c>
      <c r="J471" s="15" t="s">
        <v>1405</v>
      </c>
      <c r="K471" s="15" t="s">
        <v>1406</v>
      </c>
    </row>
    <row r="472" spans="1:11" ht="18" customHeight="1">
      <c r="A472" s="2">
        <v>164</v>
      </c>
      <c r="B472" s="2" t="s">
        <v>5761</v>
      </c>
      <c r="C472" s="2" t="s">
        <v>1399</v>
      </c>
      <c r="D472" s="2" t="s">
        <v>246</v>
      </c>
      <c r="E472" s="2" t="s">
        <v>2031</v>
      </c>
      <c r="F472" s="2" t="s">
        <v>2032</v>
      </c>
      <c r="G472" s="2" t="s">
        <v>2033</v>
      </c>
      <c r="H472" s="2" t="s">
        <v>1826</v>
      </c>
      <c r="I472" s="2" t="s">
        <v>1404</v>
      </c>
      <c r="J472" s="15" t="s">
        <v>1405</v>
      </c>
      <c r="K472" s="15" t="s">
        <v>1406</v>
      </c>
    </row>
    <row r="473" spans="1:11" ht="18" customHeight="1">
      <c r="A473" s="2">
        <v>165</v>
      </c>
      <c r="B473" s="2" t="s">
        <v>5761</v>
      </c>
      <c r="C473" s="2" t="s">
        <v>1399</v>
      </c>
      <c r="D473" s="2" t="s">
        <v>246</v>
      </c>
      <c r="E473" s="2" t="s">
        <v>367</v>
      </c>
      <c r="F473" s="2" t="s">
        <v>6010</v>
      </c>
      <c r="G473" s="2" t="s">
        <v>6011</v>
      </c>
      <c r="H473" s="2" t="s">
        <v>1482</v>
      </c>
      <c r="I473" s="2" t="s">
        <v>5096</v>
      </c>
      <c r="J473" s="15" t="s">
        <v>1405</v>
      </c>
      <c r="K473" s="15" t="s">
        <v>1406</v>
      </c>
    </row>
    <row r="474" spans="1:11" ht="18" customHeight="1">
      <c r="A474" s="2">
        <v>166</v>
      </c>
      <c r="B474" s="2" t="s">
        <v>5761</v>
      </c>
      <c r="C474" s="2" t="s">
        <v>1399</v>
      </c>
      <c r="D474" s="2" t="s">
        <v>246</v>
      </c>
      <c r="E474" s="2" t="s">
        <v>370</v>
      </c>
      <c r="F474" s="2" t="s">
        <v>6016</v>
      </c>
      <c r="G474" s="2" t="s">
        <v>6017</v>
      </c>
      <c r="H474" s="2" t="s">
        <v>1510</v>
      </c>
      <c r="I474" s="2" t="s">
        <v>5096</v>
      </c>
      <c r="J474" s="15" t="s">
        <v>1405</v>
      </c>
      <c r="K474" s="15" t="s">
        <v>1406</v>
      </c>
    </row>
    <row r="475" spans="1:11" ht="18" customHeight="1">
      <c r="A475" s="2">
        <v>167</v>
      </c>
      <c r="B475" s="2" t="s">
        <v>5761</v>
      </c>
      <c r="C475" s="2" t="s">
        <v>1399</v>
      </c>
      <c r="D475" s="2" t="s">
        <v>246</v>
      </c>
      <c r="E475" s="2" t="s">
        <v>5814</v>
      </c>
      <c r="F475" s="2" t="s">
        <v>6130</v>
      </c>
      <c r="G475" s="2" t="s">
        <v>6131</v>
      </c>
      <c r="H475" s="2" t="s">
        <v>1583</v>
      </c>
      <c r="I475" s="2" t="s">
        <v>5096</v>
      </c>
      <c r="J475" s="15" t="s">
        <v>1405</v>
      </c>
      <c r="K475" s="15" t="s">
        <v>1406</v>
      </c>
    </row>
    <row r="476" spans="1:11" ht="18" customHeight="1">
      <c r="A476" s="2">
        <v>168</v>
      </c>
      <c r="B476" s="2" t="s">
        <v>5761</v>
      </c>
      <c r="C476" s="2" t="s">
        <v>1399</v>
      </c>
      <c r="D476" s="2" t="s">
        <v>246</v>
      </c>
      <c r="E476" s="2" t="s">
        <v>375</v>
      </c>
      <c r="F476" s="2" t="s">
        <v>6026</v>
      </c>
      <c r="G476" s="2" t="s">
        <v>6027</v>
      </c>
      <c r="H476" s="2" t="s">
        <v>1583</v>
      </c>
      <c r="I476" s="2" t="s">
        <v>5096</v>
      </c>
      <c r="J476" s="15" t="s">
        <v>1405</v>
      </c>
      <c r="K476" s="15" t="s">
        <v>1406</v>
      </c>
    </row>
    <row r="477" spans="1:11" ht="18" customHeight="1">
      <c r="A477" s="2">
        <v>169</v>
      </c>
      <c r="B477" s="2" t="s">
        <v>5761</v>
      </c>
      <c r="C477" s="2" t="s">
        <v>1399</v>
      </c>
      <c r="D477" s="2" t="s">
        <v>246</v>
      </c>
      <c r="E477" s="2" t="s">
        <v>5815</v>
      </c>
      <c r="F477" s="2" t="s">
        <v>6132</v>
      </c>
      <c r="G477" s="2" t="s">
        <v>6133</v>
      </c>
      <c r="H477" s="2" t="s">
        <v>1583</v>
      </c>
      <c r="I477" s="2" t="s">
        <v>5096</v>
      </c>
      <c r="J477" s="15" t="s">
        <v>1405</v>
      </c>
      <c r="K477" s="15" t="s">
        <v>1406</v>
      </c>
    </row>
    <row r="478" spans="1:11" ht="18" customHeight="1">
      <c r="A478" s="2">
        <v>170</v>
      </c>
      <c r="B478" s="2" t="s">
        <v>5761</v>
      </c>
      <c r="C478" s="2" t="s">
        <v>1399</v>
      </c>
      <c r="D478" s="2" t="s">
        <v>246</v>
      </c>
      <c r="E478" s="2" t="s">
        <v>364</v>
      </c>
      <c r="F478" s="2" t="s">
        <v>1762</v>
      </c>
      <c r="G478" s="2" t="s">
        <v>1763</v>
      </c>
      <c r="I478" s="2" t="s">
        <v>1404</v>
      </c>
      <c r="J478" s="15" t="s">
        <v>1405</v>
      </c>
      <c r="K478" s="15" t="s">
        <v>1406</v>
      </c>
    </row>
    <row r="479" spans="1:11" ht="18" customHeight="1">
      <c r="A479" s="2">
        <v>171</v>
      </c>
      <c r="B479" s="2" t="s">
        <v>5761</v>
      </c>
      <c r="C479" s="2" t="s">
        <v>1399</v>
      </c>
      <c r="D479" s="2" t="s">
        <v>246</v>
      </c>
      <c r="E479" s="2" t="s">
        <v>387</v>
      </c>
      <c r="F479" s="2" t="s">
        <v>6038</v>
      </c>
      <c r="G479" s="2" t="s">
        <v>6039</v>
      </c>
      <c r="H479" s="2" t="s">
        <v>1467</v>
      </c>
      <c r="I479" s="2" t="s">
        <v>5096</v>
      </c>
      <c r="J479" s="15" t="s">
        <v>1405</v>
      </c>
      <c r="K479" s="15" t="s">
        <v>1406</v>
      </c>
    </row>
    <row r="480" spans="1:11" ht="18" customHeight="1">
      <c r="A480" s="2">
        <v>172</v>
      </c>
      <c r="B480" s="2" t="s">
        <v>5761</v>
      </c>
      <c r="C480" s="2" t="s">
        <v>1399</v>
      </c>
      <c r="D480" s="2" t="s">
        <v>246</v>
      </c>
      <c r="E480" s="2" t="s">
        <v>2034</v>
      </c>
      <c r="F480" s="2" t="s">
        <v>2035</v>
      </c>
      <c r="G480" s="2" t="s">
        <v>2036</v>
      </c>
      <c r="H480" s="2" t="s">
        <v>2037</v>
      </c>
      <c r="I480" s="2" t="s">
        <v>1404</v>
      </c>
      <c r="J480" s="15" t="s">
        <v>1405</v>
      </c>
      <c r="K480" s="15" t="s">
        <v>1406</v>
      </c>
    </row>
    <row r="481" spans="1:11" ht="18" customHeight="1">
      <c r="A481" s="2">
        <v>173</v>
      </c>
      <c r="B481" s="2" t="s">
        <v>5761</v>
      </c>
      <c r="C481" s="2" t="s">
        <v>1399</v>
      </c>
      <c r="D481" s="2" t="s">
        <v>246</v>
      </c>
      <c r="E481" s="2" t="s">
        <v>351</v>
      </c>
      <c r="F481" s="2" t="s">
        <v>6044</v>
      </c>
      <c r="G481" s="2" t="s">
        <v>6045</v>
      </c>
      <c r="H481" s="2" t="s">
        <v>1583</v>
      </c>
      <c r="I481" s="2" t="s">
        <v>5507</v>
      </c>
      <c r="J481" s="15" t="s">
        <v>1405</v>
      </c>
      <c r="K481" s="15" t="s">
        <v>1406</v>
      </c>
    </row>
    <row r="482" spans="1:11" ht="18" customHeight="1">
      <c r="A482" s="2">
        <v>174</v>
      </c>
      <c r="B482" s="2" t="s">
        <v>5761</v>
      </c>
      <c r="C482" s="2" t="s">
        <v>1399</v>
      </c>
      <c r="D482" s="2" t="s">
        <v>246</v>
      </c>
      <c r="E482" s="2" t="s">
        <v>395</v>
      </c>
      <c r="F482" s="2" t="s">
        <v>1768</v>
      </c>
      <c r="G482" s="2" t="s">
        <v>1769</v>
      </c>
      <c r="H482" s="2" t="s">
        <v>1424</v>
      </c>
      <c r="I482" s="2" t="s">
        <v>1404</v>
      </c>
      <c r="J482" s="15" t="s">
        <v>1405</v>
      </c>
      <c r="K482" s="15" t="s">
        <v>1406</v>
      </c>
    </row>
    <row r="483" spans="1:11" ht="18" customHeight="1">
      <c r="A483" s="2">
        <v>175</v>
      </c>
      <c r="B483" s="2" t="s">
        <v>5761</v>
      </c>
      <c r="C483" s="2" t="s">
        <v>1399</v>
      </c>
      <c r="D483" s="2" t="s">
        <v>246</v>
      </c>
      <c r="E483" s="2" t="s">
        <v>2038</v>
      </c>
      <c r="F483" s="2" t="s">
        <v>2039</v>
      </c>
      <c r="G483" s="2" t="s">
        <v>2040</v>
      </c>
      <c r="H483" s="2" t="s">
        <v>1991</v>
      </c>
      <c r="I483" s="2" t="s">
        <v>1404</v>
      </c>
      <c r="J483" s="15" t="s">
        <v>1405</v>
      </c>
      <c r="K483" s="15" t="s">
        <v>1406</v>
      </c>
    </row>
    <row r="484" spans="1:11" ht="18" customHeight="1">
      <c r="A484" s="2">
        <v>176</v>
      </c>
      <c r="B484" s="2" t="s">
        <v>5761</v>
      </c>
      <c r="C484" s="2" t="s">
        <v>1399</v>
      </c>
      <c r="D484" s="2" t="s">
        <v>246</v>
      </c>
      <c r="E484" s="2" t="s">
        <v>388</v>
      </c>
      <c r="F484" s="2" t="s">
        <v>6046</v>
      </c>
      <c r="G484" s="2" t="s">
        <v>6047</v>
      </c>
      <c r="H484" s="2" t="s">
        <v>6048</v>
      </c>
      <c r="I484" s="2" t="s">
        <v>5507</v>
      </c>
      <c r="J484" s="15" t="s">
        <v>1405</v>
      </c>
      <c r="K484" s="15" t="s">
        <v>1406</v>
      </c>
    </row>
    <row r="485" spans="1:11" ht="18" customHeight="1">
      <c r="A485" s="2">
        <v>177</v>
      </c>
      <c r="B485" s="2" t="s">
        <v>5761</v>
      </c>
      <c r="C485" s="2" t="s">
        <v>1399</v>
      </c>
      <c r="D485" s="2" t="s">
        <v>246</v>
      </c>
      <c r="E485" s="2" t="s">
        <v>451</v>
      </c>
      <c r="F485" s="2" t="s">
        <v>1772</v>
      </c>
      <c r="G485" s="2" t="s">
        <v>1773</v>
      </c>
      <c r="H485" s="2" t="s">
        <v>1685</v>
      </c>
      <c r="I485" s="2" t="s">
        <v>1404</v>
      </c>
      <c r="J485" s="15" t="s">
        <v>1405</v>
      </c>
      <c r="K485" s="15" t="s">
        <v>1406</v>
      </c>
    </row>
    <row r="486" spans="1:11" ht="18" customHeight="1">
      <c r="A486" s="2">
        <v>178</v>
      </c>
      <c r="B486" s="2" t="s">
        <v>5761</v>
      </c>
      <c r="C486" s="2" t="s">
        <v>1399</v>
      </c>
      <c r="D486" s="2" t="s">
        <v>246</v>
      </c>
      <c r="E486" s="2" t="s">
        <v>448</v>
      </c>
      <c r="F486" s="2" t="s">
        <v>1774</v>
      </c>
      <c r="G486" s="2" t="s">
        <v>1775</v>
      </c>
      <c r="H486" s="2" t="s">
        <v>1478</v>
      </c>
      <c r="I486" s="2" t="s">
        <v>1404</v>
      </c>
      <c r="J486" s="15" t="s">
        <v>1405</v>
      </c>
      <c r="K486" s="15" t="s">
        <v>1406</v>
      </c>
    </row>
    <row r="487" spans="1:11" ht="18" customHeight="1">
      <c r="A487" s="2">
        <v>179</v>
      </c>
      <c r="B487" s="2" t="s">
        <v>5761</v>
      </c>
      <c r="C487" s="2" t="s">
        <v>1399</v>
      </c>
      <c r="D487" s="2" t="s">
        <v>246</v>
      </c>
      <c r="E487" s="2" t="s">
        <v>2041</v>
      </c>
      <c r="F487" s="2" t="s">
        <v>2042</v>
      </c>
      <c r="G487" s="2" t="s">
        <v>2043</v>
      </c>
      <c r="H487" s="2" t="s">
        <v>1826</v>
      </c>
      <c r="I487" s="2" t="s">
        <v>1404</v>
      </c>
      <c r="J487" s="15" t="s">
        <v>1405</v>
      </c>
      <c r="K487" s="15" t="s">
        <v>1406</v>
      </c>
    </row>
    <row r="488" spans="1:11" ht="18" customHeight="1">
      <c r="A488" s="2">
        <v>180</v>
      </c>
      <c r="B488" s="2" t="s">
        <v>5761</v>
      </c>
      <c r="C488" s="2" t="s">
        <v>1399</v>
      </c>
      <c r="D488" s="2" t="s">
        <v>246</v>
      </c>
      <c r="E488" s="2" t="s">
        <v>2044</v>
      </c>
      <c r="F488" s="2" t="s">
        <v>2045</v>
      </c>
      <c r="G488" s="2" t="s">
        <v>2046</v>
      </c>
      <c r="H488" s="2" t="s">
        <v>2047</v>
      </c>
      <c r="I488" s="2" t="s">
        <v>1404</v>
      </c>
      <c r="J488" s="15" t="s">
        <v>1405</v>
      </c>
      <c r="K488" s="15" t="s">
        <v>1406</v>
      </c>
    </row>
    <row r="489" spans="1:11" ht="18" customHeight="1">
      <c r="A489" s="2">
        <v>181</v>
      </c>
      <c r="B489" s="2" t="s">
        <v>5761</v>
      </c>
      <c r="C489" s="2" t="s">
        <v>1399</v>
      </c>
      <c r="D489" s="2" t="s">
        <v>246</v>
      </c>
      <c r="E489" s="2" t="s">
        <v>392</v>
      </c>
      <c r="F489" s="2" t="s">
        <v>1779</v>
      </c>
      <c r="G489" s="2" t="s">
        <v>1780</v>
      </c>
      <c r="H489" s="2" t="s">
        <v>1781</v>
      </c>
      <c r="I489" s="2" t="s">
        <v>1404</v>
      </c>
      <c r="J489" s="15" t="s">
        <v>1405</v>
      </c>
      <c r="K489" s="15" t="s">
        <v>1406</v>
      </c>
    </row>
    <row r="490" spans="1:11" ht="18" customHeight="1">
      <c r="A490" s="2">
        <v>182</v>
      </c>
      <c r="B490" s="2" t="s">
        <v>5761</v>
      </c>
      <c r="C490" s="2" t="s">
        <v>1399</v>
      </c>
      <c r="D490" s="2" t="s">
        <v>246</v>
      </c>
      <c r="E490" s="2" t="s">
        <v>385</v>
      </c>
      <c r="F490" s="2" t="s">
        <v>1786</v>
      </c>
      <c r="G490" s="2" t="s">
        <v>1787</v>
      </c>
      <c r="H490" s="2" t="s">
        <v>1664</v>
      </c>
      <c r="I490" s="2" t="s">
        <v>1404</v>
      </c>
      <c r="J490" s="15" t="s">
        <v>1405</v>
      </c>
      <c r="K490" s="15" t="s">
        <v>1406</v>
      </c>
    </row>
    <row r="491" spans="1:11" ht="18" customHeight="1">
      <c r="A491" s="2">
        <v>183</v>
      </c>
      <c r="B491" s="2" t="s">
        <v>5761</v>
      </c>
      <c r="C491" s="2" t="s">
        <v>1399</v>
      </c>
      <c r="D491" s="2" t="s">
        <v>246</v>
      </c>
      <c r="E491" s="2" t="s">
        <v>386</v>
      </c>
      <c r="F491" s="2" t="s">
        <v>1788</v>
      </c>
      <c r="G491" s="2" t="s">
        <v>1789</v>
      </c>
      <c r="H491" s="2" t="s">
        <v>1790</v>
      </c>
      <c r="I491" s="2" t="s">
        <v>1404</v>
      </c>
      <c r="J491" s="15" t="s">
        <v>1405</v>
      </c>
      <c r="K491" s="15" t="s">
        <v>1406</v>
      </c>
    </row>
    <row r="492" spans="1:11" ht="18" customHeight="1">
      <c r="A492" s="2">
        <v>184</v>
      </c>
      <c r="B492" s="2" t="s">
        <v>5761</v>
      </c>
      <c r="C492" s="2" t="s">
        <v>1399</v>
      </c>
      <c r="D492" s="2" t="s">
        <v>246</v>
      </c>
      <c r="E492" s="2" t="s">
        <v>215</v>
      </c>
      <c r="F492" s="2" t="s">
        <v>1791</v>
      </c>
      <c r="G492" s="2" t="s">
        <v>1792</v>
      </c>
      <c r="H492" s="2" t="s">
        <v>1478</v>
      </c>
      <c r="I492" s="2" t="s">
        <v>1404</v>
      </c>
      <c r="J492" s="15" t="s">
        <v>1405</v>
      </c>
      <c r="K492" s="15" t="s">
        <v>1406</v>
      </c>
    </row>
    <row r="493" spans="1:11" ht="18" customHeight="1">
      <c r="A493" s="2">
        <v>185</v>
      </c>
      <c r="B493" s="2" t="s">
        <v>5761</v>
      </c>
      <c r="C493" s="2" t="s">
        <v>1399</v>
      </c>
      <c r="D493" s="2" t="s">
        <v>246</v>
      </c>
      <c r="E493" s="2" t="s">
        <v>394</v>
      </c>
      <c r="F493" s="2" t="s">
        <v>6049</v>
      </c>
      <c r="G493" s="2" t="s">
        <v>6050</v>
      </c>
      <c r="H493" s="2" t="s">
        <v>5398</v>
      </c>
      <c r="I493" s="2" t="s">
        <v>5802</v>
      </c>
      <c r="J493" s="15" t="s">
        <v>1405</v>
      </c>
      <c r="K493" s="15" t="s">
        <v>1406</v>
      </c>
    </row>
    <row r="494" spans="1:11" ht="18" customHeight="1">
      <c r="A494" s="2">
        <v>186</v>
      </c>
      <c r="B494" s="2" t="s">
        <v>5761</v>
      </c>
      <c r="C494" s="2" t="s">
        <v>1399</v>
      </c>
      <c r="D494" s="2" t="s">
        <v>246</v>
      </c>
      <c r="E494" s="2" t="s">
        <v>402</v>
      </c>
      <c r="F494" s="2" t="s">
        <v>6055</v>
      </c>
      <c r="G494" s="2" t="s">
        <v>6056</v>
      </c>
      <c r="H494" s="2" t="s">
        <v>1478</v>
      </c>
      <c r="I494" s="2" t="s">
        <v>5096</v>
      </c>
      <c r="J494" s="15" t="s">
        <v>1405</v>
      </c>
      <c r="K494" s="15" t="s">
        <v>1406</v>
      </c>
    </row>
    <row r="495" spans="1:11" ht="18" customHeight="1">
      <c r="A495" s="2">
        <v>187</v>
      </c>
      <c r="B495" s="2" t="s">
        <v>5761</v>
      </c>
      <c r="C495" s="2" t="s">
        <v>1399</v>
      </c>
      <c r="D495" s="2" t="s">
        <v>246</v>
      </c>
      <c r="E495" s="2" t="s">
        <v>5816</v>
      </c>
      <c r="F495" s="2" t="s">
        <v>6134</v>
      </c>
      <c r="G495" s="2" t="s">
        <v>6135</v>
      </c>
      <c r="H495" s="2" t="s">
        <v>1478</v>
      </c>
      <c r="I495" s="2" t="s">
        <v>5096</v>
      </c>
      <c r="J495" s="15" t="s">
        <v>1405</v>
      </c>
      <c r="K495" s="15" t="s">
        <v>1406</v>
      </c>
    </row>
    <row r="496" spans="1:11" ht="18" customHeight="1">
      <c r="A496" s="2">
        <v>188</v>
      </c>
      <c r="B496" s="2" t="s">
        <v>5761</v>
      </c>
      <c r="C496" s="2" t="s">
        <v>1399</v>
      </c>
      <c r="D496" s="2" t="s">
        <v>246</v>
      </c>
      <c r="E496" s="2" t="s">
        <v>2048</v>
      </c>
      <c r="F496" s="2" t="s">
        <v>2049</v>
      </c>
      <c r="G496" s="2" t="s">
        <v>2050</v>
      </c>
      <c r="I496" s="2" t="s">
        <v>1404</v>
      </c>
      <c r="J496" s="15" t="s">
        <v>1405</v>
      </c>
      <c r="K496" s="15" t="s">
        <v>1406</v>
      </c>
    </row>
    <row r="497" spans="1:11" ht="18" customHeight="1">
      <c r="A497" s="2">
        <v>189</v>
      </c>
      <c r="B497" s="2" t="s">
        <v>5761</v>
      </c>
      <c r="C497" s="2" t="s">
        <v>1399</v>
      </c>
      <c r="D497" s="2" t="s">
        <v>246</v>
      </c>
      <c r="E497" s="2" t="s">
        <v>397</v>
      </c>
      <c r="F497" s="2" t="s">
        <v>1795</v>
      </c>
      <c r="G497" s="2" t="s">
        <v>1796</v>
      </c>
      <c r="H497" s="2" t="s">
        <v>1797</v>
      </c>
      <c r="I497" s="2" t="s">
        <v>1404</v>
      </c>
      <c r="J497" s="15" t="s">
        <v>1405</v>
      </c>
      <c r="K497" s="15" t="s">
        <v>1406</v>
      </c>
    </row>
    <row r="498" spans="1:11" ht="18" customHeight="1">
      <c r="A498" s="2">
        <v>190</v>
      </c>
      <c r="B498" s="2" t="s">
        <v>5761</v>
      </c>
      <c r="C498" s="2" t="s">
        <v>1399</v>
      </c>
      <c r="D498" s="2" t="s">
        <v>246</v>
      </c>
      <c r="E498" s="2" t="s">
        <v>2051</v>
      </c>
      <c r="F498" s="2" t="s">
        <v>2052</v>
      </c>
      <c r="G498" s="2" t="s">
        <v>2053</v>
      </c>
      <c r="I498" s="2" t="s">
        <v>1404</v>
      </c>
      <c r="J498" s="15" t="s">
        <v>1405</v>
      </c>
      <c r="K498" s="15" t="s">
        <v>1406</v>
      </c>
    </row>
    <row r="499" spans="1:11" ht="18" customHeight="1">
      <c r="A499" s="2">
        <v>191</v>
      </c>
      <c r="B499" s="2" t="s">
        <v>5761</v>
      </c>
      <c r="C499" s="2" t="s">
        <v>1399</v>
      </c>
      <c r="D499" s="2" t="s">
        <v>246</v>
      </c>
      <c r="E499" s="2" t="s">
        <v>398</v>
      </c>
      <c r="F499" s="2" t="s">
        <v>1798</v>
      </c>
      <c r="G499" s="2" t="s">
        <v>1799</v>
      </c>
      <c r="I499" s="2" t="s">
        <v>1404</v>
      </c>
      <c r="J499" s="15" t="s">
        <v>1405</v>
      </c>
      <c r="K499" s="15" t="s">
        <v>1406</v>
      </c>
    </row>
    <row r="500" spans="1:11" ht="18" customHeight="1">
      <c r="A500" s="2">
        <v>192</v>
      </c>
      <c r="B500" s="2" t="s">
        <v>5761</v>
      </c>
      <c r="C500" s="2" t="s">
        <v>1399</v>
      </c>
      <c r="D500" s="2" t="s">
        <v>246</v>
      </c>
      <c r="E500" s="2" t="s">
        <v>2054</v>
      </c>
      <c r="F500" s="2" t="s">
        <v>2055</v>
      </c>
      <c r="G500" s="2" t="s">
        <v>2056</v>
      </c>
      <c r="I500" s="2" t="s">
        <v>1404</v>
      </c>
      <c r="J500" s="15" t="s">
        <v>1405</v>
      </c>
      <c r="K500" s="15" t="s">
        <v>1406</v>
      </c>
    </row>
    <row r="501" spans="1:11" ht="18" customHeight="1">
      <c r="A501" s="2">
        <v>193</v>
      </c>
      <c r="B501" s="2" t="s">
        <v>5761</v>
      </c>
      <c r="C501" s="2" t="s">
        <v>1399</v>
      </c>
      <c r="D501" s="2" t="s">
        <v>246</v>
      </c>
      <c r="E501" s="2" t="s">
        <v>5825</v>
      </c>
      <c r="F501" s="2" t="s">
        <v>6136</v>
      </c>
      <c r="G501" s="2" t="s">
        <v>6041</v>
      </c>
      <c r="H501" s="2" t="s">
        <v>1646</v>
      </c>
      <c r="I501" s="2" t="s">
        <v>5507</v>
      </c>
      <c r="J501" s="15" t="s">
        <v>1405</v>
      </c>
      <c r="K501" s="15" t="s">
        <v>1406</v>
      </c>
    </row>
    <row r="502" spans="1:11" ht="18" customHeight="1">
      <c r="A502" s="2">
        <v>194</v>
      </c>
      <c r="B502" s="2" t="s">
        <v>5761</v>
      </c>
      <c r="C502" s="2" t="s">
        <v>1399</v>
      </c>
      <c r="D502" s="2" t="s">
        <v>246</v>
      </c>
      <c r="E502" s="2" t="s">
        <v>403</v>
      </c>
      <c r="F502" s="2" t="s">
        <v>1805</v>
      </c>
      <c r="G502" s="2" t="s">
        <v>1806</v>
      </c>
      <c r="H502" s="2" t="s">
        <v>1807</v>
      </c>
      <c r="I502" s="2" t="s">
        <v>1404</v>
      </c>
      <c r="J502" s="15" t="s">
        <v>1405</v>
      </c>
      <c r="K502" s="15" t="s">
        <v>1406</v>
      </c>
    </row>
    <row r="503" spans="1:11" ht="18" customHeight="1">
      <c r="A503" s="2">
        <v>195</v>
      </c>
      <c r="B503" s="2" t="s">
        <v>5761</v>
      </c>
      <c r="C503" s="2" t="s">
        <v>1399</v>
      </c>
      <c r="D503" s="2" t="s">
        <v>246</v>
      </c>
      <c r="E503" s="2" t="s">
        <v>404</v>
      </c>
      <c r="F503" s="2" t="s">
        <v>1808</v>
      </c>
      <c r="G503" s="2" t="s">
        <v>1809</v>
      </c>
      <c r="H503" s="2" t="s">
        <v>1807</v>
      </c>
      <c r="I503" s="2" t="s">
        <v>1404</v>
      </c>
      <c r="J503" s="15" t="s">
        <v>1405</v>
      </c>
      <c r="K503" s="15" t="s">
        <v>1406</v>
      </c>
    </row>
    <row r="504" spans="1:11" ht="18" customHeight="1">
      <c r="A504" s="2">
        <v>196</v>
      </c>
      <c r="B504" s="2" t="s">
        <v>5761</v>
      </c>
      <c r="C504" s="2" t="s">
        <v>1399</v>
      </c>
      <c r="D504" s="2" t="s">
        <v>246</v>
      </c>
      <c r="E504" s="2" t="s">
        <v>405</v>
      </c>
      <c r="F504" s="2" t="s">
        <v>1810</v>
      </c>
      <c r="G504" s="2" t="s">
        <v>1811</v>
      </c>
      <c r="H504" s="2" t="s">
        <v>1807</v>
      </c>
      <c r="I504" s="2" t="s">
        <v>1404</v>
      </c>
      <c r="J504" s="15" t="s">
        <v>1405</v>
      </c>
      <c r="K504" s="15" t="s">
        <v>1406</v>
      </c>
    </row>
    <row r="505" spans="1:11" ht="18" customHeight="1">
      <c r="A505" s="2">
        <v>197</v>
      </c>
      <c r="B505" s="2" t="s">
        <v>5761</v>
      </c>
      <c r="C505" s="2" t="s">
        <v>1399</v>
      </c>
      <c r="D505" s="2" t="s">
        <v>246</v>
      </c>
      <c r="E505" s="2" t="s">
        <v>2057</v>
      </c>
      <c r="F505" s="2" t="s">
        <v>2058</v>
      </c>
      <c r="G505" s="2" t="s">
        <v>2059</v>
      </c>
      <c r="H505" s="2" t="s">
        <v>1646</v>
      </c>
      <c r="I505" s="2" t="s">
        <v>1404</v>
      </c>
      <c r="J505" s="15" t="s">
        <v>1405</v>
      </c>
      <c r="K505" s="15" t="s">
        <v>1406</v>
      </c>
    </row>
    <row r="506" spans="1:11" ht="18" customHeight="1">
      <c r="A506" s="2">
        <v>198</v>
      </c>
      <c r="B506" s="2" t="s">
        <v>5761</v>
      </c>
      <c r="C506" s="2" t="s">
        <v>1399</v>
      </c>
      <c r="D506" s="2" t="s">
        <v>246</v>
      </c>
      <c r="E506" s="2" t="s">
        <v>409</v>
      </c>
      <c r="F506" s="2" t="s">
        <v>1812</v>
      </c>
      <c r="G506" s="2" t="s">
        <v>1813</v>
      </c>
      <c r="H506" s="2" t="s">
        <v>1467</v>
      </c>
      <c r="I506" s="2" t="s">
        <v>1404</v>
      </c>
      <c r="J506" s="15" t="s">
        <v>1405</v>
      </c>
      <c r="K506" s="15" t="s">
        <v>1406</v>
      </c>
    </row>
    <row r="507" spans="1:11" ht="18" customHeight="1">
      <c r="A507" s="2">
        <v>199</v>
      </c>
      <c r="B507" s="2" t="s">
        <v>5761</v>
      </c>
      <c r="C507" s="2" t="s">
        <v>1399</v>
      </c>
      <c r="D507" s="2" t="s">
        <v>246</v>
      </c>
      <c r="E507" s="2" t="s">
        <v>2060</v>
      </c>
      <c r="F507" s="2" t="s">
        <v>2061</v>
      </c>
      <c r="G507" s="2" t="s">
        <v>2062</v>
      </c>
      <c r="H507" s="2" t="s">
        <v>2063</v>
      </c>
      <c r="I507" s="2" t="s">
        <v>1404</v>
      </c>
      <c r="J507" s="15" t="s">
        <v>1405</v>
      </c>
      <c r="K507" s="15" t="s">
        <v>1406</v>
      </c>
    </row>
    <row r="508" spans="1:11" ht="18" customHeight="1">
      <c r="A508" s="2">
        <v>200</v>
      </c>
      <c r="B508" s="2" t="s">
        <v>5761</v>
      </c>
      <c r="C508" s="2" t="s">
        <v>1399</v>
      </c>
      <c r="D508" s="2" t="s">
        <v>246</v>
      </c>
      <c r="E508" s="2" t="s">
        <v>449</v>
      </c>
      <c r="F508" s="2" t="s">
        <v>2064</v>
      </c>
      <c r="G508" s="2" t="s">
        <v>2065</v>
      </c>
      <c r="H508" s="2" t="s">
        <v>1478</v>
      </c>
      <c r="I508" s="2" t="s">
        <v>1404</v>
      </c>
      <c r="J508" s="15" t="s">
        <v>1405</v>
      </c>
      <c r="K508" s="15" t="s">
        <v>1406</v>
      </c>
    </row>
    <row r="509" spans="1:11" ht="18" customHeight="1">
      <c r="A509" s="2">
        <v>201</v>
      </c>
      <c r="B509" s="2" t="s">
        <v>5761</v>
      </c>
      <c r="C509" s="2" t="s">
        <v>1399</v>
      </c>
      <c r="D509" s="2" t="s">
        <v>246</v>
      </c>
      <c r="E509" s="2" t="s">
        <v>2066</v>
      </c>
      <c r="F509" s="2" t="s">
        <v>2067</v>
      </c>
      <c r="G509" s="2" t="s">
        <v>2068</v>
      </c>
      <c r="H509" s="2" t="s">
        <v>1478</v>
      </c>
      <c r="I509" s="2" t="s">
        <v>1404</v>
      </c>
      <c r="J509" s="15" t="s">
        <v>1405</v>
      </c>
      <c r="K509" s="15" t="s">
        <v>1406</v>
      </c>
    </row>
    <row r="510" spans="1:11" ht="18" customHeight="1">
      <c r="A510" s="2">
        <v>202</v>
      </c>
      <c r="B510" s="2" t="s">
        <v>5761</v>
      </c>
      <c r="C510" s="2" t="s">
        <v>1399</v>
      </c>
      <c r="D510" s="2" t="s">
        <v>246</v>
      </c>
      <c r="E510" s="2" t="s">
        <v>2069</v>
      </c>
      <c r="F510" s="2" t="s">
        <v>2070</v>
      </c>
      <c r="G510" s="2" t="s">
        <v>2071</v>
      </c>
      <c r="H510" s="2" t="s">
        <v>1478</v>
      </c>
      <c r="I510" s="2" t="s">
        <v>1404</v>
      </c>
      <c r="J510" s="15" t="s">
        <v>1405</v>
      </c>
      <c r="K510" s="15" t="s">
        <v>1406</v>
      </c>
    </row>
    <row r="511" spans="1:11" ht="18" customHeight="1">
      <c r="A511" s="2">
        <v>203</v>
      </c>
      <c r="B511" s="2" t="s">
        <v>5761</v>
      </c>
      <c r="C511" s="2" t="s">
        <v>1399</v>
      </c>
      <c r="D511" s="2" t="s">
        <v>246</v>
      </c>
      <c r="E511" s="2" t="s">
        <v>450</v>
      </c>
      <c r="F511" s="2" t="s">
        <v>2072</v>
      </c>
      <c r="G511" s="2" t="s">
        <v>2073</v>
      </c>
      <c r="I511" s="2" t="s">
        <v>1404</v>
      </c>
      <c r="J511" s="15" t="s">
        <v>1405</v>
      </c>
      <c r="K511" s="15" t="s">
        <v>1406</v>
      </c>
    </row>
    <row r="512" spans="1:11" ht="18" customHeight="1">
      <c r="A512" s="2">
        <v>204</v>
      </c>
      <c r="B512" s="2" t="s">
        <v>5761</v>
      </c>
      <c r="C512" s="2" t="s">
        <v>1399</v>
      </c>
      <c r="D512" s="2" t="s">
        <v>246</v>
      </c>
      <c r="E512" s="2" t="s">
        <v>411</v>
      </c>
      <c r="F512" s="2" t="s">
        <v>6059</v>
      </c>
      <c r="G512" s="2" t="s">
        <v>6060</v>
      </c>
      <c r="H512" s="2" t="s">
        <v>6061</v>
      </c>
      <c r="I512" s="2" t="s">
        <v>5587</v>
      </c>
      <c r="J512" s="15" t="s">
        <v>1405</v>
      </c>
      <c r="K512" s="15" t="s">
        <v>1406</v>
      </c>
    </row>
    <row r="513" spans="1:11" ht="18" customHeight="1">
      <c r="A513" s="2">
        <v>205</v>
      </c>
      <c r="B513" s="2" t="s">
        <v>5761</v>
      </c>
      <c r="C513" s="2" t="s">
        <v>1399</v>
      </c>
      <c r="D513" s="2" t="s">
        <v>246</v>
      </c>
      <c r="E513" s="2" t="s">
        <v>412</v>
      </c>
      <c r="F513" s="2" t="s">
        <v>6062</v>
      </c>
      <c r="G513" s="2" t="s">
        <v>6063</v>
      </c>
      <c r="H513" s="2" t="s">
        <v>1974</v>
      </c>
      <c r="I513" s="2" t="s">
        <v>5507</v>
      </c>
      <c r="J513" s="15" t="s">
        <v>1405</v>
      </c>
      <c r="K513" s="15" t="s">
        <v>1406</v>
      </c>
    </row>
    <row r="514" spans="1:11" ht="18" customHeight="1">
      <c r="A514" s="2">
        <v>206</v>
      </c>
      <c r="B514" s="2" t="s">
        <v>5761</v>
      </c>
      <c r="C514" s="2" t="s">
        <v>1399</v>
      </c>
      <c r="D514" s="2" t="s">
        <v>246</v>
      </c>
      <c r="E514" s="2" t="s">
        <v>1818</v>
      </c>
      <c r="F514" s="2" t="s">
        <v>1819</v>
      </c>
      <c r="G514" s="2" t="s">
        <v>1820</v>
      </c>
      <c r="H514" s="2" t="s">
        <v>1723</v>
      </c>
      <c r="I514" s="2" t="s">
        <v>1404</v>
      </c>
      <c r="J514" s="15" t="s">
        <v>1405</v>
      </c>
      <c r="K514" s="15" t="s">
        <v>1406</v>
      </c>
    </row>
    <row r="515" spans="1:11" ht="18" customHeight="1">
      <c r="A515" s="2">
        <v>207</v>
      </c>
      <c r="B515" s="2" t="s">
        <v>5761</v>
      </c>
      <c r="C515" s="2" t="s">
        <v>1399</v>
      </c>
      <c r="D515" s="2" t="s">
        <v>246</v>
      </c>
      <c r="E515" s="2" t="s">
        <v>414</v>
      </c>
      <c r="F515" s="2" t="s">
        <v>6064</v>
      </c>
      <c r="G515" s="2" t="s">
        <v>5964</v>
      </c>
      <c r="H515" s="2" t="s">
        <v>5965</v>
      </c>
      <c r="I515" s="2" t="s">
        <v>5624</v>
      </c>
      <c r="J515" s="15" t="s">
        <v>1405</v>
      </c>
      <c r="K515" s="15" t="s">
        <v>1406</v>
      </c>
    </row>
    <row r="516" spans="1:11" ht="18" customHeight="1">
      <c r="A516" s="2">
        <v>208</v>
      </c>
      <c r="B516" s="2" t="s">
        <v>5761</v>
      </c>
      <c r="C516" s="2" t="s">
        <v>1399</v>
      </c>
      <c r="D516" s="2" t="s">
        <v>246</v>
      </c>
      <c r="E516" s="2" t="s">
        <v>5817</v>
      </c>
      <c r="F516" s="2" t="s">
        <v>6137</v>
      </c>
      <c r="G516" s="2" t="s">
        <v>6138</v>
      </c>
      <c r="H516" s="2" t="s">
        <v>2095</v>
      </c>
      <c r="I516" s="2" t="s">
        <v>5096</v>
      </c>
      <c r="J516" s="15" t="s">
        <v>1405</v>
      </c>
      <c r="K516" s="15" t="s">
        <v>1406</v>
      </c>
    </row>
    <row r="517" spans="1:11" ht="18" customHeight="1">
      <c r="A517" s="2">
        <v>209</v>
      </c>
      <c r="B517" s="2" t="s">
        <v>5761</v>
      </c>
      <c r="C517" s="2" t="s">
        <v>1399</v>
      </c>
      <c r="D517" s="2" t="s">
        <v>246</v>
      </c>
      <c r="E517" s="2" t="s">
        <v>452</v>
      </c>
      <c r="F517" s="2" t="s">
        <v>6139</v>
      </c>
      <c r="G517" s="2" t="s">
        <v>6140</v>
      </c>
      <c r="H517" s="2" t="s">
        <v>1583</v>
      </c>
      <c r="I517" s="2" t="s">
        <v>5096</v>
      </c>
      <c r="J517" s="15" t="s">
        <v>1405</v>
      </c>
      <c r="K517" s="15" t="s">
        <v>1406</v>
      </c>
    </row>
    <row r="518" spans="1:11" ht="18" customHeight="1">
      <c r="A518" s="2">
        <v>210</v>
      </c>
      <c r="B518" s="2" t="s">
        <v>5761</v>
      </c>
      <c r="C518" s="2" t="s">
        <v>1399</v>
      </c>
      <c r="D518" s="2" t="s">
        <v>246</v>
      </c>
      <c r="E518" s="2" t="s">
        <v>5818</v>
      </c>
      <c r="F518" s="2" t="s">
        <v>6141</v>
      </c>
      <c r="G518" s="2" t="s">
        <v>6142</v>
      </c>
      <c r="H518" s="2" t="s">
        <v>5383</v>
      </c>
      <c r="I518" s="2" t="s">
        <v>5096</v>
      </c>
      <c r="J518" s="15" t="s">
        <v>1405</v>
      </c>
      <c r="K518" s="15" t="s">
        <v>1406</v>
      </c>
    </row>
    <row r="519" spans="1:11" ht="18" customHeight="1">
      <c r="A519" s="2">
        <v>211</v>
      </c>
      <c r="B519" s="2" t="s">
        <v>5761</v>
      </c>
      <c r="C519" s="2" t="s">
        <v>1399</v>
      </c>
      <c r="D519" s="2" t="s">
        <v>246</v>
      </c>
      <c r="E519" s="2" t="s">
        <v>2074</v>
      </c>
      <c r="F519" s="2" t="s">
        <v>2075</v>
      </c>
      <c r="G519" s="2" t="s">
        <v>2076</v>
      </c>
      <c r="I519" s="2" t="s">
        <v>1404</v>
      </c>
      <c r="J519" s="15" t="s">
        <v>1405</v>
      </c>
      <c r="K519" s="15" t="s">
        <v>1406</v>
      </c>
    </row>
    <row r="520" spans="1:11" ht="18" customHeight="1">
      <c r="A520" s="2">
        <v>212</v>
      </c>
      <c r="B520" s="2" t="s">
        <v>5761</v>
      </c>
      <c r="C520" s="2" t="s">
        <v>1399</v>
      </c>
      <c r="D520" s="2" t="s">
        <v>246</v>
      </c>
      <c r="E520" s="2" t="s">
        <v>415</v>
      </c>
      <c r="F520" s="2" t="s">
        <v>1827</v>
      </c>
      <c r="G520" s="2" t="s">
        <v>1828</v>
      </c>
      <c r="H520" s="2" t="s">
        <v>1829</v>
      </c>
      <c r="I520" s="2" t="s">
        <v>1404</v>
      </c>
      <c r="J520" s="15" t="s">
        <v>1405</v>
      </c>
      <c r="K520" s="15" t="s">
        <v>1406</v>
      </c>
    </row>
    <row r="521" spans="1:11" ht="18" customHeight="1">
      <c r="A521" s="2">
        <v>213</v>
      </c>
      <c r="B521" s="2" t="s">
        <v>5761</v>
      </c>
      <c r="C521" s="2" t="s">
        <v>1399</v>
      </c>
      <c r="D521" s="2" t="s">
        <v>246</v>
      </c>
      <c r="E521" s="2" t="s">
        <v>2077</v>
      </c>
      <c r="F521" s="2" t="s">
        <v>2078</v>
      </c>
      <c r="G521" s="2" t="s">
        <v>2079</v>
      </c>
      <c r="I521" s="2" t="s">
        <v>1404</v>
      </c>
      <c r="J521" s="15" t="s">
        <v>1405</v>
      </c>
      <c r="K521" s="15" t="s">
        <v>1406</v>
      </c>
    </row>
    <row r="522" spans="1:11" ht="18" customHeight="1">
      <c r="A522" s="2">
        <v>214</v>
      </c>
      <c r="B522" s="2" t="s">
        <v>5761</v>
      </c>
      <c r="C522" s="2" t="s">
        <v>1399</v>
      </c>
      <c r="D522" s="2" t="s">
        <v>246</v>
      </c>
      <c r="E522" s="2" t="s">
        <v>2080</v>
      </c>
      <c r="F522" s="2" t="s">
        <v>2081</v>
      </c>
      <c r="G522" s="2" t="s">
        <v>2082</v>
      </c>
      <c r="I522" s="2" t="s">
        <v>1404</v>
      </c>
      <c r="J522" s="15" t="s">
        <v>1405</v>
      </c>
      <c r="K522" s="15" t="s">
        <v>1406</v>
      </c>
    </row>
    <row r="523" spans="1:11" ht="18" customHeight="1">
      <c r="A523" s="2">
        <v>215</v>
      </c>
      <c r="B523" s="2" t="s">
        <v>5761</v>
      </c>
      <c r="C523" s="2" t="s">
        <v>1399</v>
      </c>
      <c r="D523" s="2" t="s">
        <v>246</v>
      </c>
      <c r="E523" s="2" t="s">
        <v>2083</v>
      </c>
      <c r="F523" s="2" t="s">
        <v>2084</v>
      </c>
      <c r="G523" s="2" t="s">
        <v>2085</v>
      </c>
      <c r="I523" s="2" t="s">
        <v>1404</v>
      </c>
      <c r="J523" s="15" t="s">
        <v>1405</v>
      </c>
      <c r="K523" s="15" t="s">
        <v>1406</v>
      </c>
    </row>
    <row r="524" spans="1:11" ht="18" customHeight="1">
      <c r="A524" s="2">
        <v>216</v>
      </c>
      <c r="B524" s="2" t="s">
        <v>5761</v>
      </c>
      <c r="C524" s="2" t="s">
        <v>1399</v>
      </c>
      <c r="D524" s="2" t="s">
        <v>246</v>
      </c>
      <c r="E524" s="2" t="s">
        <v>2086</v>
      </c>
      <c r="F524" s="2" t="s">
        <v>2087</v>
      </c>
      <c r="G524" s="2" t="s">
        <v>2088</v>
      </c>
      <c r="I524" s="2" t="s">
        <v>1404</v>
      </c>
      <c r="J524" s="15" t="s">
        <v>1405</v>
      </c>
      <c r="K524" s="15" t="s">
        <v>1406</v>
      </c>
    </row>
    <row r="525" spans="1:11" ht="18" customHeight="1">
      <c r="A525" s="2">
        <v>217</v>
      </c>
      <c r="B525" s="2" t="s">
        <v>5761</v>
      </c>
      <c r="C525" s="2" t="s">
        <v>1399</v>
      </c>
      <c r="D525" s="2" t="s">
        <v>246</v>
      </c>
      <c r="E525" s="2" t="s">
        <v>2089</v>
      </c>
      <c r="F525" s="2" t="s">
        <v>2090</v>
      </c>
      <c r="G525" s="2" t="s">
        <v>2091</v>
      </c>
      <c r="H525" s="2" t="s">
        <v>1514</v>
      </c>
      <c r="I525" s="2" t="s">
        <v>1404</v>
      </c>
      <c r="J525" s="15" t="s">
        <v>1405</v>
      </c>
      <c r="K525" s="15" t="s">
        <v>1406</v>
      </c>
    </row>
    <row r="526" spans="1:11" ht="18" customHeight="1">
      <c r="A526" s="2">
        <v>218</v>
      </c>
      <c r="B526" s="2" t="s">
        <v>5761</v>
      </c>
      <c r="C526" s="2" t="s">
        <v>1399</v>
      </c>
      <c r="D526" s="2" t="s">
        <v>246</v>
      </c>
      <c r="E526" s="2" t="s">
        <v>234</v>
      </c>
      <c r="F526" s="2" t="s">
        <v>1832</v>
      </c>
      <c r="G526" s="2" t="s">
        <v>1833</v>
      </c>
      <c r="H526" s="2" t="s">
        <v>1478</v>
      </c>
      <c r="I526" s="2" t="s">
        <v>1404</v>
      </c>
      <c r="J526" s="15" t="s">
        <v>1405</v>
      </c>
      <c r="K526" s="15" t="s">
        <v>1406</v>
      </c>
    </row>
    <row r="527" spans="1:11" ht="18" customHeight="1">
      <c r="A527" s="2">
        <v>219</v>
      </c>
      <c r="B527" s="2" t="s">
        <v>5761</v>
      </c>
      <c r="C527" s="2" t="s">
        <v>1399</v>
      </c>
      <c r="D527" s="2" t="s">
        <v>246</v>
      </c>
      <c r="E527" s="2" t="s">
        <v>421</v>
      </c>
      <c r="F527" s="2" t="s">
        <v>1834</v>
      </c>
      <c r="G527" s="2" t="s">
        <v>1835</v>
      </c>
      <c r="H527" s="2" t="s">
        <v>1478</v>
      </c>
      <c r="I527" s="2" t="s">
        <v>1404</v>
      </c>
      <c r="J527" s="15" t="s">
        <v>1405</v>
      </c>
      <c r="K527" s="15" t="s">
        <v>1406</v>
      </c>
    </row>
    <row r="528" spans="1:11" ht="18" customHeight="1">
      <c r="A528" s="2">
        <v>220</v>
      </c>
      <c r="B528" s="2" t="s">
        <v>5761</v>
      </c>
      <c r="C528" s="2" t="s">
        <v>1399</v>
      </c>
      <c r="D528" s="2" t="s">
        <v>246</v>
      </c>
      <c r="E528" s="2" t="s">
        <v>2121</v>
      </c>
      <c r="F528" s="2" t="s">
        <v>2122</v>
      </c>
      <c r="G528" s="2" t="s">
        <v>2123</v>
      </c>
      <c r="H528" s="2" t="s">
        <v>2124</v>
      </c>
      <c r="I528" s="2" t="s">
        <v>1872</v>
      </c>
      <c r="J528" s="15" t="s">
        <v>1405</v>
      </c>
      <c r="K528" s="15" t="s">
        <v>1406</v>
      </c>
    </row>
    <row r="529" spans="1:11" ht="18" customHeight="1">
      <c r="A529" s="2">
        <v>221</v>
      </c>
      <c r="B529" s="2" t="s">
        <v>5761</v>
      </c>
      <c r="C529" s="2" t="s">
        <v>1399</v>
      </c>
      <c r="D529" s="2" t="s">
        <v>246</v>
      </c>
      <c r="E529" s="2" t="s">
        <v>423</v>
      </c>
      <c r="F529" s="2" t="s">
        <v>1839</v>
      </c>
      <c r="G529" s="2" t="s">
        <v>1840</v>
      </c>
      <c r="I529" s="2" t="s">
        <v>1404</v>
      </c>
      <c r="J529" s="15" t="s">
        <v>1405</v>
      </c>
      <c r="K529" s="15" t="s">
        <v>1406</v>
      </c>
    </row>
    <row r="530" spans="1:11" ht="18" customHeight="1">
      <c r="A530" s="2">
        <v>222</v>
      </c>
      <c r="B530" s="2" t="s">
        <v>5761</v>
      </c>
      <c r="C530" s="2" t="s">
        <v>1399</v>
      </c>
      <c r="D530" s="2" t="s">
        <v>246</v>
      </c>
      <c r="E530" s="2" t="s">
        <v>424</v>
      </c>
      <c r="F530" s="2" t="s">
        <v>1841</v>
      </c>
      <c r="G530" s="2" t="s">
        <v>1842</v>
      </c>
      <c r="H530" s="2" t="s">
        <v>1664</v>
      </c>
      <c r="I530" s="2" t="s">
        <v>1404</v>
      </c>
      <c r="J530" s="15" t="s">
        <v>1405</v>
      </c>
      <c r="K530" s="15" t="s">
        <v>1406</v>
      </c>
    </row>
    <row r="531" spans="1:11" ht="18" customHeight="1">
      <c r="A531" s="2">
        <v>223</v>
      </c>
      <c r="B531" s="2" t="s">
        <v>5761</v>
      </c>
      <c r="C531" s="2" t="s">
        <v>1399</v>
      </c>
      <c r="D531" s="2" t="s">
        <v>246</v>
      </c>
      <c r="E531" s="2" t="s">
        <v>2092</v>
      </c>
      <c r="F531" s="2" t="s">
        <v>2093</v>
      </c>
      <c r="G531" s="2" t="s">
        <v>2094</v>
      </c>
      <c r="H531" s="2" t="s">
        <v>2095</v>
      </c>
      <c r="I531" s="2" t="s">
        <v>1404</v>
      </c>
      <c r="J531" s="15" t="s">
        <v>1405</v>
      </c>
      <c r="K531" s="15" t="s">
        <v>1406</v>
      </c>
    </row>
    <row r="532" spans="1:11" ht="18" customHeight="1">
      <c r="A532" s="2">
        <v>224</v>
      </c>
      <c r="B532" s="2" t="s">
        <v>5761</v>
      </c>
      <c r="C532" s="2" t="s">
        <v>1399</v>
      </c>
      <c r="D532" s="2" t="s">
        <v>246</v>
      </c>
      <c r="E532" s="2" t="s">
        <v>2096</v>
      </c>
      <c r="F532" s="2" t="s">
        <v>2097</v>
      </c>
      <c r="G532" s="2" t="s">
        <v>2098</v>
      </c>
      <c r="H532" s="2" t="s">
        <v>2099</v>
      </c>
      <c r="I532" s="2" t="s">
        <v>1404</v>
      </c>
      <c r="J532" s="15" t="s">
        <v>1405</v>
      </c>
      <c r="K532" s="15" t="s">
        <v>1406</v>
      </c>
    </row>
    <row r="533" spans="1:11" ht="18" customHeight="1">
      <c r="A533" s="2">
        <v>225</v>
      </c>
      <c r="B533" s="2" t="s">
        <v>5761</v>
      </c>
      <c r="C533" s="2" t="s">
        <v>1399</v>
      </c>
      <c r="D533" s="2" t="s">
        <v>246</v>
      </c>
      <c r="E533" s="2" t="s">
        <v>5819</v>
      </c>
      <c r="F533" s="2" t="s">
        <v>6143</v>
      </c>
      <c r="G533" s="2" t="s">
        <v>6144</v>
      </c>
      <c r="H533" s="2" t="s">
        <v>1478</v>
      </c>
      <c r="I533" s="2" t="s">
        <v>5096</v>
      </c>
      <c r="J533" s="15" t="s">
        <v>1405</v>
      </c>
      <c r="K533" s="15" t="s">
        <v>1406</v>
      </c>
    </row>
    <row r="534" spans="1:11" ht="18" customHeight="1">
      <c r="A534" s="2">
        <v>226</v>
      </c>
      <c r="B534" s="2" t="s">
        <v>5761</v>
      </c>
      <c r="C534" s="2" t="s">
        <v>1399</v>
      </c>
      <c r="D534" s="2" t="s">
        <v>246</v>
      </c>
      <c r="E534" s="2" t="s">
        <v>5402</v>
      </c>
      <c r="F534" s="2" t="s">
        <v>5403</v>
      </c>
      <c r="G534" s="2" t="s">
        <v>5404</v>
      </c>
      <c r="H534" s="2" t="s">
        <v>1478</v>
      </c>
      <c r="I534" s="2" t="s">
        <v>5096</v>
      </c>
      <c r="J534" s="15" t="s">
        <v>1405</v>
      </c>
      <c r="K534" s="15" t="s">
        <v>1406</v>
      </c>
    </row>
    <row r="535" spans="1:11" ht="18" customHeight="1">
      <c r="A535" s="2">
        <v>227</v>
      </c>
      <c r="B535" s="2" t="s">
        <v>5761</v>
      </c>
      <c r="C535" s="2" t="s">
        <v>1399</v>
      </c>
      <c r="D535" s="2" t="s">
        <v>246</v>
      </c>
      <c r="E535" s="2" t="s">
        <v>5820</v>
      </c>
      <c r="F535" s="2" t="s">
        <v>6145</v>
      </c>
      <c r="G535" s="2" t="s">
        <v>6146</v>
      </c>
      <c r="H535" s="2" t="s">
        <v>1478</v>
      </c>
      <c r="I535" s="2" t="s">
        <v>5096</v>
      </c>
      <c r="J535" s="15" t="s">
        <v>1405</v>
      </c>
      <c r="K535" s="15" t="s">
        <v>1406</v>
      </c>
    </row>
    <row r="536" spans="1:11" ht="18" customHeight="1">
      <c r="A536" s="2">
        <v>228</v>
      </c>
      <c r="B536" s="2" t="s">
        <v>5761</v>
      </c>
      <c r="C536" s="2" t="s">
        <v>1399</v>
      </c>
      <c r="D536" s="2" t="s">
        <v>246</v>
      </c>
      <c r="E536" s="2" t="s">
        <v>5801</v>
      </c>
      <c r="F536" s="2" t="s">
        <v>6075</v>
      </c>
      <c r="G536" s="2" t="s">
        <v>6076</v>
      </c>
      <c r="H536" s="2" t="s">
        <v>1804</v>
      </c>
      <c r="I536" s="2" t="s">
        <v>5096</v>
      </c>
      <c r="J536" s="15" t="s">
        <v>1405</v>
      </c>
      <c r="K536" s="15" t="s">
        <v>1406</v>
      </c>
    </row>
    <row r="537" spans="1:11" ht="18" customHeight="1">
      <c r="A537" s="2">
        <v>229</v>
      </c>
      <c r="B537" s="2" t="s">
        <v>5761</v>
      </c>
      <c r="C537" s="2" t="s">
        <v>1399</v>
      </c>
      <c r="D537" s="2" t="s">
        <v>246</v>
      </c>
      <c r="E537" s="2" t="s">
        <v>427</v>
      </c>
      <c r="F537" s="2" t="s">
        <v>6077</v>
      </c>
      <c r="G537" s="2" t="s">
        <v>6078</v>
      </c>
      <c r="H537" s="2" t="s">
        <v>6079</v>
      </c>
      <c r="I537" s="2" t="s">
        <v>5096</v>
      </c>
      <c r="J537" s="15" t="s">
        <v>1405</v>
      </c>
      <c r="K537" s="15" t="s">
        <v>1406</v>
      </c>
    </row>
    <row r="538" spans="1:11" ht="18" customHeight="1">
      <c r="A538" s="2">
        <v>230</v>
      </c>
      <c r="B538" s="2" t="s">
        <v>5761</v>
      </c>
      <c r="C538" s="2" t="s">
        <v>1399</v>
      </c>
      <c r="D538" s="2" t="s">
        <v>246</v>
      </c>
      <c r="E538" s="2" t="s">
        <v>428</v>
      </c>
      <c r="F538" s="2" t="s">
        <v>1904</v>
      </c>
      <c r="G538" s="2" t="s">
        <v>1905</v>
      </c>
      <c r="H538" s="2" t="s">
        <v>1906</v>
      </c>
      <c r="I538" s="2" t="s">
        <v>1872</v>
      </c>
      <c r="J538" s="15" t="s">
        <v>1405</v>
      </c>
      <c r="K538" s="15" t="s">
        <v>1406</v>
      </c>
    </row>
    <row r="539" spans="1:11" ht="18" customHeight="1">
      <c r="A539" s="2">
        <v>231</v>
      </c>
      <c r="B539" s="2" t="s">
        <v>5761</v>
      </c>
      <c r="C539" s="2" t="s">
        <v>1399</v>
      </c>
      <c r="D539" s="2" t="s">
        <v>246</v>
      </c>
      <c r="E539" s="2" t="s">
        <v>429</v>
      </c>
      <c r="F539" s="2" t="s">
        <v>1845</v>
      </c>
      <c r="G539" s="2" t="s">
        <v>1846</v>
      </c>
      <c r="H539" s="2" t="s">
        <v>1847</v>
      </c>
      <c r="I539" s="2" t="s">
        <v>1404</v>
      </c>
      <c r="J539" s="15" t="s">
        <v>1405</v>
      </c>
      <c r="K539" s="15" t="s">
        <v>1406</v>
      </c>
    </row>
    <row r="540" spans="1:11" ht="18" customHeight="1">
      <c r="A540" s="2">
        <v>232</v>
      </c>
      <c r="B540" s="2" t="s">
        <v>5761</v>
      </c>
      <c r="C540" s="2" t="s">
        <v>1399</v>
      </c>
      <c r="D540" s="2" t="s">
        <v>246</v>
      </c>
      <c r="E540" s="2" t="s">
        <v>432</v>
      </c>
      <c r="F540" s="2" t="s">
        <v>1907</v>
      </c>
      <c r="G540" s="2" t="s">
        <v>1908</v>
      </c>
      <c r="H540" s="2" t="s">
        <v>1804</v>
      </c>
      <c r="I540" s="2" t="s">
        <v>1872</v>
      </c>
      <c r="J540" s="15" t="s">
        <v>1405</v>
      </c>
      <c r="K540" s="15" t="s">
        <v>1406</v>
      </c>
    </row>
    <row r="541" spans="1:11" ht="18" customHeight="1">
      <c r="A541" s="2">
        <v>233</v>
      </c>
      <c r="B541" s="2" t="s">
        <v>5761</v>
      </c>
      <c r="C541" s="2" t="s">
        <v>1399</v>
      </c>
      <c r="D541" s="2" t="s">
        <v>246</v>
      </c>
      <c r="E541" s="2" t="s">
        <v>433</v>
      </c>
      <c r="F541" s="2" t="s">
        <v>1848</v>
      </c>
      <c r="G541" s="2" t="s">
        <v>1849</v>
      </c>
      <c r="I541" s="2" t="s">
        <v>1404</v>
      </c>
      <c r="J541" s="15" t="s">
        <v>1405</v>
      </c>
      <c r="K541" s="15" t="s">
        <v>1406</v>
      </c>
    </row>
    <row r="542" spans="1:11" ht="18" customHeight="1">
      <c r="A542" s="2">
        <v>234</v>
      </c>
      <c r="B542" s="2" t="s">
        <v>5761</v>
      </c>
      <c r="C542" s="2" t="s">
        <v>1399</v>
      </c>
      <c r="D542" s="2" t="s">
        <v>246</v>
      </c>
      <c r="E542" s="2" t="s">
        <v>2100</v>
      </c>
      <c r="F542" s="2" t="s">
        <v>2101</v>
      </c>
      <c r="G542" s="2" t="s">
        <v>2102</v>
      </c>
      <c r="H542" s="2" t="s">
        <v>1431</v>
      </c>
      <c r="I542" s="2" t="s">
        <v>1404</v>
      </c>
      <c r="J542" s="15" t="s">
        <v>1405</v>
      </c>
      <c r="K542" s="15" t="s">
        <v>1406</v>
      </c>
    </row>
    <row r="543" spans="1:11" ht="18" customHeight="1">
      <c r="A543" s="2">
        <v>235</v>
      </c>
      <c r="B543" s="2" t="s">
        <v>5761</v>
      </c>
      <c r="C543" s="2" t="s">
        <v>1399</v>
      </c>
      <c r="D543" s="2" t="s">
        <v>246</v>
      </c>
      <c r="E543" s="2" t="s">
        <v>435</v>
      </c>
      <c r="F543" s="2" t="s">
        <v>1850</v>
      </c>
      <c r="G543" s="2" t="s">
        <v>1851</v>
      </c>
      <c r="H543" s="2" t="s">
        <v>1852</v>
      </c>
      <c r="I543" s="2" t="s">
        <v>1404</v>
      </c>
      <c r="J543" s="15" t="s">
        <v>1405</v>
      </c>
      <c r="K543" s="15" t="s">
        <v>1406</v>
      </c>
    </row>
    <row r="544" spans="1:11" ht="18" customHeight="1">
      <c r="A544" s="2">
        <v>236</v>
      </c>
      <c r="B544" s="2" t="s">
        <v>5761</v>
      </c>
      <c r="C544" s="2" t="s">
        <v>1399</v>
      </c>
      <c r="D544" s="2" t="s">
        <v>246</v>
      </c>
      <c r="E544" s="2" t="s">
        <v>2103</v>
      </c>
      <c r="F544" s="2" t="s">
        <v>2104</v>
      </c>
      <c r="G544" s="2" t="s">
        <v>2105</v>
      </c>
      <c r="H544" s="2" t="s">
        <v>2106</v>
      </c>
      <c r="I544" s="2" t="s">
        <v>1404</v>
      </c>
      <c r="J544" s="15" t="s">
        <v>1405</v>
      </c>
      <c r="K544" s="15" t="s">
        <v>1406</v>
      </c>
    </row>
    <row r="545" spans="1:11" ht="18" customHeight="1">
      <c r="A545" s="2">
        <v>237</v>
      </c>
      <c r="B545" s="2" t="s">
        <v>5761</v>
      </c>
      <c r="C545" s="2" t="s">
        <v>1399</v>
      </c>
      <c r="D545" s="2" t="s">
        <v>246</v>
      </c>
      <c r="E545" s="2" t="s">
        <v>2111</v>
      </c>
      <c r="F545" s="2" t="s">
        <v>2112</v>
      </c>
      <c r="G545" s="2" t="s">
        <v>2113</v>
      </c>
      <c r="H545" s="2" t="s">
        <v>2114</v>
      </c>
      <c r="I545" s="2" t="s">
        <v>1866</v>
      </c>
      <c r="J545" s="15" t="s">
        <v>1405</v>
      </c>
      <c r="K545" s="15" t="s">
        <v>1406</v>
      </c>
    </row>
    <row r="546" spans="1:11" ht="18" customHeight="1">
      <c r="A546" s="2">
        <v>238</v>
      </c>
      <c r="B546" s="2" t="s">
        <v>5761</v>
      </c>
      <c r="C546" s="2" t="s">
        <v>1399</v>
      </c>
      <c r="D546" s="2" t="s">
        <v>246</v>
      </c>
      <c r="E546" s="2" t="s">
        <v>2107</v>
      </c>
      <c r="F546" s="2" t="s">
        <v>2108</v>
      </c>
      <c r="G546" s="2" t="s">
        <v>2109</v>
      </c>
      <c r="H546" s="2" t="s">
        <v>2110</v>
      </c>
      <c r="I546" s="2" t="s">
        <v>1404</v>
      </c>
      <c r="J546" s="15" t="s">
        <v>1405</v>
      </c>
      <c r="K546" s="15" t="s">
        <v>1406</v>
      </c>
    </row>
    <row r="547" spans="1:11" ht="18" customHeight="1">
      <c r="A547" s="2">
        <v>239</v>
      </c>
      <c r="B547" s="2" t="s">
        <v>5761</v>
      </c>
      <c r="C547" s="2" t="s">
        <v>1399</v>
      </c>
      <c r="D547" s="2" t="s">
        <v>246</v>
      </c>
      <c r="E547" s="2" t="s">
        <v>5826</v>
      </c>
      <c r="F547" s="2" t="s">
        <v>6147</v>
      </c>
      <c r="G547" s="2" t="s">
        <v>6148</v>
      </c>
      <c r="I547" s="2" t="s">
        <v>5507</v>
      </c>
      <c r="J547" s="15" t="s">
        <v>1405</v>
      </c>
      <c r="K547" s="15" t="s">
        <v>1406</v>
      </c>
    </row>
    <row r="548" spans="1:11" ht="18" customHeight="1">
      <c r="A548" s="2">
        <v>240</v>
      </c>
      <c r="B548" s="2" t="s">
        <v>5761</v>
      </c>
      <c r="C548" s="2" t="s">
        <v>1399</v>
      </c>
      <c r="D548" s="2" t="s">
        <v>246</v>
      </c>
      <c r="E548" s="2" t="s">
        <v>1859</v>
      </c>
      <c r="F548" s="2" t="s">
        <v>1860</v>
      </c>
      <c r="G548" s="2" t="s">
        <v>1861</v>
      </c>
      <c r="H548" s="2" t="s">
        <v>1862</v>
      </c>
      <c r="I548" s="2" t="s">
        <v>1404</v>
      </c>
      <c r="J548" s="15" t="s">
        <v>1405</v>
      </c>
      <c r="K548" s="15" t="s">
        <v>1406</v>
      </c>
    </row>
    <row r="549" spans="1:11" ht="18" customHeight="1">
      <c r="A549" s="2">
        <v>1</v>
      </c>
      <c r="B549" s="2" t="s">
        <v>5763</v>
      </c>
      <c r="C549" s="2" t="s">
        <v>1399</v>
      </c>
      <c r="D549" s="2" t="s">
        <v>246</v>
      </c>
      <c r="E549" s="2" t="s">
        <v>1410</v>
      </c>
      <c r="F549" s="2" t="s">
        <v>1411</v>
      </c>
      <c r="G549" s="2" t="s">
        <v>1412</v>
      </c>
      <c r="H549" s="2" t="s">
        <v>1413</v>
      </c>
      <c r="I549" s="2" t="s">
        <v>1404</v>
      </c>
      <c r="J549" s="15" t="s">
        <v>1405</v>
      </c>
      <c r="K549" s="15" t="s">
        <v>1406</v>
      </c>
    </row>
    <row r="550" spans="1:11" ht="18" customHeight="1">
      <c r="A550" s="2">
        <v>2</v>
      </c>
      <c r="B550" s="2" t="s">
        <v>5763</v>
      </c>
      <c r="C550" s="2" t="s">
        <v>1399</v>
      </c>
      <c r="D550" s="2" t="s">
        <v>246</v>
      </c>
      <c r="E550" s="2" t="s">
        <v>1414</v>
      </c>
      <c r="F550" s="2" t="s">
        <v>1415</v>
      </c>
      <c r="G550" s="2" t="s">
        <v>1416</v>
      </c>
      <c r="H550" s="2" t="s">
        <v>1403</v>
      </c>
      <c r="I550" s="2" t="s">
        <v>1404</v>
      </c>
      <c r="J550" s="15" t="s">
        <v>1405</v>
      </c>
      <c r="K550" s="15" t="s">
        <v>1406</v>
      </c>
    </row>
    <row r="551" spans="1:11" ht="18" customHeight="1">
      <c r="A551" s="2">
        <v>3</v>
      </c>
      <c r="B551" s="2" t="s">
        <v>5763</v>
      </c>
      <c r="C551" s="2" t="s">
        <v>1399</v>
      </c>
      <c r="D551" s="2" t="s">
        <v>246</v>
      </c>
      <c r="E551" s="2" t="s">
        <v>1417</v>
      </c>
      <c r="F551" s="2" t="s">
        <v>1418</v>
      </c>
      <c r="G551" s="2" t="s">
        <v>1419</v>
      </c>
      <c r="H551" s="2" t="s">
        <v>1420</v>
      </c>
      <c r="I551" s="2" t="s">
        <v>1404</v>
      </c>
      <c r="J551" s="15" t="s">
        <v>1405</v>
      </c>
      <c r="K551" s="15" t="s">
        <v>1406</v>
      </c>
    </row>
    <row r="552" spans="1:11" ht="18" customHeight="1">
      <c r="A552" s="2">
        <v>4</v>
      </c>
      <c r="B552" s="2" t="s">
        <v>5763</v>
      </c>
      <c r="C552" s="2" t="s">
        <v>1399</v>
      </c>
      <c r="D552" s="2" t="s">
        <v>246</v>
      </c>
      <c r="E552" s="2" t="s">
        <v>1421</v>
      </c>
      <c r="F552" s="2" t="s">
        <v>1422</v>
      </c>
      <c r="G552" s="2" t="s">
        <v>1423</v>
      </c>
      <c r="H552" s="2" t="s">
        <v>1424</v>
      </c>
      <c r="I552" s="2" t="s">
        <v>1404</v>
      </c>
      <c r="J552" s="15" t="s">
        <v>1405</v>
      </c>
      <c r="K552" s="15" t="s">
        <v>1406</v>
      </c>
    </row>
    <row r="553" spans="1:11" ht="18" customHeight="1">
      <c r="A553" s="2">
        <v>5</v>
      </c>
      <c r="B553" s="2" t="s">
        <v>5763</v>
      </c>
      <c r="C553" s="2" t="s">
        <v>1399</v>
      </c>
      <c r="D553" s="2" t="s">
        <v>246</v>
      </c>
      <c r="E553" s="2" t="s">
        <v>1436</v>
      </c>
      <c r="F553" s="2" t="s">
        <v>1437</v>
      </c>
      <c r="G553" s="2" t="s">
        <v>1438</v>
      </c>
      <c r="H553" s="2" t="s">
        <v>1420</v>
      </c>
      <c r="I553" s="2" t="s">
        <v>1404</v>
      </c>
      <c r="J553" s="15" t="s">
        <v>1405</v>
      </c>
      <c r="K553" s="15" t="s">
        <v>1406</v>
      </c>
    </row>
    <row r="554" spans="1:11" ht="18" customHeight="1">
      <c r="A554" s="2">
        <v>6</v>
      </c>
      <c r="B554" s="2" t="s">
        <v>5763</v>
      </c>
      <c r="C554" s="2" t="s">
        <v>1399</v>
      </c>
      <c r="D554" s="2" t="s">
        <v>246</v>
      </c>
      <c r="E554" s="2" t="s">
        <v>5770</v>
      </c>
      <c r="F554" s="2" t="s">
        <v>5848</v>
      </c>
      <c r="G554" s="2" t="s">
        <v>5849</v>
      </c>
      <c r="H554" s="2" t="s">
        <v>1555</v>
      </c>
      <c r="I554" s="2" t="s">
        <v>5624</v>
      </c>
      <c r="J554" s="15" t="s">
        <v>1405</v>
      </c>
      <c r="K554" s="15" t="s">
        <v>1406</v>
      </c>
    </row>
    <row r="555" spans="1:11" ht="18" customHeight="1">
      <c r="A555" s="2">
        <v>7</v>
      </c>
      <c r="B555" s="2" t="s">
        <v>5763</v>
      </c>
      <c r="C555" s="2" t="s">
        <v>1399</v>
      </c>
      <c r="D555" s="2" t="s">
        <v>246</v>
      </c>
      <c r="E555" s="2" t="s">
        <v>1446</v>
      </c>
      <c r="F555" s="2" t="s">
        <v>1447</v>
      </c>
      <c r="G555" s="2" t="s">
        <v>1448</v>
      </c>
      <c r="H555" s="2" t="s">
        <v>1424</v>
      </c>
      <c r="I555" s="2" t="s">
        <v>1404</v>
      </c>
      <c r="J555" s="15" t="s">
        <v>1405</v>
      </c>
      <c r="K555" s="15" t="s">
        <v>1406</v>
      </c>
    </row>
    <row r="556" spans="1:11" ht="18" customHeight="1">
      <c r="A556" s="2">
        <v>8</v>
      </c>
      <c r="B556" s="2" t="s">
        <v>5763</v>
      </c>
      <c r="C556" s="2" t="s">
        <v>1399</v>
      </c>
      <c r="D556" s="2" t="s">
        <v>246</v>
      </c>
      <c r="E556" s="2" t="s">
        <v>5771</v>
      </c>
      <c r="F556" s="2" t="s">
        <v>5850</v>
      </c>
      <c r="G556" s="2" t="s">
        <v>5851</v>
      </c>
      <c r="H556" s="2" t="s">
        <v>1514</v>
      </c>
      <c r="I556" s="2" t="s">
        <v>5096</v>
      </c>
      <c r="J556" s="15" t="s">
        <v>1405</v>
      </c>
      <c r="K556" s="15" t="s">
        <v>1406</v>
      </c>
    </row>
    <row r="557" spans="1:11" ht="18" customHeight="1">
      <c r="A557" s="2">
        <v>9</v>
      </c>
      <c r="B557" s="2" t="s">
        <v>5763</v>
      </c>
      <c r="C557" s="2" t="s">
        <v>1399</v>
      </c>
      <c r="D557" s="2" t="s">
        <v>246</v>
      </c>
      <c r="E557" s="2" t="s">
        <v>1449</v>
      </c>
      <c r="F557" s="2" t="s">
        <v>1450</v>
      </c>
      <c r="G557" s="2" t="s">
        <v>1451</v>
      </c>
      <c r="H557" s="2" t="s">
        <v>1452</v>
      </c>
      <c r="I557" s="2" t="s">
        <v>1404</v>
      </c>
      <c r="J557" s="15" t="s">
        <v>1405</v>
      </c>
      <c r="K557" s="15" t="s">
        <v>1406</v>
      </c>
    </row>
    <row r="558" spans="1:11" ht="18" customHeight="1">
      <c r="A558" s="2">
        <v>10</v>
      </c>
      <c r="B558" s="2" t="s">
        <v>5763</v>
      </c>
      <c r="C558" s="2" t="s">
        <v>1399</v>
      </c>
      <c r="D558" s="2" t="s">
        <v>246</v>
      </c>
      <c r="E558" s="2" t="s">
        <v>5773</v>
      </c>
      <c r="F558" s="2" t="s">
        <v>5854</v>
      </c>
      <c r="G558" s="2" t="s">
        <v>5855</v>
      </c>
      <c r="H558" s="2" t="s">
        <v>1886</v>
      </c>
      <c r="I558" s="2" t="s">
        <v>5096</v>
      </c>
      <c r="J558" s="15" t="s">
        <v>1405</v>
      </c>
      <c r="K558" s="15" t="s">
        <v>1406</v>
      </c>
    </row>
    <row r="559" spans="1:11" ht="18" customHeight="1">
      <c r="A559" s="2">
        <v>11</v>
      </c>
      <c r="B559" s="2" t="s">
        <v>5763</v>
      </c>
      <c r="C559" s="2" t="s">
        <v>1399</v>
      </c>
      <c r="D559" s="2" t="s">
        <v>246</v>
      </c>
      <c r="E559" s="2" t="s">
        <v>1486</v>
      </c>
      <c r="F559" s="2" t="s">
        <v>1487</v>
      </c>
      <c r="G559" s="2" t="s">
        <v>1488</v>
      </c>
      <c r="H559" s="2" t="s">
        <v>1489</v>
      </c>
      <c r="I559" s="2" t="s">
        <v>1404</v>
      </c>
      <c r="J559" s="15" t="s">
        <v>1405</v>
      </c>
      <c r="K559" s="15" t="s">
        <v>1406</v>
      </c>
    </row>
    <row r="560" spans="1:11" ht="18" customHeight="1">
      <c r="A560" s="2">
        <v>12</v>
      </c>
      <c r="B560" s="2" t="s">
        <v>5763</v>
      </c>
      <c r="C560" s="2" t="s">
        <v>1399</v>
      </c>
      <c r="D560" s="2" t="s">
        <v>246</v>
      </c>
      <c r="E560" s="2" t="s">
        <v>5774</v>
      </c>
      <c r="F560" s="2" t="s">
        <v>5856</v>
      </c>
      <c r="G560" s="2" t="s">
        <v>5857</v>
      </c>
      <c r="H560" s="2" t="s">
        <v>1514</v>
      </c>
      <c r="I560" s="2" t="s">
        <v>5587</v>
      </c>
      <c r="J560" s="15" t="s">
        <v>1405</v>
      </c>
      <c r="K560" s="15" t="s">
        <v>1406</v>
      </c>
    </row>
    <row r="561" spans="1:11" ht="18" customHeight="1">
      <c r="A561" s="2">
        <v>13</v>
      </c>
      <c r="B561" s="2" t="s">
        <v>5763</v>
      </c>
      <c r="C561" s="2" t="s">
        <v>1399</v>
      </c>
      <c r="D561" s="2" t="s">
        <v>246</v>
      </c>
      <c r="E561" s="2" t="s">
        <v>1499</v>
      </c>
      <c r="F561" s="2" t="s">
        <v>1500</v>
      </c>
      <c r="G561" s="2" t="s">
        <v>1419</v>
      </c>
      <c r="H561" s="2" t="s">
        <v>1424</v>
      </c>
      <c r="I561" s="2" t="s">
        <v>1404</v>
      </c>
      <c r="J561" s="15" t="s">
        <v>1405</v>
      </c>
      <c r="K561" s="15" t="s">
        <v>1406</v>
      </c>
    </row>
    <row r="562" spans="1:11" ht="18" customHeight="1">
      <c r="A562" s="2">
        <v>14</v>
      </c>
      <c r="B562" s="2" t="s">
        <v>5763</v>
      </c>
      <c r="C562" s="2" t="s">
        <v>1399</v>
      </c>
      <c r="D562" s="2" t="s">
        <v>246</v>
      </c>
      <c r="E562" s="2" t="s">
        <v>1501</v>
      </c>
      <c r="F562" s="2" t="s">
        <v>1502</v>
      </c>
      <c r="G562" s="2" t="s">
        <v>1503</v>
      </c>
      <c r="H562" s="2" t="s">
        <v>1489</v>
      </c>
      <c r="I562" s="2" t="s">
        <v>1404</v>
      </c>
      <c r="J562" s="15" t="s">
        <v>1405</v>
      </c>
      <c r="K562" s="15" t="s">
        <v>1406</v>
      </c>
    </row>
    <row r="563" spans="1:11" ht="18" customHeight="1">
      <c r="A563" s="2">
        <v>15</v>
      </c>
      <c r="B563" s="2" t="s">
        <v>5763</v>
      </c>
      <c r="C563" s="2" t="s">
        <v>1399</v>
      </c>
      <c r="D563" s="2" t="s">
        <v>246</v>
      </c>
      <c r="E563" s="2" t="s">
        <v>260</v>
      </c>
      <c r="F563" s="2" t="s">
        <v>1508</v>
      </c>
      <c r="G563" s="2" t="s">
        <v>1509</v>
      </c>
      <c r="H563" s="2" t="s">
        <v>1510</v>
      </c>
      <c r="I563" s="2" t="s">
        <v>1404</v>
      </c>
      <c r="J563" s="15" t="s">
        <v>1405</v>
      </c>
      <c r="K563" s="15" t="s">
        <v>1406</v>
      </c>
    </row>
    <row r="564" spans="1:11" ht="18" customHeight="1">
      <c r="A564" s="2">
        <v>16</v>
      </c>
      <c r="B564" s="2" t="s">
        <v>5763</v>
      </c>
      <c r="C564" s="2" t="s">
        <v>1399</v>
      </c>
      <c r="D564" s="2" t="s">
        <v>246</v>
      </c>
      <c r="E564" s="2" t="s">
        <v>1932</v>
      </c>
      <c r="F564" s="2" t="s">
        <v>1933</v>
      </c>
      <c r="G564" s="2" t="s">
        <v>1934</v>
      </c>
      <c r="H564" s="2" t="s">
        <v>1442</v>
      </c>
      <c r="I564" s="2" t="s">
        <v>1404</v>
      </c>
      <c r="J564" s="15" t="s">
        <v>1405</v>
      </c>
      <c r="K564" s="15" t="s">
        <v>1406</v>
      </c>
    </row>
    <row r="565" spans="1:11" ht="18" customHeight="1">
      <c r="A565" s="2">
        <v>17</v>
      </c>
      <c r="B565" s="2" t="s">
        <v>5763</v>
      </c>
      <c r="C565" s="2" t="s">
        <v>1399</v>
      </c>
      <c r="D565" s="2" t="s">
        <v>246</v>
      </c>
      <c r="E565" s="2" t="s">
        <v>1532</v>
      </c>
      <c r="F565" s="2" t="s">
        <v>1533</v>
      </c>
      <c r="G565" s="2" t="s">
        <v>1534</v>
      </c>
      <c r="H565" s="2" t="s">
        <v>1507</v>
      </c>
      <c r="I565" s="2" t="s">
        <v>1404</v>
      </c>
      <c r="J565" s="15" t="s">
        <v>1405</v>
      </c>
      <c r="K565" s="15" t="s">
        <v>1406</v>
      </c>
    </row>
    <row r="566" spans="1:11" ht="18" customHeight="1">
      <c r="A566" s="2">
        <v>18</v>
      </c>
      <c r="B566" s="2" t="s">
        <v>5763</v>
      </c>
      <c r="C566" s="2" t="s">
        <v>1399</v>
      </c>
      <c r="D566" s="2" t="s">
        <v>246</v>
      </c>
      <c r="E566" s="2" t="s">
        <v>1552</v>
      </c>
      <c r="F566" s="2" t="s">
        <v>1553</v>
      </c>
      <c r="G566" s="2" t="s">
        <v>1554</v>
      </c>
      <c r="H566" s="2" t="s">
        <v>1555</v>
      </c>
      <c r="I566" s="2" t="s">
        <v>1404</v>
      </c>
      <c r="J566" s="15" t="s">
        <v>1405</v>
      </c>
      <c r="K566" s="15" t="s">
        <v>1406</v>
      </c>
    </row>
    <row r="567" spans="1:11" ht="18" customHeight="1">
      <c r="A567" s="2">
        <v>19</v>
      </c>
      <c r="B567" s="2" t="s">
        <v>5763</v>
      </c>
      <c r="C567" s="2" t="s">
        <v>1399</v>
      </c>
      <c r="D567" s="2" t="s">
        <v>246</v>
      </c>
      <c r="E567" s="2" t="s">
        <v>1556</v>
      </c>
      <c r="F567" s="2" t="s">
        <v>1557</v>
      </c>
      <c r="G567" s="2" t="s">
        <v>1558</v>
      </c>
      <c r="H567" s="2" t="s">
        <v>1541</v>
      </c>
      <c r="I567" s="2" t="s">
        <v>1404</v>
      </c>
      <c r="J567" s="15" t="s">
        <v>1405</v>
      </c>
      <c r="K567" s="15" t="s">
        <v>1406</v>
      </c>
    </row>
    <row r="568" spans="1:11" ht="18" customHeight="1">
      <c r="A568" s="2">
        <v>20</v>
      </c>
      <c r="B568" s="2" t="s">
        <v>5763</v>
      </c>
      <c r="C568" s="2" t="s">
        <v>1399</v>
      </c>
      <c r="D568" s="2" t="s">
        <v>246</v>
      </c>
      <c r="E568" s="2" t="s">
        <v>1562</v>
      </c>
      <c r="F568" s="2" t="s">
        <v>1563</v>
      </c>
      <c r="G568" s="2" t="s">
        <v>1564</v>
      </c>
      <c r="H568" s="2" t="s">
        <v>1565</v>
      </c>
      <c r="I568" s="2" t="s">
        <v>1404</v>
      </c>
      <c r="J568" s="15" t="s">
        <v>1405</v>
      </c>
      <c r="K568" s="15" t="s">
        <v>1406</v>
      </c>
    </row>
    <row r="569" spans="1:11" ht="18" customHeight="1">
      <c r="A569" s="2">
        <v>21</v>
      </c>
      <c r="B569" s="2" t="s">
        <v>5763</v>
      </c>
      <c r="C569" s="2" t="s">
        <v>1399</v>
      </c>
      <c r="D569" s="2" t="s">
        <v>246</v>
      </c>
      <c r="E569" s="2" t="s">
        <v>1566</v>
      </c>
      <c r="F569" s="2" t="s">
        <v>1567</v>
      </c>
      <c r="G569" s="2" t="s">
        <v>1568</v>
      </c>
      <c r="H569" s="2" t="s">
        <v>1489</v>
      </c>
      <c r="I569" s="2" t="s">
        <v>1404</v>
      </c>
      <c r="J569" s="15" t="s">
        <v>1405</v>
      </c>
      <c r="K569" s="15" t="s">
        <v>1406</v>
      </c>
    </row>
    <row r="570" spans="1:11" ht="18" customHeight="1">
      <c r="A570" s="2">
        <v>22</v>
      </c>
      <c r="B570" s="2" t="s">
        <v>5763</v>
      </c>
      <c r="C570" s="2" t="s">
        <v>1399</v>
      </c>
      <c r="D570" s="2" t="s">
        <v>246</v>
      </c>
      <c r="E570" s="2" t="s">
        <v>1572</v>
      </c>
      <c r="F570" s="2" t="s">
        <v>1573</v>
      </c>
      <c r="G570" s="2" t="s">
        <v>1574</v>
      </c>
      <c r="H570" s="2" t="s">
        <v>1565</v>
      </c>
      <c r="I570" s="2" t="s">
        <v>1404</v>
      </c>
      <c r="J570" s="15" t="s">
        <v>1405</v>
      </c>
      <c r="K570" s="15" t="s">
        <v>1406</v>
      </c>
    </row>
    <row r="571" spans="1:11" ht="18" customHeight="1">
      <c r="A571" s="2">
        <v>23</v>
      </c>
      <c r="B571" s="2" t="s">
        <v>5763</v>
      </c>
      <c r="C571" s="2" t="s">
        <v>1399</v>
      </c>
      <c r="D571" s="2" t="s">
        <v>246</v>
      </c>
      <c r="E571" s="2" t="s">
        <v>1575</v>
      </c>
      <c r="F571" s="2" t="s">
        <v>1576</v>
      </c>
      <c r="G571" s="2" t="s">
        <v>1577</v>
      </c>
      <c r="H571" s="2" t="s">
        <v>1489</v>
      </c>
      <c r="I571" s="2" t="s">
        <v>1404</v>
      </c>
      <c r="J571" s="15" t="s">
        <v>1405</v>
      </c>
      <c r="K571" s="15" t="s">
        <v>1406</v>
      </c>
    </row>
    <row r="572" spans="1:11" ht="18" customHeight="1">
      <c r="A572" s="2">
        <v>24</v>
      </c>
      <c r="B572" s="2" t="s">
        <v>5763</v>
      </c>
      <c r="C572" s="2" t="s">
        <v>1399</v>
      </c>
      <c r="D572" s="2" t="s">
        <v>246</v>
      </c>
      <c r="E572" s="2" t="s">
        <v>1578</v>
      </c>
      <c r="F572" s="2" t="s">
        <v>1579</v>
      </c>
      <c r="G572" s="2" t="s">
        <v>1580</v>
      </c>
      <c r="H572" s="2" t="s">
        <v>1456</v>
      </c>
      <c r="I572" s="2" t="s">
        <v>1404</v>
      </c>
      <c r="J572" s="15" t="s">
        <v>1405</v>
      </c>
      <c r="K572" s="15" t="s">
        <v>1406</v>
      </c>
    </row>
    <row r="573" spans="1:11" ht="18" customHeight="1">
      <c r="A573" s="2">
        <v>25</v>
      </c>
      <c r="B573" s="2" t="s">
        <v>5763</v>
      </c>
      <c r="C573" s="2" t="s">
        <v>1399</v>
      </c>
      <c r="D573" s="2" t="s">
        <v>246</v>
      </c>
      <c r="E573" s="2" t="s">
        <v>1597</v>
      </c>
      <c r="F573" s="2" t="s">
        <v>1598</v>
      </c>
      <c r="G573" s="2" t="s">
        <v>1599</v>
      </c>
      <c r="H573" s="2" t="s">
        <v>1600</v>
      </c>
      <c r="I573" s="2" t="s">
        <v>1404</v>
      </c>
      <c r="J573" s="15" t="s">
        <v>1405</v>
      </c>
      <c r="K573" s="15" t="s">
        <v>1406</v>
      </c>
    </row>
    <row r="574" spans="1:11" ht="18" customHeight="1">
      <c r="A574" s="2">
        <v>26</v>
      </c>
      <c r="B574" s="2" t="s">
        <v>5763</v>
      </c>
      <c r="C574" s="2" t="s">
        <v>1399</v>
      </c>
      <c r="D574" s="2" t="s">
        <v>246</v>
      </c>
      <c r="E574" s="2" t="s">
        <v>1606</v>
      </c>
      <c r="F574" s="2" t="s">
        <v>1607</v>
      </c>
      <c r="G574" s="2" t="s">
        <v>1608</v>
      </c>
      <c r="H574" s="2" t="s">
        <v>1489</v>
      </c>
      <c r="I574" s="2" t="s">
        <v>1404</v>
      </c>
      <c r="J574" s="15" t="s">
        <v>1405</v>
      </c>
      <c r="K574" s="15" t="s">
        <v>1406</v>
      </c>
    </row>
    <row r="575" spans="1:11" ht="18" customHeight="1">
      <c r="A575" s="2">
        <v>27</v>
      </c>
      <c r="B575" s="2" t="s">
        <v>5763</v>
      </c>
      <c r="C575" s="2" t="s">
        <v>1399</v>
      </c>
      <c r="D575" s="2" t="s">
        <v>246</v>
      </c>
      <c r="E575" s="2" t="s">
        <v>1609</v>
      </c>
      <c r="F575" s="2" t="s">
        <v>1610</v>
      </c>
      <c r="G575" s="2" t="s">
        <v>1611</v>
      </c>
      <c r="H575" s="2" t="s">
        <v>1424</v>
      </c>
      <c r="I575" s="2" t="s">
        <v>1404</v>
      </c>
      <c r="J575" s="15" t="s">
        <v>1405</v>
      </c>
      <c r="K575" s="15" t="s">
        <v>1406</v>
      </c>
    </row>
    <row r="576" spans="1:11" ht="18" customHeight="1">
      <c r="A576" s="2">
        <v>28</v>
      </c>
      <c r="B576" s="2" t="s">
        <v>5763</v>
      </c>
      <c r="C576" s="2" t="s">
        <v>1399</v>
      </c>
      <c r="D576" s="2" t="s">
        <v>246</v>
      </c>
      <c r="E576" s="2" t="s">
        <v>5780</v>
      </c>
      <c r="F576" s="2" t="s">
        <v>5870</v>
      </c>
      <c r="G576" s="2" t="s">
        <v>5871</v>
      </c>
      <c r="H576" s="2" t="s">
        <v>1583</v>
      </c>
      <c r="I576" s="2" t="s">
        <v>5096</v>
      </c>
      <c r="J576" s="15" t="s">
        <v>1405</v>
      </c>
      <c r="K576" s="15" t="s">
        <v>1406</v>
      </c>
    </row>
    <row r="577" spans="1:11" ht="18" customHeight="1">
      <c r="A577" s="2">
        <v>29</v>
      </c>
      <c r="B577" s="2" t="s">
        <v>5763</v>
      </c>
      <c r="C577" s="2" t="s">
        <v>1399</v>
      </c>
      <c r="D577" s="2" t="s">
        <v>246</v>
      </c>
      <c r="E577" s="2" t="s">
        <v>5784</v>
      </c>
      <c r="F577" s="2" t="s">
        <v>5878</v>
      </c>
      <c r="G577" s="2" t="s">
        <v>5879</v>
      </c>
      <c r="H577" s="2" t="s">
        <v>5880</v>
      </c>
      <c r="I577" s="2" t="s">
        <v>5096</v>
      </c>
      <c r="J577" s="15" t="s">
        <v>1405</v>
      </c>
      <c r="K577" s="15" t="s">
        <v>1406</v>
      </c>
    </row>
    <row r="578" spans="1:11" ht="18" customHeight="1">
      <c r="A578" s="2">
        <v>30</v>
      </c>
      <c r="B578" s="2" t="s">
        <v>5763</v>
      </c>
      <c r="C578" s="2" t="s">
        <v>1399</v>
      </c>
      <c r="D578" s="2" t="s">
        <v>246</v>
      </c>
      <c r="E578" s="2" t="s">
        <v>268</v>
      </c>
      <c r="F578" s="2" t="s">
        <v>1633</v>
      </c>
      <c r="G578" s="2" t="s">
        <v>1634</v>
      </c>
      <c r="H578" s="2" t="s">
        <v>1514</v>
      </c>
      <c r="I578" s="2" t="s">
        <v>1404</v>
      </c>
      <c r="J578" s="15" t="s">
        <v>1405</v>
      </c>
      <c r="K578" s="15" t="s">
        <v>1406</v>
      </c>
    </row>
    <row r="579" spans="1:11" ht="18" customHeight="1">
      <c r="A579" s="2">
        <v>31</v>
      </c>
      <c r="B579" s="2" t="s">
        <v>5763</v>
      </c>
      <c r="C579" s="2" t="s">
        <v>1399</v>
      </c>
      <c r="D579" s="2" t="s">
        <v>246</v>
      </c>
      <c r="E579" s="2" t="s">
        <v>271</v>
      </c>
      <c r="F579" s="2" t="s">
        <v>1635</v>
      </c>
      <c r="G579" s="2" t="s">
        <v>1636</v>
      </c>
      <c r="H579" s="2" t="s">
        <v>1424</v>
      </c>
      <c r="I579" s="2" t="s">
        <v>1404</v>
      </c>
      <c r="J579" s="15" t="s">
        <v>1405</v>
      </c>
      <c r="K579" s="15" t="s">
        <v>1406</v>
      </c>
    </row>
    <row r="580" spans="1:11" ht="18" customHeight="1">
      <c r="A580" s="2">
        <v>32</v>
      </c>
      <c r="B580" s="2" t="s">
        <v>5763</v>
      </c>
      <c r="C580" s="2" t="s">
        <v>1399</v>
      </c>
      <c r="D580" s="2" t="s">
        <v>246</v>
      </c>
      <c r="E580" s="2" t="s">
        <v>282</v>
      </c>
      <c r="F580" s="2" t="s">
        <v>1969</v>
      </c>
      <c r="G580" s="2" t="s">
        <v>1970</v>
      </c>
      <c r="H580" s="2" t="s">
        <v>1424</v>
      </c>
      <c r="I580" s="2" t="s">
        <v>1404</v>
      </c>
      <c r="J580" s="15" t="s">
        <v>1405</v>
      </c>
      <c r="K580" s="15" t="s">
        <v>1406</v>
      </c>
    </row>
    <row r="581" spans="1:11" ht="18" customHeight="1">
      <c r="A581" s="2">
        <v>33</v>
      </c>
      <c r="B581" s="2" t="s">
        <v>5763</v>
      </c>
      <c r="C581" s="2" t="s">
        <v>1399</v>
      </c>
      <c r="D581" s="2" t="s">
        <v>246</v>
      </c>
      <c r="E581" s="2" t="s">
        <v>251</v>
      </c>
      <c r="F581" s="2" t="s">
        <v>1887</v>
      </c>
      <c r="G581" s="2" t="s">
        <v>1888</v>
      </c>
      <c r="H581" s="2" t="s">
        <v>1424</v>
      </c>
      <c r="I581" s="2" t="s">
        <v>1872</v>
      </c>
      <c r="J581" s="15" t="s">
        <v>1405</v>
      </c>
      <c r="K581" s="15" t="s">
        <v>1406</v>
      </c>
    </row>
    <row r="582" spans="1:11" ht="18" customHeight="1">
      <c r="A582" s="2">
        <v>34</v>
      </c>
      <c r="B582" s="2" t="s">
        <v>5763</v>
      </c>
      <c r="C582" s="2" t="s">
        <v>1399</v>
      </c>
      <c r="D582" s="2" t="s">
        <v>246</v>
      </c>
      <c r="E582" s="2" t="s">
        <v>1436</v>
      </c>
      <c r="F582" s="2" t="s">
        <v>1641</v>
      </c>
      <c r="G582" s="2" t="s">
        <v>1438</v>
      </c>
      <c r="H582" s="2" t="s">
        <v>1424</v>
      </c>
      <c r="I582" s="2" t="s">
        <v>1404</v>
      </c>
      <c r="J582" s="15" t="s">
        <v>1405</v>
      </c>
      <c r="K582" s="15" t="s">
        <v>1406</v>
      </c>
    </row>
    <row r="583" spans="1:11" ht="18" customHeight="1">
      <c r="A583" s="2">
        <v>35</v>
      </c>
      <c r="B583" s="2" t="s">
        <v>5763</v>
      </c>
      <c r="C583" s="2" t="s">
        <v>1399</v>
      </c>
      <c r="D583" s="2" t="s">
        <v>246</v>
      </c>
      <c r="E583" s="2" t="s">
        <v>261</v>
      </c>
      <c r="F583" s="2" t="s">
        <v>1642</v>
      </c>
      <c r="G583" s="2" t="s">
        <v>1643</v>
      </c>
      <c r="H583" s="2" t="s">
        <v>1507</v>
      </c>
      <c r="I583" s="2" t="s">
        <v>1404</v>
      </c>
      <c r="J583" s="15" t="s">
        <v>1405</v>
      </c>
      <c r="K583" s="15" t="s">
        <v>1406</v>
      </c>
    </row>
    <row r="584" spans="1:11" ht="18" customHeight="1">
      <c r="A584" s="2">
        <v>36</v>
      </c>
      <c r="B584" s="2" t="s">
        <v>5763</v>
      </c>
      <c r="C584" s="2" t="s">
        <v>1399</v>
      </c>
      <c r="D584" s="2" t="s">
        <v>246</v>
      </c>
      <c r="E584" s="2" t="s">
        <v>314</v>
      </c>
      <c r="F584" s="2" t="s">
        <v>1647</v>
      </c>
      <c r="G584" s="2" t="s">
        <v>1648</v>
      </c>
      <c r="H584" s="2" t="s">
        <v>1507</v>
      </c>
      <c r="I584" s="2" t="s">
        <v>1404</v>
      </c>
      <c r="J584" s="15" t="s">
        <v>1405</v>
      </c>
      <c r="K584" s="15" t="s">
        <v>1406</v>
      </c>
    </row>
    <row r="585" spans="1:11" ht="18" customHeight="1">
      <c r="A585" s="2">
        <v>37</v>
      </c>
      <c r="B585" s="2" t="s">
        <v>5763</v>
      </c>
      <c r="C585" s="2" t="s">
        <v>1399</v>
      </c>
      <c r="D585" s="2" t="s">
        <v>246</v>
      </c>
      <c r="E585" s="2" t="s">
        <v>252</v>
      </c>
      <c r="F585" s="2" t="s">
        <v>5906</v>
      </c>
      <c r="G585" s="2" t="s">
        <v>5907</v>
      </c>
      <c r="H585" s="2" t="s">
        <v>1551</v>
      </c>
      <c r="I585" s="2" t="s">
        <v>5507</v>
      </c>
      <c r="J585" s="15" t="s">
        <v>1405</v>
      </c>
      <c r="K585" s="15" t="s">
        <v>1406</v>
      </c>
    </row>
    <row r="586" spans="1:11" ht="18" customHeight="1">
      <c r="A586" s="2">
        <v>38</v>
      </c>
      <c r="B586" s="2" t="s">
        <v>5763</v>
      </c>
      <c r="C586" s="2" t="s">
        <v>1399</v>
      </c>
      <c r="D586" s="2" t="s">
        <v>246</v>
      </c>
      <c r="E586" s="2" t="s">
        <v>263</v>
      </c>
      <c r="F586" s="2" t="s">
        <v>1651</v>
      </c>
      <c r="G586" s="2" t="s">
        <v>1652</v>
      </c>
      <c r="H586" s="2" t="s">
        <v>1489</v>
      </c>
      <c r="I586" s="2" t="s">
        <v>1404</v>
      </c>
      <c r="J586" s="15" t="s">
        <v>1405</v>
      </c>
      <c r="K586" s="15" t="s">
        <v>1406</v>
      </c>
    </row>
    <row r="587" spans="1:11" ht="18" customHeight="1">
      <c r="A587" s="2">
        <v>39</v>
      </c>
      <c r="B587" s="2" t="s">
        <v>5763</v>
      </c>
      <c r="C587" s="2" t="s">
        <v>1399</v>
      </c>
      <c r="D587" s="2" t="s">
        <v>246</v>
      </c>
      <c r="E587" s="2" t="s">
        <v>270</v>
      </c>
      <c r="F587" s="2" t="s">
        <v>1655</v>
      </c>
      <c r="G587" s="2" t="s">
        <v>1656</v>
      </c>
      <c r="H587" s="2" t="s">
        <v>1420</v>
      </c>
      <c r="I587" s="2" t="s">
        <v>1404</v>
      </c>
      <c r="J587" s="15" t="s">
        <v>1405</v>
      </c>
      <c r="K587" s="15" t="s">
        <v>1406</v>
      </c>
    </row>
    <row r="588" spans="1:11" ht="18" customHeight="1">
      <c r="A588" s="2">
        <v>40</v>
      </c>
      <c r="B588" s="2" t="s">
        <v>5763</v>
      </c>
      <c r="C588" s="2" t="s">
        <v>1399</v>
      </c>
      <c r="D588" s="2" t="s">
        <v>246</v>
      </c>
      <c r="E588" s="2" t="s">
        <v>287</v>
      </c>
      <c r="F588" s="2" t="s">
        <v>1665</v>
      </c>
      <c r="G588" s="2" t="s">
        <v>1666</v>
      </c>
      <c r="H588" s="2" t="s">
        <v>1667</v>
      </c>
      <c r="I588" s="2" t="s">
        <v>1404</v>
      </c>
      <c r="J588" s="15" t="s">
        <v>1405</v>
      </c>
      <c r="K588" s="15" t="s">
        <v>1406</v>
      </c>
    </row>
    <row r="589" spans="1:11" ht="18" customHeight="1">
      <c r="A589" s="2">
        <v>41</v>
      </c>
      <c r="B589" s="2" t="s">
        <v>5763</v>
      </c>
      <c r="C589" s="2" t="s">
        <v>1399</v>
      </c>
      <c r="D589" s="2" t="s">
        <v>246</v>
      </c>
      <c r="E589" s="2" t="s">
        <v>293</v>
      </c>
      <c r="F589" s="2" t="s">
        <v>1679</v>
      </c>
      <c r="G589" s="2" t="s">
        <v>1680</v>
      </c>
      <c r="H589" s="2" t="s">
        <v>454</v>
      </c>
      <c r="I589" s="2" t="s">
        <v>1404</v>
      </c>
      <c r="J589" s="15" t="s">
        <v>1405</v>
      </c>
      <c r="K589" s="15" t="s">
        <v>1406</v>
      </c>
    </row>
    <row r="590" spans="1:11" ht="18" customHeight="1">
      <c r="A590" s="2">
        <v>42</v>
      </c>
      <c r="B590" s="2" t="s">
        <v>5763</v>
      </c>
      <c r="C590" s="2" t="s">
        <v>1399</v>
      </c>
      <c r="D590" s="2" t="s">
        <v>246</v>
      </c>
      <c r="E590" s="2" t="s">
        <v>297</v>
      </c>
      <c r="F590" s="2" t="s">
        <v>1686</v>
      </c>
      <c r="G590" s="2" t="s">
        <v>1687</v>
      </c>
      <c r="H590" s="2" t="s">
        <v>1685</v>
      </c>
      <c r="I590" s="2" t="s">
        <v>1404</v>
      </c>
      <c r="J590" s="15" t="s">
        <v>1405</v>
      </c>
      <c r="K590" s="15" t="s">
        <v>1406</v>
      </c>
    </row>
    <row r="591" spans="1:11" ht="18" customHeight="1">
      <c r="A591" s="2">
        <v>43</v>
      </c>
      <c r="B591" s="2" t="s">
        <v>5763</v>
      </c>
      <c r="C591" s="2" t="s">
        <v>1399</v>
      </c>
      <c r="D591" s="2" t="s">
        <v>246</v>
      </c>
      <c r="E591" s="2" t="s">
        <v>310</v>
      </c>
      <c r="F591" s="2" t="s">
        <v>1692</v>
      </c>
      <c r="G591" s="2" t="s">
        <v>1693</v>
      </c>
      <c r="H591" s="2" t="s">
        <v>1694</v>
      </c>
      <c r="I591" s="2" t="s">
        <v>1404</v>
      </c>
      <c r="J591" s="15" t="s">
        <v>1405</v>
      </c>
      <c r="K591" s="15" t="s">
        <v>1406</v>
      </c>
    </row>
    <row r="592" spans="1:11" ht="18" customHeight="1">
      <c r="A592" s="2">
        <v>44</v>
      </c>
      <c r="B592" s="2" t="s">
        <v>5763</v>
      </c>
      <c r="C592" s="2" t="s">
        <v>1399</v>
      </c>
      <c r="D592" s="2" t="s">
        <v>246</v>
      </c>
      <c r="E592" s="2" t="s">
        <v>318</v>
      </c>
      <c r="F592" s="2" t="s">
        <v>1867</v>
      </c>
      <c r="G592" s="2" t="s">
        <v>1868</v>
      </c>
      <c r="H592" s="2" t="s">
        <v>1507</v>
      </c>
      <c r="I592" s="2" t="s">
        <v>1866</v>
      </c>
      <c r="J592" s="15" t="s">
        <v>1405</v>
      </c>
      <c r="K592" s="15" t="s">
        <v>1406</v>
      </c>
    </row>
    <row r="593" spans="1:11" ht="18" customHeight="1">
      <c r="A593" s="2">
        <v>45</v>
      </c>
      <c r="B593" s="2" t="s">
        <v>5763</v>
      </c>
      <c r="C593" s="2" t="s">
        <v>1399</v>
      </c>
      <c r="D593" s="2" t="s">
        <v>246</v>
      </c>
      <c r="E593" s="2" t="s">
        <v>322</v>
      </c>
      <c r="F593" s="2" t="s">
        <v>1705</v>
      </c>
      <c r="G593" s="2" t="s">
        <v>1706</v>
      </c>
      <c r="H593" s="2" t="s">
        <v>454</v>
      </c>
      <c r="I593" s="2" t="s">
        <v>1404</v>
      </c>
      <c r="J593" s="15" t="s">
        <v>1405</v>
      </c>
      <c r="K593" s="15" t="s">
        <v>1406</v>
      </c>
    </row>
    <row r="594" spans="1:11" ht="18" customHeight="1">
      <c r="A594" s="2">
        <v>46</v>
      </c>
      <c r="B594" s="2" t="s">
        <v>5763</v>
      </c>
      <c r="C594" s="2" t="s">
        <v>1399</v>
      </c>
      <c r="D594" s="2" t="s">
        <v>246</v>
      </c>
      <c r="E594" s="2" t="s">
        <v>303</v>
      </c>
      <c r="F594" s="2" t="s">
        <v>1709</v>
      </c>
      <c r="G594" s="2" t="s">
        <v>1710</v>
      </c>
      <c r="H594" s="2" t="s">
        <v>1424</v>
      </c>
      <c r="I594" s="2" t="s">
        <v>1404</v>
      </c>
      <c r="J594" s="15" t="s">
        <v>1405</v>
      </c>
      <c r="K594" s="15" t="s">
        <v>1406</v>
      </c>
    </row>
    <row r="595" spans="1:11" ht="18" customHeight="1">
      <c r="A595" s="2">
        <v>47</v>
      </c>
      <c r="B595" s="2" t="s">
        <v>5763</v>
      </c>
      <c r="C595" s="2" t="s">
        <v>1399</v>
      </c>
      <c r="D595" s="2" t="s">
        <v>246</v>
      </c>
      <c r="E595" s="2" t="s">
        <v>5795</v>
      </c>
      <c r="F595" s="2" t="s">
        <v>5929</v>
      </c>
      <c r="G595" s="2" t="s">
        <v>5930</v>
      </c>
      <c r="H595" s="2" t="s">
        <v>5349</v>
      </c>
      <c r="I595" s="2" t="s">
        <v>5096</v>
      </c>
      <c r="J595" s="15" t="s">
        <v>1405</v>
      </c>
      <c r="K595" s="15" t="s">
        <v>1406</v>
      </c>
    </row>
    <row r="596" spans="1:11" ht="18" customHeight="1">
      <c r="A596" s="2">
        <v>48</v>
      </c>
      <c r="B596" s="2" t="s">
        <v>5763</v>
      </c>
      <c r="C596" s="2" t="s">
        <v>1399</v>
      </c>
      <c r="D596" s="2" t="s">
        <v>246</v>
      </c>
      <c r="E596" s="2" t="s">
        <v>5796</v>
      </c>
      <c r="F596" s="2" t="s">
        <v>5931</v>
      </c>
      <c r="G596" s="2" t="s">
        <v>5932</v>
      </c>
      <c r="H596" s="2" t="s">
        <v>5933</v>
      </c>
      <c r="I596" s="2" t="s">
        <v>5096</v>
      </c>
      <c r="J596" s="15" t="s">
        <v>1405</v>
      </c>
      <c r="K596" s="15" t="s">
        <v>1406</v>
      </c>
    </row>
    <row r="597" spans="1:11" ht="18" customHeight="1">
      <c r="A597" s="2">
        <v>49</v>
      </c>
      <c r="B597" s="2" t="s">
        <v>5763</v>
      </c>
      <c r="C597" s="2" t="s">
        <v>1399</v>
      </c>
      <c r="D597" s="2" t="s">
        <v>246</v>
      </c>
      <c r="E597" s="2" t="s">
        <v>249</v>
      </c>
      <c r="F597" s="2" t="s">
        <v>5937</v>
      </c>
      <c r="G597" s="2" t="s">
        <v>5938</v>
      </c>
      <c r="H597" s="2" t="s">
        <v>1431</v>
      </c>
      <c r="I597" s="2" t="s">
        <v>5096</v>
      </c>
      <c r="J597" s="15" t="s">
        <v>1405</v>
      </c>
      <c r="K597" s="15" t="s">
        <v>1406</v>
      </c>
    </row>
    <row r="598" spans="1:11" ht="18" customHeight="1">
      <c r="A598" s="2">
        <v>50</v>
      </c>
      <c r="B598" s="2" t="s">
        <v>5763</v>
      </c>
      <c r="C598" s="2" t="s">
        <v>1399</v>
      </c>
      <c r="D598" s="2" t="s">
        <v>246</v>
      </c>
      <c r="E598" s="2" t="s">
        <v>281</v>
      </c>
      <c r="F598" s="2" t="s">
        <v>5945</v>
      </c>
      <c r="G598" s="2" t="s">
        <v>5946</v>
      </c>
      <c r="H598" s="2" t="s">
        <v>1510</v>
      </c>
      <c r="I598" s="2" t="s">
        <v>5096</v>
      </c>
      <c r="J598" s="15" t="s">
        <v>1405</v>
      </c>
      <c r="K598" s="15" t="s">
        <v>1406</v>
      </c>
    </row>
    <row r="599" spans="1:11" ht="18" customHeight="1">
      <c r="A599" s="2">
        <v>51</v>
      </c>
      <c r="B599" s="2" t="s">
        <v>5763</v>
      </c>
      <c r="C599" s="2" t="s">
        <v>1399</v>
      </c>
      <c r="D599" s="2" t="s">
        <v>246</v>
      </c>
      <c r="E599" s="2" t="s">
        <v>286</v>
      </c>
      <c r="F599" s="2" t="s">
        <v>5947</v>
      </c>
      <c r="G599" s="2" t="s">
        <v>5948</v>
      </c>
      <c r="H599" s="2" t="s">
        <v>5303</v>
      </c>
      <c r="I599" s="2" t="s">
        <v>5096</v>
      </c>
      <c r="J599" s="15" t="s">
        <v>1405</v>
      </c>
      <c r="K599" s="15" t="s">
        <v>1406</v>
      </c>
    </row>
    <row r="600" spans="1:11" ht="18" customHeight="1">
      <c r="A600" s="2">
        <v>52</v>
      </c>
      <c r="B600" s="2" t="s">
        <v>5763</v>
      </c>
      <c r="C600" s="2" t="s">
        <v>1399</v>
      </c>
      <c r="D600" s="2" t="s">
        <v>246</v>
      </c>
      <c r="E600" s="2" t="s">
        <v>5830</v>
      </c>
      <c r="F600" s="2" t="s">
        <v>6149</v>
      </c>
      <c r="G600" s="2" t="s">
        <v>6150</v>
      </c>
      <c r="H600" s="2" t="s">
        <v>5887</v>
      </c>
      <c r="I600" s="2" t="s">
        <v>5096</v>
      </c>
      <c r="J600" s="15" t="s">
        <v>1405</v>
      </c>
      <c r="K600" s="15" t="s">
        <v>1406</v>
      </c>
    </row>
    <row r="601" spans="1:11" ht="18" customHeight="1">
      <c r="A601" s="2">
        <v>53</v>
      </c>
      <c r="B601" s="2" t="s">
        <v>5763</v>
      </c>
      <c r="C601" s="2" t="s">
        <v>1399</v>
      </c>
      <c r="D601" s="2" t="s">
        <v>246</v>
      </c>
      <c r="E601" s="2" t="s">
        <v>294</v>
      </c>
      <c r="F601" s="2" t="s">
        <v>5949</v>
      </c>
      <c r="G601" s="2" t="s">
        <v>5950</v>
      </c>
      <c r="H601" s="2" t="s">
        <v>1974</v>
      </c>
      <c r="I601" s="2" t="s">
        <v>5096</v>
      </c>
      <c r="J601" s="15" t="s">
        <v>1405</v>
      </c>
      <c r="K601" s="15" t="s">
        <v>1406</v>
      </c>
    </row>
    <row r="602" spans="1:11" ht="18" customHeight="1">
      <c r="A602" s="2">
        <v>54</v>
      </c>
      <c r="B602" s="2" t="s">
        <v>5763</v>
      </c>
      <c r="C602" s="2" t="s">
        <v>1399</v>
      </c>
      <c r="D602" s="2" t="s">
        <v>246</v>
      </c>
      <c r="E602" s="2" t="s">
        <v>276</v>
      </c>
      <c r="F602" s="2" t="s">
        <v>5951</v>
      </c>
      <c r="G602" s="2" t="s">
        <v>5952</v>
      </c>
      <c r="H602" s="2" t="s">
        <v>1974</v>
      </c>
      <c r="I602" s="2" t="s">
        <v>5096</v>
      </c>
      <c r="J602" s="15" t="s">
        <v>1405</v>
      </c>
      <c r="K602" s="15" t="s">
        <v>1406</v>
      </c>
    </row>
    <row r="603" spans="1:11" ht="18" customHeight="1">
      <c r="A603" s="2">
        <v>55</v>
      </c>
      <c r="B603" s="2" t="s">
        <v>5763</v>
      </c>
      <c r="C603" s="2" t="s">
        <v>1399</v>
      </c>
      <c r="D603" s="2" t="s">
        <v>246</v>
      </c>
      <c r="E603" s="2" t="s">
        <v>277</v>
      </c>
      <c r="F603" s="2" t="s">
        <v>5953</v>
      </c>
      <c r="G603" s="2" t="s">
        <v>5954</v>
      </c>
      <c r="H603" s="2" t="s">
        <v>1974</v>
      </c>
      <c r="I603" s="2" t="s">
        <v>5096</v>
      </c>
      <c r="J603" s="15" t="s">
        <v>1405</v>
      </c>
      <c r="K603" s="15" t="s">
        <v>1406</v>
      </c>
    </row>
    <row r="604" spans="1:11" ht="18" customHeight="1">
      <c r="A604" s="2">
        <v>56</v>
      </c>
      <c r="B604" s="2" t="s">
        <v>5763</v>
      </c>
      <c r="C604" s="2" t="s">
        <v>1399</v>
      </c>
      <c r="D604" s="2" t="s">
        <v>246</v>
      </c>
      <c r="E604" s="2" t="s">
        <v>333</v>
      </c>
      <c r="F604" s="2" t="s">
        <v>5955</v>
      </c>
      <c r="G604" s="2" t="s">
        <v>5956</v>
      </c>
      <c r="H604" s="2" t="s">
        <v>5957</v>
      </c>
      <c r="I604" s="2" t="s">
        <v>5096</v>
      </c>
      <c r="J604" s="15" t="s">
        <v>1405</v>
      </c>
      <c r="K604" s="15" t="s">
        <v>1406</v>
      </c>
    </row>
    <row r="605" spans="1:11" ht="18" customHeight="1">
      <c r="A605" s="2">
        <v>57</v>
      </c>
      <c r="B605" s="2" t="s">
        <v>5763</v>
      </c>
      <c r="C605" s="2" t="s">
        <v>1399</v>
      </c>
      <c r="D605" s="2" t="s">
        <v>246</v>
      </c>
      <c r="E605" s="2" t="s">
        <v>334</v>
      </c>
      <c r="F605" s="2" t="s">
        <v>5958</v>
      </c>
      <c r="G605" s="2" t="s">
        <v>5959</v>
      </c>
      <c r="H605" s="2" t="s">
        <v>1427</v>
      </c>
      <c r="I605" s="2" t="s">
        <v>5096</v>
      </c>
      <c r="J605" s="15" t="s">
        <v>1405</v>
      </c>
      <c r="K605" s="15" t="s">
        <v>1406</v>
      </c>
    </row>
    <row r="606" spans="1:11" ht="18" customHeight="1">
      <c r="A606" s="2">
        <v>58</v>
      </c>
      <c r="B606" s="2" t="s">
        <v>5763</v>
      </c>
      <c r="C606" s="2" t="s">
        <v>1399</v>
      </c>
      <c r="D606" s="2" t="s">
        <v>246</v>
      </c>
      <c r="E606" s="2" t="s">
        <v>300</v>
      </c>
      <c r="F606" s="2" t="s">
        <v>1724</v>
      </c>
      <c r="G606" s="2" t="s">
        <v>1687</v>
      </c>
      <c r="H606" s="2" t="s">
        <v>1685</v>
      </c>
      <c r="I606" s="2" t="s">
        <v>1404</v>
      </c>
      <c r="J606" s="15" t="s">
        <v>1405</v>
      </c>
      <c r="K606" s="15" t="s">
        <v>1406</v>
      </c>
    </row>
    <row r="607" spans="1:11" ht="18" customHeight="1">
      <c r="A607" s="2">
        <v>59</v>
      </c>
      <c r="B607" s="2" t="s">
        <v>5763</v>
      </c>
      <c r="C607" s="2" t="s">
        <v>1399</v>
      </c>
      <c r="D607" s="2" t="s">
        <v>246</v>
      </c>
      <c r="E607" s="2" t="s">
        <v>332</v>
      </c>
      <c r="F607" s="2" t="s">
        <v>1897</v>
      </c>
      <c r="G607" s="2" t="s">
        <v>1898</v>
      </c>
      <c r="H607" s="2" t="s">
        <v>1685</v>
      </c>
      <c r="I607" s="2" t="s">
        <v>1872</v>
      </c>
      <c r="J607" s="15" t="s">
        <v>1405</v>
      </c>
      <c r="K607" s="15" t="s">
        <v>1406</v>
      </c>
    </row>
    <row r="608" spans="1:11" ht="18" customHeight="1">
      <c r="A608" s="2">
        <v>60</v>
      </c>
      <c r="B608" s="2" t="s">
        <v>5763</v>
      </c>
      <c r="C608" s="2" t="s">
        <v>1399</v>
      </c>
      <c r="D608" s="2" t="s">
        <v>246</v>
      </c>
      <c r="E608" s="2" t="s">
        <v>5799</v>
      </c>
      <c r="F608" s="2" t="s">
        <v>5968</v>
      </c>
      <c r="G608" s="2" t="s">
        <v>5969</v>
      </c>
      <c r="H608" s="2" t="s">
        <v>5970</v>
      </c>
      <c r="I608" s="2" t="s">
        <v>5096</v>
      </c>
      <c r="J608" s="15" t="s">
        <v>1405</v>
      </c>
      <c r="K608" s="15" t="s">
        <v>1406</v>
      </c>
    </row>
    <row r="609" spans="1:11" ht="18" customHeight="1">
      <c r="A609" s="2">
        <v>61</v>
      </c>
      <c r="B609" s="2" t="s">
        <v>5763</v>
      </c>
      <c r="C609" s="2" t="s">
        <v>1399</v>
      </c>
      <c r="D609" s="2" t="s">
        <v>246</v>
      </c>
      <c r="E609" s="2" t="s">
        <v>5800</v>
      </c>
      <c r="F609" s="2" t="s">
        <v>5971</v>
      </c>
      <c r="G609" s="2" t="s">
        <v>5972</v>
      </c>
      <c r="H609" s="2" t="s">
        <v>1583</v>
      </c>
      <c r="I609" s="2" t="s">
        <v>5096</v>
      </c>
      <c r="J609" s="15" t="s">
        <v>1405</v>
      </c>
      <c r="K609" s="15" t="s">
        <v>1406</v>
      </c>
    </row>
    <row r="610" spans="1:11" ht="18" customHeight="1">
      <c r="A610" s="2">
        <v>62</v>
      </c>
      <c r="B610" s="2" t="s">
        <v>5763</v>
      </c>
      <c r="C610" s="2" t="s">
        <v>1399</v>
      </c>
      <c r="D610" s="2" t="s">
        <v>246</v>
      </c>
      <c r="E610" s="2" t="s">
        <v>339</v>
      </c>
      <c r="F610" s="2" t="s">
        <v>5982</v>
      </c>
      <c r="G610" s="2" t="s">
        <v>5983</v>
      </c>
      <c r="H610" s="2" t="s">
        <v>5880</v>
      </c>
      <c r="I610" s="2" t="s">
        <v>5096</v>
      </c>
      <c r="J610" s="15" t="s">
        <v>1405</v>
      </c>
      <c r="K610" s="15" t="s">
        <v>1406</v>
      </c>
    </row>
    <row r="611" spans="1:11" ht="18" customHeight="1">
      <c r="A611" s="2">
        <v>63</v>
      </c>
      <c r="B611" s="2" t="s">
        <v>5763</v>
      </c>
      <c r="C611" s="2" t="s">
        <v>1399</v>
      </c>
      <c r="D611" s="2" t="s">
        <v>246</v>
      </c>
      <c r="E611" s="2" t="s">
        <v>341</v>
      </c>
      <c r="F611" s="2" t="s">
        <v>5986</v>
      </c>
      <c r="G611" s="2" t="s">
        <v>5987</v>
      </c>
      <c r="H611" s="2" t="s">
        <v>1514</v>
      </c>
      <c r="I611" s="2" t="s">
        <v>5096</v>
      </c>
      <c r="J611" s="15" t="s">
        <v>1405</v>
      </c>
      <c r="K611" s="15" t="s">
        <v>1406</v>
      </c>
    </row>
    <row r="612" spans="1:11" ht="18" customHeight="1">
      <c r="A612" s="2">
        <v>64</v>
      </c>
      <c r="B612" s="2" t="s">
        <v>5763</v>
      </c>
      <c r="C612" s="2" t="s">
        <v>1399</v>
      </c>
      <c r="D612" s="2" t="s">
        <v>246</v>
      </c>
      <c r="E612" s="2" t="s">
        <v>343</v>
      </c>
      <c r="F612" s="2" t="s">
        <v>5990</v>
      </c>
      <c r="G612" s="2" t="s">
        <v>5991</v>
      </c>
      <c r="H612" s="2" t="s">
        <v>5992</v>
      </c>
      <c r="I612" s="2" t="s">
        <v>5096</v>
      </c>
      <c r="J612" s="15" t="s">
        <v>1405</v>
      </c>
      <c r="K612" s="15" t="s">
        <v>1406</v>
      </c>
    </row>
    <row r="613" spans="1:11" ht="18" customHeight="1">
      <c r="A613" s="2">
        <v>65</v>
      </c>
      <c r="B613" s="2" t="s">
        <v>5763</v>
      </c>
      <c r="C613" s="2" t="s">
        <v>1399</v>
      </c>
      <c r="D613" s="2" t="s">
        <v>246</v>
      </c>
      <c r="E613" s="2" t="s">
        <v>345</v>
      </c>
      <c r="F613" s="2" t="s">
        <v>5994</v>
      </c>
      <c r="G613" s="2" t="s">
        <v>5995</v>
      </c>
      <c r="H613" s="2" t="s">
        <v>1974</v>
      </c>
      <c r="I613" s="2" t="s">
        <v>5096</v>
      </c>
      <c r="J613" s="15" t="s">
        <v>1405</v>
      </c>
      <c r="K613" s="15" t="s">
        <v>1406</v>
      </c>
    </row>
    <row r="614" spans="1:11" ht="18" customHeight="1">
      <c r="A614" s="2">
        <v>66</v>
      </c>
      <c r="B614" s="2" t="s">
        <v>5763</v>
      </c>
      <c r="C614" s="2" t="s">
        <v>1399</v>
      </c>
      <c r="D614" s="2" t="s">
        <v>246</v>
      </c>
      <c r="E614" s="2" t="s">
        <v>349</v>
      </c>
      <c r="F614" s="2" t="s">
        <v>6000</v>
      </c>
      <c r="G614" s="2" t="s">
        <v>6001</v>
      </c>
      <c r="H614" s="2" t="s">
        <v>6002</v>
      </c>
      <c r="I614" s="2" t="s">
        <v>5507</v>
      </c>
      <c r="J614" s="15" t="s">
        <v>1405</v>
      </c>
      <c r="K614" s="15" t="s">
        <v>1406</v>
      </c>
    </row>
    <row r="615" spans="1:11" ht="18" customHeight="1">
      <c r="A615" s="2">
        <v>67</v>
      </c>
      <c r="B615" s="2" t="s">
        <v>5763</v>
      </c>
      <c r="C615" s="2" t="s">
        <v>1399</v>
      </c>
      <c r="D615" s="2" t="s">
        <v>246</v>
      </c>
      <c r="E615" s="2" t="s">
        <v>356</v>
      </c>
      <c r="F615" s="2" t="s">
        <v>1899</v>
      </c>
      <c r="G615" s="2" t="s">
        <v>1900</v>
      </c>
      <c r="H615" s="2" t="s">
        <v>1901</v>
      </c>
      <c r="I615" s="2" t="s">
        <v>1872</v>
      </c>
      <c r="J615" s="15" t="s">
        <v>1405</v>
      </c>
      <c r="K615" s="15" t="s">
        <v>1406</v>
      </c>
    </row>
    <row r="616" spans="1:11" ht="18" customHeight="1">
      <c r="A616" s="2">
        <v>68</v>
      </c>
      <c r="B616" s="2" t="s">
        <v>5763</v>
      </c>
      <c r="C616" s="2" t="s">
        <v>1399</v>
      </c>
      <c r="D616" s="2" t="s">
        <v>246</v>
      </c>
      <c r="E616" s="2" t="s">
        <v>367</v>
      </c>
      <c r="F616" s="2" t="s">
        <v>6010</v>
      </c>
      <c r="G616" s="2" t="s">
        <v>6011</v>
      </c>
      <c r="H616" s="2" t="s">
        <v>1482</v>
      </c>
      <c r="I616" s="2" t="s">
        <v>5096</v>
      </c>
      <c r="J616" s="15" t="s">
        <v>1405</v>
      </c>
      <c r="K616" s="15" t="s">
        <v>1406</v>
      </c>
    </row>
    <row r="617" spans="1:11" ht="18" customHeight="1">
      <c r="A617" s="2">
        <v>69</v>
      </c>
      <c r="B617" s="2" t="s">
        <v>5763</v>
      </c>
      <c r="C617" s="2" t="s">
        <v>1399</v>
      </c>
      <c r="D617" s="2" t="s">
        <v>246</v>
      </c>
      <c r="E617" s="2" t="s">
        <v>379</v>
      </c>
      <c r="F617" s="2" t="s">
        <v>6034</v>
      </c>
      <c r="G617" s="2" t="s">
        <v>6035</v>
      </c>
      <c r="H617" s="2" t="s">
        <v>5303</v>
      </c>
      <c r="I617" s="2" t="s">
        <v>5096</v>
      </c>
      <c r="J617" s="15" t="s">
        <v>1405</v>
      </c>
      <c r="K617" s="15" t="s">
        <v>1406</v>
      </c>
    </row>
    <row r="618" spans="1:11" ht="18" customHeight="1">
      <c r="A618" s="2">
        <v>70</v>
      </c>
      <c r="B618" s="2" t="s">
        <v>5763</v>
      </c>
      <c r="C618" s="2" t="s">
        <v>1399</v>
      </c>
      <c r="D618" s="2" t="s">
        <v>246</v>
      </c>
      <c r="E618" s="2" t="s">
        <v>380</v>
      </c>
      <c r="F618" s="2" t="s">
        <v>5347</v>
      </c>
      <c r="G618" s="2" t="s">
        <v>5348</v>
      </c>
      <c r="H618" s="2" t="s">
        <v>5349</v>
      </c>
      <c r="I618" s="2" t="s">
        <v>5096</v>
      </c>
      <c r="J618" s="15" t="s">
        <v>1405</v>
      </c>
      <c r="K618" s="15" t="s">
        <v>1406</v>
      </c>
    </row>
    <row r="619" spans="1:11" ht="18" customHeight="1">
      <c r="A619" s="2">
        <v>71</v>
      </c>
      <c r="B619" s="2" t="s">
        <v>5763</v>
      </c>
      <c r="C619" s="2" t="s">
        <v>1399</v>
      </c>
      <c r="D619" s="2" t="s">
        <v>246</v>
      </c>
      <c r="E619" s="2" t="s">
        <v>279</v>
      </c>
      <c r="F619" s="2" t="s">
        <v>1760</v>
      </c>
      <c r="G619" s="2" t="s">
        <v>1761</v>
      </c>
      <c r="H619" s="2" t="s">
        <v>1424</v>
      </c>
      <c r="I619" s="2" t="s">
        <v>1404</v>
      </c>
      <c r="J619" s="15" t="s">
        <v>1405</v>
      </c>
      <c r="K619" s="15" t="s">
        <v>1406</v>
      </c>
    </row>
    <row r="620" spans="1:11" ht="18" customHeight="1">
      <c r="A620" s="2">
        <v>72</v>
      </c>
      <c r="B620" s="2" t="s">
        <v>5763</v>
      </c>
      <c r="C620" s="2" t="s">
        <v>1399</v>
      </c>
      <c r="D620" s="2" t="s">
        <v>246</v>
      </c>
      <c r="E620" s="2" t="s">
        <v>387</v>
      </c>
      <c r="F620" s="2" t="s">
        <v>6038</v>
      </c>
      <c r="G620" s="2" t="s">
        <v>6039</v>
      </c>
      <c r="H620" s="2" t="s">
        <v>1467</v>
      </c>
      <c r="I620" s="2" t="s">
        <v>5096</v>
      </c>
      <c r="J620" s="15" t="s">
        <v>1405</v>
      </c>
      <c r="K620" s="15" t="s">
        <v>1406</v>
      </c>
    </row>
    <row r="621" spans="1:11" ht="18" customHeight="1">
      <c r="A621" s="2">
        <v>73</v>
      </c>
      <c r="B621" s="2" t="s">
        <v>5763</v>
      </c>
      <c r="C621" s="2" t="s">
        <v>1399</v>
      </c>
      <c r="D621" s="2" t="s">
        <v>246</v>
      </c>
      <c r="E621" s="2" t="s">
        <v>5831</v>
      </c>
      <c r="F621" s="2" t="s">
        <v>6151</v>
      </c>
      <c r="G621" s="2" t="s">
        <v>6152</v>
      </c>
      <c r="H621" s="2" t="s">
        <v>1482</v>
      </c>
      <c r="I621" s="2" t="s">
        <v>5096</v>
      </c>
      <c r="J621" s="15" t="s">
        <v>1405</v>
      </c>
      <c r="K621" s="15" t="s">
        <v>1406</v>
      </c>
    </row>
    <row r="622" spans="1:11" ht="18" customHeight="1">
      <c r="A622" s="2">
        <v>74</v>
      </c>
      <c r="B622" s="2" t="s">
        <v>5763</v>
      </c>
      <c r="C622" s="2" t="s">
        <v>1399</v>
      </c>
      <c r="D622" s="2" t="s">
        <v>246</v>
      </c>
      <c r="E622" s="2" t="s">
        <v>402</v>
      </c>
      <c r="F622" s="2" t="s">
        <v>6055</v>
      </c>
      <c r="G622" s="2" t="s">
        <v>6056</v>
      </c>
      <c r="H622" s="2" t="s">
        <v>1478</v>
      </c>
      <c r="I622" s="2" t="s">
        <v>5096</v>
      </c>
      <c r="J622" s="15" t="s">
        <v>1405</v>
      </c>
      <c r="K622" s="15" t="s">
        <v>1406</v>
      </c>
    </row>
    <row r="623" spans="1:11" ht="18" customHeight="1">
      <c r="A623" s="2">
        <v>75</v>
      </c>
      <c r="B623" s="2" t="s">
        <v>5763</v>
      </c>
      <c r="C623" s="2" t="s">
        <v>1399</v>
      </c>
      <c r="D623" s="2" t="s">
        <v>246</v>
      </c>
      <c r="E623" s="2" t="s">
        <v>397</v>
      </c>
      <c r="F623" s="2" t="s">
        <v>1795</v>
      </c>
      <c r="G623" s="2" t="s">
        <v>1796</v>
      </c>
      <c r="H623" s="2" t="s">
        <v>1797</v>
      </c>
      <c r="I623" s="2" t="s">
        <v>1404</v>
      </c>
      <c r="J623" s="15" t="s">
        <v>1405</v>
      </c>
      <c r="K623" s="15" t="s">
        <v>1406</v>
      </c>
    </row>
    <row r="624" spans="1:11" ht="18" customHeight="1">
      <c r="A624" s="2">
        <v>76</v>
      </c>
      <c r="B624" s="2" t="s">
        <v>5763</v>
      </c>
      <c r="C624" s="2" t="s">
        <v>1399</v>
      </c>
      <c r="D624" s="2" t="s">
        <v>246</v>
      </c>
      <c r="E624" s="2" t="s">
        <v>404</v>
      </c>
      <c r="F624" s="2" t="s">
        <v>1808</v>
      </c>
      <c r="G624" s="2" t="s">
        <v>1809</v>
      </c>
      <c r="H624" s="2" t="s">
        <v>1807</v>
      </c>
      <c r="I624" s="2" t="s">
        <v>1404</v>
      </c>
      <c r="J624" s="15" t="s">
        <v>1405</v>
      </c>
      <c r="K624" s="15" t="s">
        <v>1406</v>
      </c>
    </row>
    <row r="625" spans="1:11" ht="18" customHeight="1">
      <c r="A625" s="2">
        <v>77</v>
      </c>
      <c r="B625" s="2" t="s">
        <v>5763</v>
      </c>
      <c r="C625" s="2" t="s">
        <v>1399</v>
      </c>
      <c r="D625" s="2" t="s">
        <v>246</v>
      </c>
      <c r="E625" s="2" t="s">
        <v>405</v>
      </c>
      <c r="F625" s="2" t="s">
        <v>1810</v>
      </c>
      <c r="G625" s="2" t="s">
        <v>1811</v>
      </c>
      <c r="H625" s="2" t="s">
        <v>1807</v>
      </c>
      <c r="I625" s="2" t="s">
        <v>1404</v>
      </c>
      <c r="J625" s="15" t="s">
        <v>1405</v>
      </c>
      <c r="K625" s="15" t="s">
        <v>1406</v>
      </c>
    </row>
    <row r="626" spans="1:11" ht="18" customHeight="1">
      <c r="A626" s="2">
        <v>78</v>
      </c>
      <c r="B626" s="2" t="s">
        <v>5763</v>
      </c>
      <c r="C626" s="2" t="s">
        <v>1399</v>
      </c>
      <c r="D626" s="2" t="s">
        <v>246</v>
      </c>
      <c r="E626" s="2" t="s">
        <v>410</v>
      </c>
      <c r="F626" s="2" t="s">
        <v>6057</v>
      </c>
      <c r="G626" s="2" t="s">
        <v>6058</v>
      </c>
      <c r="H626" s="2" t="s">
        <v>1759</v>
      </c>
      <c r="I626" s="2" t="s">
        <v>5624</v>
      </c>
      <c r="J626" s="15" t="s">
        <v>1405</v>
      </c>
      <c r="K626" s="15" t="s">
        <v>1406</v>
      </c>
    </row>
    <row r="627" spans="1:11" ht="18" customHeight="1">
      <c r="A627" s="2">
        <v>79</v>
      </c>
      <c r="B627" s="2" t="s">
        <v>5763</v>
      </c>
      <c r="C627" s="2" t="s">
        <v>1399</v>
      </c>
      <c r="D627" s="2" t="s">
        <v>246</v>
      </c>
      <c r="E627" s="2" t="s">
        <v>413</v>
      </c>
      <c r="F627" s="2" t="s">
        <v>1821</v>
      </c>
      <c r="G627" s="2" t="s">
        <v>1822</v>
      </c>
      <c r="H627" s="2" t="s">
        <v>1823</v>
      </c>
      <c r="I627" s="2" t="s">
        <v>1404</v>
      </c>
      <c r="J627" s="15" t="s">
        <v>1405</v>
      </c>
      <c r="K627" s="15" t="s">
        <v>1406</v>
      </c>
    </row>
    <row r="628" spans="1:11" ht="18" customHeight="1">
      <c r="A628" s="2">
        <v>80</v>
      </c>
      <c r="B628" s="2" t="s">
        <v>5763</v>
      </c>
      <c r="C628" s="2" t="s">
        <v>1399</v>
      </c>
      <c r="D628" s="2" t="s">
        <v>246</v>
      </c>
      <c r="E628" s="2" t="s">
        <v>415</v>
      </c>
      <c r="F628" s="2" t="s">
        <v>1827</v>
      </c>
      <c r="G628" s="2" t="s">
        <v>1828</v>
      </c>
      <c r="H628" s="2" t="s">
        <v>1829</v>
      </c>
      <c r="I628" s="2" t="s">
        <v>1404</v>
      </c>
      <c r="J628" s="15" t="s">
        <v>1405</v>
      </c>
      <c r="K628" s="15" t="s">
        <v>1406</v>
      </c>
    </row>
    <row r="629" spans="1:11" ht="18" customHeight="1">
      <c r="A629" s="2">
        <v>81</v>
      </c>
      <c r="B629" s="2" t="s">
        <v>5763</v>
      </c>
      <c r="C629" s="2" t="s">
        <v>1399</v>
      </c>
      <c r="D629" s="2" t="s">
        <v>246</v>
      </c>
      <c r="E629" s="2" t="s">
        <v>425</v>
      </c>
      <c r="F629" s="2" t="s">
        <v>6073</v>
      </c>
      <c r="G629" s="2" t="s">
        <v>6074</v>
      </c>
      <c r="H629" s="2" t="s">
        <v>1478</v>
      </c>
      <c r="I629" s="2" t="s">
        <v>5096</v>
      </c>
      <c r="J629" s="15" t="s">
        <v>1405</v>
      </c>
      <c r="K629" s="15" t="s">
        <v>1406</v>
      </c>
    </row>
    <row r="630" spans="1:11" ht="18" customHeight="1">
      <c r="A630" s="2">
        <v>82</v>
      </c>
      <c r="B630" s="2" t="s">
        <v>5763</v>
      </c>
      <c r="C630" s="2" t="s">
        <v>1399</v>
      </c>
      <c r="D630" s="2" t="s">
        <v>246</v>
      </c>
      <c r="E630" s="2" t="s">
        <v>5801</v>
      </c>
      <c r="F630" s="2" t="s">
        <v>6075</v>
      </c>
      <c r="G630" s="2" t="s">
        <v>6076</v>
      </c>
      <c r="H630" s="2" t="s">
        <v>1804</v>
      </c>
      <c r="I630" s="2" t="s">
        <v>5096</v>
      </c>
      <c r="J630" s="15" t="s">
        <v>1405</v>
      </c>
      <c r="K630" s="15" t="s">
        <v>1406</v>
      </c>
    </row>
    <row r="631" spans="1:11" ht="18" customHeight="1">
      <c r="A631" s="2">
        <v>83</v>
      </c>
      <c r="B631" s="2" t="s">
        <v>5763</v>
      </c>
      <c r="C631" s="2" t="s">
        <v>1399</v>
      </c>
      <c r="D631" s="2" t="s">
        <v>246</v>
      </c>
      <c r="E631" s="2" t="s">
        <v>425</v>
      </c>
      <c r="F631" s="2" t="s">
        <v>6080</v>
      </c>
      <c r="G631" s="2" t="s">
        <v>6081</v>
      </c>
      <c r="H631" s="2" t="s">
        <v>1583</v>
      </c>
      <c r="I631" s="2" t="s">
        <v>5096</v>
      </c>
      <c r="J631" s="15" t="s">
        <v>1405</v>
      </c>
      <c r="K631" s="15" t="s">
        <v>1406</v>
      </c>
    </row>
    <row r="632" spans="1:11" ht="18" customHeight="1">
      <c r="A632" s="2">
        <v>84</v>
      </c>
      <c r="B632" s="2" t="s">
        <v>5763</v>
      </c>
      <c r="C632" s="2" t="s">
        <v>1399</v>
      </c>
      <c r="D632" s="2" t="s">
        <v>246</v>
      </c>
      <c r="E632" s="2" t="s">
        <v>5832</v>
      </c>
      <c r="F632" s="2" t="s">
        <v>6153</v>
      </c>
      <c r="G632" s="2" t="s">
        <v>6154</v>
      </c>
      <c r="H632" s="2" t="s">
        <v>1804</v>
      </c>
      <c r="I632" s="2" t="s">
        <v>5507</v>
      </c>
      <c r="J632" s="15" t="s">
        <v>1405</v>
      </c>
      <c r="K632" s="15" t="s">
        <v>1406</v>
      </c>
    </row>
    <row r="633" spans="1:11" ht="18" customHeight="1">
      <c r="A633" s="2"/>
      <c r="B633" s="2"/>
    </row>
    <row r="634" spans="1:11" ht="18" customHeight="1">
      <c r="A634" s="2"/>
      <c r="B634" s="2"/>
    </row>
    <row r="635" spans="1:11" ht="18" customHeight="1">
      <c r="A635" s="2"/>
      <c r="B635" s="2"/>
    </row>
    <row r="636" spans="1:11" ht="18" customHeight="1">
      <c r="A636" s="2"/>
      <c r="B636" s="2"/>
    </row>
    <row r="637" spans="1:11" ht="18" customHeight="1">
      <c r="A637" s="2"/>
      <c r="B637" s="2"/>
    </row>
    <row r="638" spans="1:11" ht="18" customHeight="1">
      <c r="A638" s="2"/>
      <c r="B638" s="2"/>
    </row>
    <row r="639" spans="1:11" ht="18" customHeight="1">
      <c r="A639" s="2"/>
      <c r="B639" s="2"/>
    </row>
    <row r="640" spans="1:11" ht="18" customHeight="1">
      <c r="A640" s="2"/>
      <c r="B640" s="2"/>
    </row>
    <row r="641" spans="1:2" ht="18" customHeight="1">
      <c r="A641" s="2"/>
      <c r="B641" s="2"/>
    </row>
    <row r="642" spans="1:2" ht="18" customHeight="1">
      <c r="A642" s="2"/>
      <c r="B642" s="2"/>
    </row>
    <row r="643" spans="1:2" ht="18" customHeight="1">
      <c r="A643" s="2"/>
      <c r="B643" s="2"/>
    </row>
    <row r="644" spans="1:2" ht="18" customHeight="1">
      <c r="A644" s="2"/>
      <c r="B644" s="2"/>
    </row>
    <row r="645" spans="1:2" ht="18" customHeight="1">
      <c r="A645" s="2"/>
      <c r="B645" s="2"/>
    </row>
    <row r="646" spans="1:2" ht="18" customHeight="1">
      <c r="A646" s="2"/>
      <c r="B646" s="2"/>
    </row>
    <row r="647" spans="1:2" ht="18" customHeight="1">
      <c r="A647" s="2"/>
      <c r="B647" s="2"/>
    </row>
    <row r="648" spans="1:2" ht="18" customHeight="1">
      <c r="A648" s="2"/>
      <c r="B648" s="2"/>
    </row>
    <row r="649" spans="1:2" ht="18" customHeight="1">
      <c r="A649" s="2"/>
      <c r="B649" s="2"/>
    </row>
    <row r="650" spans="1:2" ht="18" customHeight="1">
      <c r="A650" s="2"/>
      <c r="B650" s="2"/>
    </row>
    <row r="651" spans="1:2" ht="18" customHeight="1">
      <c r="A651" s="2"/>
      <c r="B651" s="2"/>
    </row>
    <row r="652" spans="1:2" ht="18" customHeight="1">
      <c r="A652" s="2"/>
      <c r="B652" s="2"/>
    </row>
    <row r="653" spans="1:2" ht="18" customHeight="1">
      <c r="A653" s="2"/>
      <c r="B653" s="2"/>
    </row>
    <row r="654" spans="1:2" ht="18" customHeight="1">
      <c r="A654" s="2"/>
      <c r="B654" s="2"/>
    </row>
    <row r="655" spans="1:2" ht="18" customHeight="1">
      <c r="A655" s="2"/>
      <c r="B655" s="2"/>
    </row>
    <row r="656" spans="1:2" ht="18" customHeight="1">
      <c r="A656" s="2"/>
      <c r="B656" s="2"/>
    </row>
    <row r="657" spans="1:2" ht="18" customHeight="1">
      <c r="A657" s="2"/>
      <c r="B657" s="2"/>
    </row>
    <row r="658" spans="1:2" ht="18" customHeight="1">
      <c r="A658" s="2"/>
      <c r="B658" s="2"/>
    </row>
    <row r="659" spans="1:2" ht="18" customHeight="1">
      <c r="A659" s="2"/>
      <c r="B659" s="2"/>
    </row>
    <row r="660" spans="1:2" ht="18" customHeight="1">
      <c r="A660" s="2"/>
      <c r="B660" s="2"/>
    </row>
    <row r="661" spans="1:2" ht="18" customHeight="1">
      <c r="A661" s="2"/>
      <c r="B661" s="2"/>
    </row>
    <row r="662" spans="1:2" ht="18" customHeight="1">
      <c r="A662" s="2"/>
      <c r="B662" s="2"/>
    </row>
    <row r="663" spans="1:2" ht="18" customHeight="1">
      <c r="A663" s="2"/>
      <c r="B663" s="2"/>
    </row>
    <row r="664" spans="1:2" ht="18" customHeight="1">
      <c r="A664" s="2"/>
      <c r="B664" s="2"/>
    </row>
    <row r="665" spans="1:2" ht="18" customHeight="1">
      <c r="A665" s="2"/>
      <c r="B665" s="2"/>
    </row>
    <row r="666" spans="1:2" ht="18" customHeight="1">
      <c r="A666" s="2"/>
      <c r="B666" s="2"/>
    </row>
    <row r="667" spans="1:2" ht="18" customHeight="1">
      <c r="A667" s="2"/>
      <c r="B667" s="2"/>
    </row>
  </sheetData>
  <phoneticPr fontId="12" type="noConversion"/>
  <hyperlinks>
    <hyperlink ref="J1" r:id="rId1" display="https://access.ovid.com/custom/redirector/index.html?dest=https://go.openathens.net/redirector/unimelb.edu.au?url=http://ovidsp.ovid.com/ovidweb.cgi?T=JS&amp;CSC=Y&amp;NEWS=N&amp;PAGE=fulltext&amp;D=emexa&amp;AN=638064282" xr:uid="{D9FFEE7F-5728-4A72-BAB6-2B1228AB8922}"/>
    <hyperlink ref="K1" r:id="rId2" display="https://unimelb.hosted.exlibrisgroup.com/sfxlcl41/?sid=OVID:embase&amp;id=pmid:&amp;id=doi:&amp;issn=1556-5653&amp;isbn=&amp;volume=112&amp;issue=3+SUPPL&amp;spage=e52&amp;pages=e52&amp;date=2019&amp;title=Fertility+and+Sterility&amp;atitle=INFERTILITY+IN+THE+DIGITAL+AGE%3A+AN+OPPORTUNITY+FOR+REI+PHYSICIANS+TO+COMBAT+THE+SPREAD+OF+MISINFORMATION+AND+FILL+SUPPORT+GAPS+IN+INFERTILITY+CARE+ONLINE&amp;aulast=Jacobs&amp;pid=%3Cauthor%3EJacobs+E.A.%3BRyan+G.L.%3C%2Fauthor%3E%3CAN%3E638064282%3C%2FAN%3E%3CDT%3EConference+Abstract%3C%2FDT%3E" xr:uid="{AE0D1658-B243-4825-8809-F30C4A5141F6}"/>
    <hyperlink ref="J2" r:id="rId3" display="https://access.ovid.com/custom/redirector/index.html?dest=https://go.openathens.net/redirector/unimelb.edu.au?url=http://ovidsp.ovid.com/ovidweb.cgi?T=JS&amp;CSC=Y&amp;NEWS=N&amp;PAGE=fulltext&amp;D=emexa&amp;AN=637294634" xr:uid="{AC780BEF-EEF1-4660-8D12-4B702C17C762}"/>
    <hyperlink ref="K2" r:id="rId4" display="https://unimelb.hosted.exlibrisgroup.com/sfxlcl41/?sid=OVID:embase&amp;id=pmid:34370591&amp;id=doi:10.1089%2Fcan.2021.0045&amp;issn=2378-8763&amp;isbn=&amp;volume=7&amp;issue=1&amp;spage=24&amp;pages=24-33&amp;date=2022&amp;title=Cannabis+and+Cannabinoid+Research&amp;atitle=Cannabis+as+an+Anticancer+Agent%3A+A+Review+of+Clinical+Data+and+Assessment+of+Case+Reports&amp;aulast=Guggisberg&amp;pid=%3Cauthor%3EGuggisberg+J.%3BSchumacher+M.%3BGilmore+G.%3BZylla+D.M.%3C%2Fauthor%3E%3CAN%3E637294634%3C%2FAN%3E%3CDT%3EArticle%3C%2FDT%3E" xr:uid="{BD1804DD-5B8C-4AD3-8EE5-814A1C7B8E5A}"/>
    <hyperlink ref="J3" r:id="rId5" display="https://access.ovid.com/custom/redirector/index.html?dest=https://go.openathens.net/redirector/unimelb.edu.au?url=http://ovidsp.ovid.com/ovidweb.cgi?T=JS&amp;CSC=Y&amp;NEWS=N&amp;PAGE=fulltext&amp;D=emexa&amp;AN=637294551" xr:uid="{A8076FB0-A0A0-4887-8C45-BFF4194AAE0A}"/>
    <hyperlink ref="K3" r:id="rId6" display="https://unimelb.hosted.exlibrisgroup.com/sfxlcl41/?sid=OVID:embase&amp;id=pmid:33998875&amp;id=doi:10.1089%2Fcan.2020.0096&amp;issn=2378-8763&amp;isbn=&amp;volume=7&amp;issue=1&amp;spage=100&amp;pages=100-106&amp;date=2022&amp;title=Cannabis+and+Cannabinoid+Research&amp;atitle=Driving+After+Cannabis+Use+Among+Young+Adults+in+Michigan&amp;aulast=Hicks&amp;pid=%3Cauthor%3EHicks+D.L.%3BResko+S.M.%3BEllis+J.D.%3BAgius+E.%3BEarly+T.J.%3C%2Fauthor%3E%3CAN%3E637294551%3C%2FAN%3E%3CDT%3EArticle%3C%2FDT%3E" xr:uid="{70E195EB-BAE7-4F29-A0AC-D97A45ACE413}"/>
    <hyperlink ref="J4" r:id="rId7" display="https://access.ovid.com/custom/redirector/index.html?dest=https://go.openathens.net/redirector/unimelb.edu.au?url=http://ovidsp.ovid.com/ovidweb.cgi?T=JS&amp;CSC=Y&amp;NEWS=N&amp;PAGE=fulltext&amp;D=emexa&amp;AN=2015024785" xr:uid="{24A3A8FF-36D0-4CE4-928A-CC9FF9DCAF0D}"/>
    <hyperlink ref="K4" r:id="rId8" display="https://unimelb.hosted.exlibrisgroup.com/sfxlcl41/?sid=OVID:embase&amp;id=pmid:&amp;id=doi:10.5489%2FCUAJ.7197&amp;issn=1911-6470&amp;isbn=&amp;volume=16&amp;issue=2&amp;spage=&amp;pages=&amp;date=2022&amp;title=Canadian+Urological+Association+Journal&amp;atitle=The+perceptions+and+beliefs+of+cannabis+use+among+Canadian+genitourinary+cancer+patients&amp;aulast=Taneja&amp;pid=%3Cauthor%3ETaneja+S.%3BGuo+Y.%3BSlaven+M.%3BLalani+A.-K.%3BShaw+E.%3BTajzler+C.%3BHotte+S.%3BKapoor+A.%3C%2Fauthor%3E%3CAN%3E2015024785%3C%2FAN%3E%3CDT%3EArticle%3C%2FDT%3E" xr:uid="{9E485958-BAFA-4EAF-B211-BE7002373ED7}"/>
    <hyperlink ref="J5" r:id="rId9" display="https://access.ovid.com/custom/redirector/index.html?dest=https://go.openathens.net/redirector/unimelb.edu.au?url=http://ovidsp.ovid.com/ovidweb.cgi?T=JS&amp;CSC=Y&amp;NEWS=N&amp;PAGE=fulltext&amp;D=emexa&amp;AN=636706912" xr:uid="{1DCCF814-3D79-4E3D-A52F-A980C19A3A8A}"/>
    <hyperlink ref="K5" r:id="rId10" display="https://unimelb.hosted.exlibrisgroup.com/sfxlcl41/?sid=OVID:embase&amp;id=pmid:34142863&amp;id=doi:10.1089%2Fcan.2020.0166&amp;issn=2378-8763&amp;isbn=&amp;volume=6&amp;issue=6&amp;spage=559&amp;pages=559-563&amp;date=2021&amp;title=Cannabis+and+Cannabinoid+Research&amp;atitle=Health+claims+about+cannabidiol+products%3A+A+retrospective+analysis+of+u.s.+food+and+drug+administration+warning+letters+from+2015+to+2019&amp;aulast=Wagoner&amp;pid=%3Cauthor%3EWagoner+K.G.%3BLazard+A.J.%3BRomero-Sandoval+E.A.%3BReboussin+B.A.%3C%2Fauthor%3E%3CAN%3E636706912%3C%2FAN%3E%3CDT%3EArticle%3C%2FDT%3E" xr:uid="{9B605FE2-53B4-464B-88D1-833B6C299129}"/>
    <hyperlink ref="J6" r:id="rId11" display="https://access.ovid.com/custom/redirector/index.html?dest=https://go.openathens.net/redirector/unimelb.edu.au?url=http://ovidsp.ovid.com/ovidweb.cgi?T=JS&amp;CSC=Y&amp;NEWS=N&amp;PAGE=fulltext&amp;D=emexa&amp;AN=2017254577" xr:uid="{D2FC7218-64FC-45B2-8D33-94DB83F019EB}"/>
    <hyperlink ref="K6" r:id="rId12" display="https://unimelb.hosted.exlibrisgroup.com/sfxlcl41/?sid=OVID:embase&amp;id=pmid:33651776&amp;id=doi:&amp;issn=0028-8446&amp;isbn=&amp;volume=134&amp;issue=1530&amp;spage=38&amp;pages=38-47&amp;date=2021&amp;titl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2017254577%3C%2FAN%3E%3CDT%3EArticle%3C%2FDT%3E" xr:uid="{F5C21F24-EDE4-4ED9-AFB9-327208EBC5B5}"/>
    <hyperlink ref="J7" r:id="rId13" display="https://access.ovid.com/custom/redirector/index.html?dest=https://go.openathens.net/redirector/unimelb.edu.au?url=http://ovidsp.ovid.com/ovidweb.cgi?T=JS&amp;CSC=Y&amp;NEWS=N&amp;PAGE=fulltext&amp;D=emexa&amp;AN=637603936" xr:uid="{F9F74725-3401-40D7-867A-AA0C624BC338}"/>
    <hyperlink ref="K7" r:id="rId14" display="https://unimelb.hosted.exlibrisgroup.com/sfxlcl41/?sid=OVID:embase&amp;id=pmid:30014038&amp;id=doi:10.1089%2Fcan.2018.0006&amp;issn=2578-5125&amp;isbn=&amp;volume=3&amp;issue=1&amp;spage=152&amp;pages=152-161&amp;date=2018&amp;title=Cannabis+and+cannabinoid+research&amp;atitle=A+Cross-Sectional+Study+of+Cannabidiol+Users&amp;aulast=Corroon&amp;pid=%3Cauthor%3ECorroon+J.%3BPhillips+J.A.%3C%2Fauthor%3E%3CAN%3E637603936%3C%2FAN%3E%3CDT%3EArticle%3C%2FDT%3E" xr:uid="{324E0FC1-835B-461C-BA08-BD00EC412380}"/>
    <hyperlink ref="J8" r:id="rId15" display="https://access.ovid.com/custom/redirector/index.html?dest=https://go.openathens.net/redirector/unimelb.edu.au?url=http://ovidsp.ovid.com/ovidweb.cgi?T=JS&amp;CSC=Y&amp;NEWS=N&amp;PAGE=fulltext&amp;D=emexa&amp;AN=633507409" xr:uid="{A30B8000-FF48-4990-AF13-67D6AF86C76A}"/>
    <hyperlink ref="K8" r:id="rId16" display="https://unimelb.hosted.exlibrisgroup.com/sfxlcl41/?sid=OVID:embase&amp;id=pmid:33294627&amp;id=doi:10.1136%2Fbmjpo-2020-000771&amp;issn=2399-9772&amp;isbn=&amp;volume=4&amp;issue=1&amp;spage=e000771&amp;pages=&amp;date=2020&amp;title=BMJ+Paediatrics+Open&amp;atitle=What+families+in+the+UK+use+to+manage+attention-deficit%2Fhyperactivity+disorder+%28ADHD%29%3A+A+survey+of+resource+use&amp;aulast=Fibert&amp;pid=%3Cauthor%3EFibert+P.%3BRelton+C.%3C%2Fauthor%3E%3CAN%3E633507409%3C%2FAN%3E%3CDT%3EArticle%3C%2FDT%3E" xr:uid="{0723F296-4600-4C58-B46D-9FEF4B444C14}"/>
    <hyperlink ref="J9" r:id="rId17" display="https://access.ovid.com/custom/redirector/index.html?dest=https://go.openathens.net/redirector/unimelb.edu.au?url=http://ovidsp.ovid.com/ovidweb.cgi?T=JS&amp;CSC=Y&amp;NEWS=N&amp;PAGE=fulltext&amp;D=emexa&amp;AN=2013922000" xr:uid="{70081965-DA0A-4F29-8EED-A5BB98E0F665}"/>
    <hyperlink ref="K9" r:id="rId18" display="https://unimelb.hosted.exlibrisgroup.com/sfxlcl41/?sid=OVID:embase&amp;id=pmid:34628983&amp;id=doi:10.1177%2F09564624211046516&amp;issn=0956-4624&amp;isbn=&amp;volume=33&amp;issue=1&amp;spage=73&amp;pages=73-80&amp;date=2022&amp;title=International+Journal+of+STD+and+AIDS&amp;atitle=Undetected+anogenital+sexually+transmitted+infections+among+young+adults+living+with+HIV+and+receiving+antiretroviral+therapy%3A+Implications+for+HIV+treatment+as+prevention&amp;aulast=Kalichman&amp;pid=%3Cauthor%3EKalichman+S.C.%3BEaton+L.A.%3BKalichman+M.O.%3C%2Fauthor%3E%3CAN%3E2013922000%3C%2FAN%3E%3CDT%3EArticle%3C%2FDT%3E" xr:uid="{197EF1A6-7DE6-47DA-9BD6-500E52033113}"/>
    <hyperlink ref="J10" r:id="rId19" display="https://access.ovid.com/custom/redirector/index.html?dest=https://go.openathens.net/redirector/unimelb.edu.au?url=http://ovidsp.ovid.com/ovidweb.cgi?T=JS&amp;CSC=Y&amp;NEWS=N&amp;PAGE=fulltext&amp;D=emexa&amp;AN=2010443964" xr:uid="{3F87C429-275E-4B3E-BEAE-2833A300555A}"/>
    <hyperlink ref="K10" r:id="rId20" display="https://unimelb.hosted.exlibrisgroup.com/sfxlcl41/?sid=OVID:embase&amp;id=pmid:33564129&amp;id=doi:10.1038%2Fs41390-020-01309-1&amp;issn=0031-3998&amp;isbn=&amp;volume=90&amp;issue=5&amp;spage=1044&amp;pages=1044-1051&amp;date=2021&amp;title=Pediatric+Research&amp;atitle=Benign+paroxysmal+torticollis%3A+phenotype%2C+natural+history%2C+and+quality+of+life&amp;aulast=Greene&amp;pid=%3Cauthor%3EGreene+K.A.%3BLu+V.%3BLuciano+M.S.%3BQubty+W.%3BIrwin+S.L.%3BGrimes+B.%3BGelfand+A.A.%3C%2Fauthor%3E%3CAN%3E2010443964%3C%2FAN%3E%3CDT%3EArticle%3C%2FDT%3E" xr:uid="{1C3112DF-987E-4860-844D-61BF94AEC9CB}"/>
    <hyperlink ref="J11" r:id="rId21" display="https://access.ovid.com/custom/redirector/index.html?dest=https://go.openathens.net/redirector/unimelb.edu.au?url=http://ovidsp.ovid.com/ovidweb.cgi?T=JS&amp;CSC=Y&amp;NEWS=N&amp;PAGE=fulltext&amp;D=emexa&amp;AN=2017254327" xr:uid="{CB3F3B02-776D-49AE-9D9B-55A6B415FAE7}"/>
    <hyperlink ref="K11" r:id="rId22" display="https://unimelb.hosted.exlibrisgroup.com/sfxlcl41/?sid=OVID:embase&amp;id=pmid:32438377&amp;id=doi:&amp;issn=0028-8446&amp;isbn=&amp;volume=133&amp;issue=1515&amp;spage=54&amp;pages=54-69&amp;date=2020&amp;title=New+Zealand+Medical+Journal&amp;atitle=Exploring+medicinal+use+of+cannabis+in+a+time+of+policy+change+in+New+Zealand&amp;aulast=Rychert&amp;pid=%3Cauthor%3ERychert+M.%3BWilkins+C.%3BParker+K.%3BGraydon-Guy+T.%3C%2Fauthor%3E%3CAN%3E2017254327%3C%2FAN%3E%3CDT%3EArticle%3C%2FDT%3E" xr:uid="{B41918B6-C0DD-4CE0-8A47-F81CA4079B76}"/>
    <hyperlink ref="J12" r:id="rId23" display="https://access.ovid.com/custom/redirector/index.html?dest=https://go.openathens.net/redirector/unimelb.edu.au?url=http://ovidsp.ovid.com/ovidweb.cgi?T=JS&amp;CSC=Y&amp;NEWS=N&amp;PAGE=fulltext&amp;D=emexa&amp;AN=2015146697" xr:uid="{95A62BEC-2D83-4774-8501-2755F622A745}"/>
    <hyperlink ref="K12" r:id="rId24" display="https://unimelb.hosted.exlibrisgroup.com/sfxlcl41/?sid=OVID:embase&amp;id=pmid:35225051&amp;id=doi:10.1177%2F15347354221081772&amp;issn=1534-7354&amp;isbn=&amp;volume=21&amp;issue=&amp;spage=1534735422&amp;pages=&amp;date=2022&amp;title=Integrative+Cancer+Therapies&amp;atitle=Cannabis%2C+Cannabinoids+and+Cannabis-Based+Medicines+in+Cancer+Care&amp;aulast=Abrams&amp;pid=%3Cauthor%3EAbrams+D.I.%3C%2Fauthor%3E%3CAN%3E2015146697%3C%2FAN%3E%3CDT%3ENote%3C%2FDT%3E" xr:uid="{5C7CB5EA-0ABF-4FFD-9D79-D94FF24D6CBE}"/>
    <hyperlink ref="J13" r:id="rId25" display="https://access.ovid.com/custom/redirector/index.html?dest=https://go.openathens.net/redirector/unimelb.edu.au?url=http://ovidsp.ovid.com/ovidweb.cgi?T=JS&amp;CSC=Y&amp;NEWS=N&amp;PAGE=fulltext&amp;D=emexa&amp;AN=2015726230" xr:uid="{2E88DA41-3349-4BE3-AFC2-C46C4FAC2E43}"/>
    <hyperlink ref="K13" r:id="rId26" display="https://unimelb.hosted.exlibrisgroup.com/sfxlcl41/?sid=OVID:embase&amp;id=pmid:35270211&amp;id=doi:10.3390%2Fijerph19052521&amp;issn=1661-7827&amp;isbn=&amp;volume=19&amp;issue=5&amp;spage=2521&amp;pages=&amp;date=2022&amp;title=International+Journal+of+Environmental+Research+and+Public+Health&amp;atitle=Exploring+Unmet+Information+Needs+of+People+with+Parkinson%27s+Disease+and+Their+Families%3A+Focusing+on+Information+Sharing+in+an+Online+Patient+Community&amp;aulast=Chu&amp;pid=%3Cauthor%3EChu+H.S.%3BJang+H.Y.%3C%2Fauthor%3E%3CAN%3E2015726230%3C%2FAN%3E%3CDT%3EArticle%3C%2FDT%3E" xr:uid="{28833B58-B6C7-42B5-A2C5-6CE22A64F9CD}"/>
    <hyperlink ref="J14" r:id="rId27" display="https://access.ovid.com/custom/redirector/index.html?dest=https://go.openathens.net/redirector/unimelb.edu.au?url=http://ovidsp.ovid.com/ovidweb.cgi?T=JS&amp;CSC=Y&amp;NEWS=N&amp;PAGE=fulltext&amp;D=emexa&amp;AN=2014286128" xr:uid="{375499B1-FC48-41F5-991D-6E45AC50557A}"/>
    <hyperlink ref="K14" r:id="rId28" display="https://unimelb.hosted.exlibrisgroup.com/sfxlcl41/?sid=OVID:embase&amp;id=pmid:34769751&amp;id=doi:10.3390%2Fijerph182111231&amp;issn=1661-7827&amp;isbn=&amp;volume=18&amp;issue=21&amp;spage=11231&amp;pages=&amp;date=2021&amp;title=International+Journal+of+Environmental+Research+and+Public+Health&amp;atitle=Vaping+and+COVID-19%3A+Insights+for+public+health+and+clinical+care+from+twitter&amp;aulast=Majmundar&amp;pid=%3Cauthor%3EMajmundar+A.%3BAllem+J.-P.%3BUnger+J.B.%3BCruz+T.B.%3C%2Fauthor%3E%3CAN%3E2014286128%3C%2FAN%3E%3CDT%3EArticle%3C%2FDT%3E" xr:uid="{CFCD7FEA-691B-4332-AC7C-12A454F9C4D2}"/>
    <hyperlink ref="J15" r:id="rId29" display="https://access.ovid.com/custom/redirector/index.html?dest=https://go.openathens.net/redirector/unimelb.edu.au?url=http://ovidsp.ovid.com/ovidweb.cgi?T=JS&amp;CSC=Y&amp;NEWS=N&amp;PAGE=fulltext&amp;D=emexa&amp;AN=632073293" xr:uid="{EF3E0604-43EE-45E9-9A40-4C67568D9C88}"/>
    <hyperlink ref="K15" r:id="rId30" display="https://unimelb.hosted.exlibrisgroup.com/sfxlcl41/?sid=OVID:embase&amp;id=pmid:32533537&amp;id=doi:10.1007%2Fs13187-020-01791-5&amp;issn=1543-0154&amp;isbn=&amp;volume=37&amp;issue=1&amp;spage=91&amp;pages=91-101&amp;date=2022&amp;title=Journal+of+cancer+education+%3A+the+official+journal+of+the+American+Association+for+Cancer+Education&amp;atitle=Use+and+Perceptions+of+Opioids+Versus+Marijuana+among+Cancer+Survivors&amp;aulast=Potts&amp;pid=%3Cauthor%3EPotts+J.M.%3BGetachew+B.%3BVu+M.%3BNehl+E.%3BYeager+K.A.%3BLeach+C.R.%3BBerg+C.J.%3C%2Fauthor%3E%3CAN%3E632073293%3C%2FAN%3E%3CDT%3EArticle%3C%2FDT%3E" xr:uid="{CBB6243F-DFF7-44A0-9FF7-AC26E746F0C5}"/>
    <hyperlink ref="J16" r:id="rId31" display="https://access.ovid.com/custom/redirector/index.html?dest=https://go.openathens.net/redirector/unimelb.edu.au?url=http://ovidsp.ovid.com/ovidweb.cgi?T=JS&amp;CSC=Y&amp;NEWS=N&amp;PAGE=fulltext&amp;D=emexa&amp;AN=637338771" xr:uid="{884ACA0D-0934-4E32-802B-96F1665B701C}"/>
    <hyperlink ref="K16" r:id="rId32" display="https://unimelb.hosted.exlibrisgroup.com/sfxlcl41/?sid=OVID:embase&amp;id=pmid:&amp;id=doi:10.1093%2Fecco-jcc%2Fjjab232.317&amp;issn=1876-4479&amp;isbn=&amp;volume=16&amp;issue=Supplement+1&amp;spage=i252&amp;pages=i252-i253&amp;date=2022&amp;title=Journal+of+Crohn%27s+and+Colitis&amp;atitle=Perceptions+of+cannabis+use+in+women+with+inflammatory+bowel+disease+of+reproductive+age%3A+A+cross-sectional+study&amp;aulast=Tandon&amp;pid=%3Cauthor%3ETandon+P.%3BO%27Connor+K.%3BSteinhart+H.%3BDesphande+A.%3BMaxwell+C.%3BHuang+V.%3C%2Fauthor%3E%3CAN%3E637338771%3C%2FAN%3E%3CDT%3EConference+Abstract%3C%2FDT%3E" xr:uid="{8D7FEBC1-3937-468E-A4CF-C133D4210D59}"/>
    <hyperlink ref="J17" r:id="rId33" display="https://access.ovid.com/custom/redirector/index.html?dest=https://go.openathens.net/redirector/unimelb.edu.au?url=http://ovidsp.ovid.com/ovidweb.cgi?T=JS&amp;CSC=Y&amp;NEWS=N&amp;PAGE=fulltext&amp;D=emexa&amp;AN=637337759" xr:uid="{1CE4F19E-E626-4C77-A2DE-0A416035FB4A}"/>
    <hyperlink ref="K17" r:id="rId34" display="https://unimelb.hosted.exlibrisgroup.com/sfxlcl41/?sid=OVID:embase&amp;id=pmid:&amp;id=doi:10.1093%2Fecco-jcc%2Fjjab232.099&amp;issn=1876-4479&amp;isbn=&amp;volume=16&amp;issue=Supplement+1&amp;spage=i106&amp;pages=i106-i107&amp;date=2022&amp;title=Journal+of+Crohn%27s+and+Colitis&amp;atitle=Self-reported+treatment+effectiveness+for+Crohn%27s+Disease+using+a+novel+crowdsourcing+web-based+platform&amp;aulast=Engel&amp;pid=%3Cauthor%3EEngel+T.%3BDotan+E.%3BBen-Horin+S.%3BKopylov+U.%3C%2Fauthor%3E%3CAN%3E637337759%3C%2FAN%3E%3CDT%3EConference+Abstract%3C%2FDT%3E" xr:uid="{98E91ABF-861F-4244-BA7E-F7EE651CB7A9}"/>
    <hyperlink ref="J18" r:id="rId35" display="https://access.ovid.com/custom/redirector/index.html?dest=https://go.openathens.net/redirector/unimelb.edu.au?url=http://ovidsp.ovid.com/ovidweb.cgi?T=JS&amp;CSC=Y&amp;NEWS=N&amp;PAGE=fulltext&amp;D=emexa&amp;AN=2016828021" xr:uid="{E0B0F37C-8893-43B6-93EB-85EC035D6F53}"/>
    <hyperlink ref="K18" r:id="rId36" display="https://unimelb.hosted.exlibrisgroup.com/sfxlcl41/?sid=OVID:embase&amp;id=pmid:35134074&amp;id=doi:10.1371%2Fjournal.pone.0263583&amp;issn=1932-6203&amp;isbn=&amp;volume=17&amp;issue=2+February&amp;spage=e0263583&amp;pages=&amp;date=2022&amp;title=PLoS+ONE&amp;atitle=%22I+got+a+bunch+of+weed+to+help+me+through+the+withdrawals%22%3A+Naturalistic+cannabis+use+reported+in+online+opioid+and+opioid+recovery+community+discussion+forums&amp;aulast=Meacham&amp;pid=%3Cauthor%3EMeacham+M.C.%3BNobles+A.L.%3BAndrew+Tompkins+D.%3BThrul+J.%3C%2Fauthor%3E%3CAN%3E2016828021%3C%2FAN%3E%3CDT%3EArticle%3C%2FDT%3E" xr:uid="{80145DA4-8B4D-4108-8FF2-D7390C81A826}"/>
    <hyperlink ref="J19" r:id="rId37" display="https://access.ovid.com/custom/redirector/index.html?dest=https://go.openathens.net/redirector/unimelb.edu.au?url=http://ovidsp.ovid.com/ovidweb.cgi?T=JS&amp;CSC=Y&amp;NEWS=N&amp;PAGE=fulltext&amp;D=emexa&amp;AN=2016801981" xr:uid="{577CDD7C-CFA9-4008-A4F1-0B3644F35662}"/>
    <hyperlink ref="K19" r:id="rId38" display="https://unimelb.hosted.exlibrisgroup.com/sfxlcl41/?sid=OVID:embase&amp;id=pmid:35084353&amp;id=doi:10.2196%2F30679&amp;issn=1438-8871&amp;isbn=&amp;volume=24&amp;issue=1&amp;spage=e30679&amp;pages=&amp;date=2022&amp;title=Journal+of+Medical+Internet+Research&amp;atitle=An+Exploration+of+e-Cigarette-Related+Search+Items+on+YouTube%3A+Network+Analysis&amp;aulast=Dashtian&amp;pid=%3Cauthor%3EDashtian+H.%3BMurthy+D.%3BKong+G.%3C%2Fauthor%3E%3CAN%3E2016801981%3C%2FAN%3E%3CDT%3EArticle%3C%2FDT%3E" xr:uid="{344D9F4E-FDE5-4AD9-947A-B1292919EA9A}"/>
    <hyperlink ref="J20" r:id="rId39" display="https://access.ovid.com/custom/redirector/index.html?dest=https://go.openathens.net/redirector/unimelb.edu.au?url=http://ovidsp.ovid.com/ovidweb.cgi?T=JS&amp;CSC=Y&amp;NEWS=N&amp;PAGE=fulltext&amp;D=emexa&amp;AN=637105117" xr:uid="{7B9F831E-258B-4887-8892-E0B0D8653A87}"/>
    <hyperlink ref="K20" r:id="rId40" display="https://unimelb.hosted.exlibrisgroup.com/sfxlcl41/?sid=OVID:embase&amp;id=pmid:35063905&amp;id=doi:10.1016%2Fj.midw.2021.103244&amp;issn=1532-3099&amp;isbn=&amp;volume=106&amp;issue=&amp;spage=103244&amp;pages=103244&amp;date=2022&amp;title=Midwifery&amp;atitle=High-risk+health+behaviours+of+pregnancy-planning+women+and+men%3A+Is+there+a+need+for+preconception+care%3F&amp;aulast=Dennis&amp;pid=%3Cauthor%3EDennis+C.-L.%3BBrennenstuhl+S.%3BBrown+H.K.%3BBell+R.C.%3BMarini+F.%3BBirken+C.S.%3C%2Fauthor%3E%3CAN%3E637105117%3C%2FAN%3E%3CDT%3EArticle%3C%2FDT%3E" xr:uid="{0B7F1280-5EE2-401F-8168-B0AC8D1CF9A8}"/>
    <hyperlink ref="J21" r:id="rId41" display="https://access.ovid.com/custom/redirector/index.html?dest=https://go.openathens.net/redirector/unimelb.edu.au?url=http://ovidsp.ovid.com/ovidweb.cgi?T=JS&amp;CSC=Y&amp;NEWS=N&amp;PAGE=fulltext&amp;D=emexa&amp;AN=637072469" xr:uid="{66452089-1136-488A-ACBE-D0E2A9344C72}"/>
    <hyperlink ref="K21" r:id="rId42" display="https://unimelb.hosted.exlibrisgroup.com/sfxlcl41/?sid=OVID:embase&amp;id=pmid:&amp;id=doi:10.1159%2F000519038&amp;issn=2504-3889&amp;isbn=&amp;volume=4&amp;issue=2&amp;spage=129&amp;pages=129-130&amp;date=2021&amp;title=Medical+Cannabis+and+Cannabinoids&amp;atitle=An+exploratory+cross-sectional+analysis+of+cannabidiol+use+for+arthritic+joint+pain&amp;aulast=Frane&amp;pid=%3Cauthor%3EFrane+N.%3BStapleton+E.%3BGanz+M.%3BIturriaga+C.%3BVijayan+R.%3BDuarte+R.%3C%2Fauthor%3E%3CAN%3E637072469%3C%2FAN%3E%3CDT%3EConference+Abstract%3C%2FDT%3E" xr:uid="{EC90B41C-B073-44F3-9311-E329CF4650CC}"/>
    <hyperlink ref="J22" r:id="rId43" display="https://access.ovid.com/custom/redirector/index.html?dest=https://go.openathens.net/redirector/unimelb.edu.au?url=http://ovidsp.ovid.com/ovidweb.cgi?T=JS&amp;CSC=Y&amp;NEWS=N&amp;PAGE=fulltext&amp;D=emexa&amp;AN=2013359234" xr:uid="{E5B527BC-0101-49CC-BB99-E9ABA53C77F3}"/>
    <hyperlink ref="K22" r:id="rId44" display="https://unimelb.hosted.exlibrisgroup.com/sfxlcl41/?sid=OVID:embase&amp;id=pmid:34245646&amp;id=doi:10.1111%2Fene.15018&amp;issn=1351-5101&amp;isbn=&amp;volume=28&amp;issue=11&amp;spage=3591&amp;pages=3591-3602&amp;date=2021&amp;title=European+Journal+of+Neurology&amp;atitle=International+online+survey+of+1048+individuals+with+functional+neurological+disorder&amp;aulast=Butler&amp;pid=%3Cauthor%3EButler+M.%3BShipston-Sharman+O.%3BSeynaeve+M.%3BBao+J.%3BPick+S.%3BBradley-Westguard+A.%3BIlola+E.%3BMildon+B.%3BGolder+D.%3BRucker+J.%3BStone+J.%3BNicholson+T.%3C%2Fauthor%3E%3CAN%3E2013359234%3C%2FAN%3E%3CDT%3EArticle%3C%2FDT%3E" xr:uid="{CAADC148-9EE2-40BA-AC47-05CF99D1E62F}"/>
    <hyperlink ref="J23" r:id="rId45" display="https://access.ovid.com/custom/redirector/index.html?dest=https://go.openathens.net/redirector/unimelb.edu.au?url=http://ovidsp.ovid.com/ovidweb.cgi?T=JS&amp;CSC=Y&amp;NEWS=N&amp;PAGE=fulltext&amp;D=emexa&amp;AN=2014971152" xr:uid="{D30CD4B1-F1DC-42B8-ACAA-7D989A30187F}"/>
    <hyperlink ref="K23" r:id="rId46" display="https://unimelb.hosted.exlibrisgroup.com/sfxlcl41/?sid=OVID:embase&amp;id=pmid:&amp;id=doi:10.1016%2Fj.abrep.2021.100383&amp;issn=2352-8532&amp;isbn=&amp;volume=14&amp;issue=&amp;spage=100383&amp;pages=&amp;date=2021&amp;title=Addictive+Behaviors+Reports&amp;atitle=Adolescent+exposure+to+cannabis+marketing+following+recreational+cannabis+legalization+in+Canada%3A+A+pilot+study+using+ecological+momentary+assessment&amp;aulast=Noel&amp;pid=%3Cauthor%3ENoel+C.%3BArmiento+C.%3BPefoyo+A.K.%3BKlein+R.%3BBedard+M.%3BScharf+D.%3C%2Fauthor%3E%3CAN%3E2014971152%3C%2FAN%3E%3CDT%3EArticle%3C%2FDT%3E" xr:uid="{FAAB9C4B-8DE1-44E8-8264-E42FCBA40D42}"/>
    <hyperlink ref="J24" r:id="rId47" display="https://access.ovid.com/custom/redirector/index.html?dest=https://go.openathens.net/redirector/unimelb.edu.au?url=http://ovidsp.ovid.com/ovidweb.cgi?T=JS&amp;CSC=Y&amp;NEWS=N&amp;PAGE=fulltext&amp;D=emexa&amp;AN=2014626766" xr:uid="{C4DB5749-A784-4433-9379-007EBA484177}"/>
    <hyperlink ref="K24" r:id="rId48" display="https://unimelb.hosted.exlibrisgroup.com/sfxlcl41/?sid=OVID:embase&amp;id=pmid:&amp;id=doi:10.1016%2Fj.abrep.2021.100376&amp;issn=2352-8532&amp;isbn=&amp;volume=14&amp;issue=&amp;spage=100376&amp;pages=&amp;date=2021&amp;title=Addictive+Behaviors+Reports&amp;atitle=Characterizing+prescription+stimulant+nonmedical+use+%28NMU%29+among+adults+recruited+from+Reddit&amp;aulast=Vosburg&amp;pid=%3Cauthor%3EVosburg+S.K.%3BRobbins+R.S.%3BAntshel+K.M.%3BFaraone+S.V.%3BGreen+J.L.%3C%2Fauthor%3E%3CAN%3E2014626766%3C%2FAN%3E%3CDT%3EArticle%3C%2FDT%3E" xr:uid="{538BB7A2-C044-48EE-A7B0-CEE4EAE845C2}"/>
    <hyperlink ref="J25" r:id="rId49" display="https://access.ovid.com/custom/redirector/index.html?dest=https://go.openathens.net/redirector/unimelb.edu.au?url=http://ovidsp.ovid.com/ovidweb.cgi?T=JS&amp;CSC=Y&amp;NEWS=N&amp;PAGE=fulltext&amp;D=emexa&amp;AN=2015316734" xr:uid="{9184292D-04C4-47B6-BDC7-DEB1B222F976}"/>
    <hyperlink ref="K25" r:id="rId50" display="https://unimelb.hosted.exlibrisgroup.com/sfxlcl41/?sid=OVID:embase&amp;id=pmid:34930788&amp;id=doi:10.1158%2F2159-8290.CD-21-1468&amp;issn=2159-8274&amp;isbn=&amp;volume=12&amp;issue=1&amp;spage=26&amp;pages=26-30&amp;date=2022&amp;title=Cancer+Discovery&amp;atitle=The+Struggle+against+Cancer+Misinformation&amp;aulast=Grimes&amp;pid=%3Cauthor%3EGrimes+D.R.%3C%2Fauthor%3E%3CAN%3E2015316734%3C%2FAN%3E%3CDT%3EArticle%3C%2FDT%3E" xr:uid="{150A4A1E-28CB-4CEB-B46A-438E6168CDC8}"/>
    <hyperlink ref="J26" r:id="rId51" display="https://access.ovid.com/custom/redirector/index.html?dest=https://go.openathens.net/redirector/unimelb.edu.au?url=http://ovidsp.ovid.com/ovidweb.cgi?T=JS&amp;CSC=Y&amp;NEWS=N&amp;PAGE=fulltext&amp;D=emexa&amp;AN=2014769662" xr:uid="{18CFAF83-8EFD-41F1-A63F-05455B072CC1}"/>
    <hyperlink ref="K26" r:id="rId52" display="https://unimelb.hosted.exlibrisgroup.com/sfxlcl41/?sid=OVID:embase&amp;id=pmid:34592539&amp;id=doi:10.1016%2Fj.ijmedinf.2021.104574&amp;issn=1386-5056&amp;isbn=&amp;volume=155&amp;issue=&amp;spage=104574&amp;pages=&amp;date=2021&amp;title=International+Journal+of+Medical+Informatics&amp;atitle=Using+a+mixed+methods+approach+to+identify+public+perception+of+vaping+risks+and+overall+health+outcomes+on+Twitter+during+the+2019+EVALI+outbreak&amp;aulast=Kasson&amp;pid=%3Cauthor%3EKasson+E.%3BSingh+A.K.%3BHuang+M.%3BWu+D.%3BCavazos-Rehg+P.%3C%2Fauthor%3E%3CAN%3E2014769662%3C%2FAN%3E%3CDT%3EArticle%3C%2FDT%3E" xr:uid="{C1DF05EF-6368-4F35-993E-8380E341E38F}"/>
    <hyperlink ref="J27" r:id="rId53" display="https://access.ovid.com/custom/redirector/index.html?dest=https://go.openathens.net/redirector/unimelb.edu.au?url=http://ovidsp.ovid.com/ovidweb.cgi?T=JS&amp;CSC=Y&amp;NEWS=N&amp;PAGE=fulltext&amp;D=emexa&amp;AN=2016330434" xr:uid="{9AF99C9C-4439-41C8-8E91-53B61766B2DC}"/>
    <hyperlink ref="K27" r:id="rId54" display="https://unimelb.hosted.exlibrisgroup.com/sfxlcl41/?sid=OVID:embase&amp;id=pmid:34964058&amp;id=doi:10.14423%2FSMJ.0000000000001345&amp;issn=0038-4348&amp;isbn=&amp;volume=115&amp;issue=1&amp;spage=26&amp;pages=26-32&amp;date=2022&amp;title=Southern+Medical+Journal&amp;atitle=Stigma%2C+Social+Support%2C+and+Substance+Use+in+Diverse+Men+Who+Have+Sex+with+Men+and+Transgender+Women+Living+with+HIV+in+the+US+Southeast&amp;aulast=Schafer&amp;pid=%3Cauthor%3ESchafer+K.R.%3BTanner+A.E.%3BMann-Jackson+L.%3BAlonzo+J.%3BSong+E.Y.%3BRhodes+S.D.%3C%2Fauthor%3E%3CAN%3E2016330434%3C%2FAN%3E%3CDT%3EArticle%3C%2FDT%3E" xr:uid="{09624887-117E-4F48-B6E5-597B03DBC60F}"/>
    <hyperlink ref="J28" r:id="rId55" display="https://access.ovid.com/custom/redirector/index.html?dest=https://go.openathens.net/redirector/unimelb.edu.au?url=http://ovidsp.ovid.com/ovidweb.cgi?T=JS&amp;CSC=Y&amp;NEWS=N&amp;PAGE=fulltext&amp;D=emexa&amp;AN=2016158407" xr:uid="{B159EC0F-B595-4D3C-8098-7858B8B9E0D3}"/>
    <hyperlink ref="K28" r:id="rId56" display="https://unimelb.hosted.exlibrisgroup.com/sfxlcl41/?sid=OVID:embase&amp;id=pmid:34932014&amp;id=doi:10.2196%2F27307&amp;issn=1438-8871&amp;isbn=&amp;volume=23&amp;issue=12&amp;spage=e27307&amp;pages=&amp;date=2021&amp;title=Journal+of+Medical+Internet+Research&amp;atitle=Infodemiological+Examination+of+Personal+and+Commercial+Tweets+about+Cannabidiol%3A+Term+and+Sentiment+Analysis&amp;aulast=Turner&amp;pid=%3Cauthor%3ETurner+J.%3BKantardzic+M.%3BVickers-Smith+R.%3C%2Fauthor%3E%3CAN%3E2016158407%3C%2FAN%3E%3CDT%3EArticle%3C%2FDT%3E" xr:uid="{D5FF7F40-4D52-44EB-B940-D312FDDE9E02}"/>
    <hyperlink ref="J29" r:id="rId57" display="https://access.ovid.com/custom/redirector/index.html?dest=https://go.openathens.net/redirector/unimelb.edu.au?url=http://ovidsp.ovid.com/ovidweb.cgi?T=JS&amp;CSC=Y&amp;NEWS=N&amp;PAGE=fulltext&amp;D=emexa&amp;AN=2014643779" xr:uid="{B1DC19D3-D3C5-4596-866F-DDFEF96ECD2B}"/>
    <hyperlink ref="K29" r:id="rId58" display="https://unimelb.hosted.exlibrisgroup.com/sfxlcl41/?sid=OVID:embase&amp;id=pmid:&amp;id=doi:10.1186%2Fs42238-021-00115-8&amp;issn=2522-5782&amp;isbn=&amp;volume=4&amp;issue=1&amp;spage=4&amp;pages=&amp;date=2022&amp;title=Journal+of+Cannabis+Research&amp;atitle=Delta-8-THC%3A+Delta-9-THC%27s+nicer+younger+sibling%3F&amp;aulast=Kruger&amp;pid=%3Cauthor%3EKruger+J.S.%3BKruger+D.J.%3C%2Fauthor%3E%3CAN%3E2014643779%3C%2FAN%3E%3CDT%3EArticle%3C%2FDT%3E" xr:uid="{79583078-C18C-434F-890F-E9ABD1C42E5F}"/>
    <hyperlink ref="J30" r:id="rId59" display="https://access.ovid.com/custom/redirector/index.html?dest=https://go.openathens.net/redirector/unimelb.edu.au?url=http://ovidsp.ovid.com/ovidweb.cgi?T=JS&amp;CSC=Y&amp;NEWS=N&amp;PAGE=fulltext&amp;D=emexa&amp;AN=634894176" xr:uid="{3F1D628A-B2A3-4418-A1C0-72134B4B49A7}"/>
    <hyperlink ref="K30" r:id="rId60" display="https://unimelb.hosted.exlibrisgroup.com/sfxlcl41/?sid=OVID:embase&amp;id=pmid:33902649&amp;id=doi:10.1186%2Fs13011-021-00359-w&amp;issn=1747-597X&amp;isbn=&amp;volume=16&amp;issue=1&amp;spage=35&amp;pages=35&amp;date=2021&amp;title=Substance+abuse+treatment%2C+prevention%2C+and+policy&amp;atitle=Cyber-ethnography+of+cannabis+marketing+on+social+media&amp;aulast=Jenkins&amp;pid=%3Cauthor%3EJenkins+M.C.%3BKelly+L.%3BBinger+K.%3BMoreno+M.A.%3C%2Fauthor%3E%3CAN%3E634894176%3C%2FAN%3E%3CDT%3EArticle%3C%2FDT%3E" xr:uid="{F221E7B2-DBD9-4A00-AA82-0DE5AAB45661}"/>
    <hyperlink ref="J31" r:id="rId61" display="https://access.ovid.com/custom/redirector/index.html?dest=https://go.openathens.net/redirector/unimelb.edu.au?url=http://ovidsp.ovid.com/ovidweb.cgi?T=JS&amp;CSC=Y&amp;NEWS=N&amp;PAGE=fulltext&amp;D=emexa&amp;AN=2015962670" xr:uid="{8E6E357F-71C8-4FDD-B220-6A6CD75E38B9}"/>
    <hyperlink ref="K31" r:id="rId62" display="https://unimelb.hosted.exlibrisgroup.com/sfxlcl41/?sid=OVID:embase&amp;id=pmid:&amp;id=doi:10.1093%2Frap%2Frkab078&amp;issn=2514-1775&amp;isbn=&amp;volume=5&amp;issue=3&amp;spage=rkab078&amp;pages=&amp;date=2021&amp;title=Rheumatology+Advances+in+Practice&amp;atitle=Perceptions+of+opioid+use+and+impact+on+quality+of+life+in+patients+with+musculoskeletal+conditions+within+online+health+community+forums&amp;aulast=Rana&amp;pid=%3Cauthor%3ERana+H.%3BNenadic+G.%3BDixon+W.G.%3BJani+M.%3C%2Fauthor%3E%3CAN%3E2015962670%3C%2FAN%3E%3CDT%3ELetter%3C%2FDT%3E" xr:uid="{B1AD9116-A52C-4FD4-85F5-BDE6D3C8531B}"/>
    <hyperlink ref="J32" r:id="rId63" display="https://access.ovid.com/custom/redirector/index.html?dest=https://go.openathens.net/redirector/unimelb.edu.au?url=http://ovidsp.ovid.com/ovidweb.cgi?T=JS&amp;CSC=Y&amp;NEWS=N&amp;PAGE=fulltext&amp;D=emexa&amp;AN=2011987862" xr:uid="{1E24E33D-C242-40A8-98D0-602066808AB8}"/>
    <hyperlink ref="K32" r:id="rId64" display="https://unimelb.hosted.exlibrisgroup.com/sfxlcl41/?sid=OVID:embase&amp;id=pmid:&amp;id=doi:10.1016%2FS0016-5085%252821%252902029-1&amp;issn=0016-5085&amp;isbn=&amp;volume=160&amp;issue=6+Supplement&amp;spage=S&amp;pages=S-557&amp;date=2021&amp;title=Gastroenterology&amp;atitle=QUALITY+OF+LIFE+%28QOL%29%2C+COPING%2C+AND+RESILIENCY+IN+PATIENTS+WITH+INFLAMMATORY+BOWEL+DISEASE+DURING+THE+COVID-19+PANDEMIC&amp;aulast=Fink&amp;pid=%3Cauthor%3EFink+M.C.%3BSimons+M.L.%3BTaft+T.%3C%2Fauthor%3E%3CAN%3E2011987862%3C%2FAN%3E%3CDT%3EConference+Abstract%3C%2FDT%3E" xr:uid="{F2350D85-C1B7-4FE2-92A3-B57954D59F4F}"/>
    <hyperlink ref="J33" r:id="rId65" display="https://access.ovid.com/custom/redirector/index.html?dest=https://go.openathens.net/redirector/unimelb.edu.au?url=http://ovidsp.ovid.com/ovidweb.cgi?T=JS&amp;CSC=Y&amp;NEWS=N&amp;PAGE=fulltext&amp;D=emexa&amp;AN=2010573062" xr:uid="{5BFD5DE6-085B-4109-ACCD-C640BF4B4623}"/>
    <hyperlink ref="K33" r:id="rId66" display="https://unimelb.hosted.exlibrisgroup.com/sfxlcl41/?sid=OVID:embase&amp;id=pmid:33242684&amp;id=doi:10.1016%2Fj.ogla.2020.11.004&amp;issn=2589-4234&amp;isbn=&amp;volume=4&amp;issue=4&amp;spage=400&amp;pages=400-404&amp;date=2021&amp;title=Ophthalmology+Glaucoma&amp;atitle=Marijuana+and+Glaucoma%3A+A+Social+Media+Content+Analysis&amp;aulast=Jia&amp;pid=%3Cauthor%3EJia+J.S.%3BMehran+N.%3BPurgert+R.%3BZhang+Q.E.%3BLee+D.%3BMyers+J.S.%3BKolomeyer+N.N.%3C%2Fauthor%3E%3CAN%3E2010573062%3C%2FAN%3E%3CDT%3EConference+Paper%3C%2FDT%3E" xr:uid="{5F72539A-5FD0-49C6-A2EE-25E2BBD673EB}"/>
    <hyperlink ref="J34" r:id="rId67" display="https://access.ovid.com/custom/redirector/index.html?dest=https://go.openathens.net/redirector/unimelb.edu.au?url=http://ovidsp.ovid.com/ovidweb.cgi?T=JS&amp;CSC=Y&amp;NEWS=N&amp;PAGE=fulltext&amp;D=emexa&amp;AN=2014417014" xr:uid="{CD27F5E6-30BD-4909-AC62-6861B12FC6E3}"/>
    <hyperlink ref="K34" r:id="rId68" display="https://unimelb.hosted.exlibrisgroup.com/sfxlcl41/?sid=OVID:embase&amp;id=pmid:&amp;id=doi:10.1186%2Fs42238-021-00109-6&amp;issn=2522-5782&amp;isbn=&amp;volume=3&amp;issue=1&amp;spage=49&amp;pages=&amp;date=2021&amp;title=Journal+of+Cannabis+Research&amp;atitle=Unsubstantiated+health+claims+for+COVID-19+infections+are+led+by+cannabidiol%3A+return+of+snake+oil+medicine&amp;aulast=Tran&amp;pid=%3Cauthor%3ETran+A.%3BSheikhan+N.Y.%3BSheikhan+T.%3BNowak+D.A.%3BWitek+T.J.%3C%2Fauthor%3E%3CAN%3E2014417014%3C%2FAN%3E%3CDT%3EArticle%3C%2FDT%3E" xr:uid="{AD307D2A-156A-4AE2-82A3-97C8417615F7}"/>
    <hyperlink ref="J35" r:id="rId69" display="https://access.ovid.com/custom/redirector/index.html?dest=https://go.openathens.net/redirector/unimelb.edu.au?url=http://ovidsp.ovid.com/ovidweb.cgi?T=JS&amp;CSC=Y&amp;NEWS=N&amp;PAGE=fulltext&amp;D=emed22&amp;AN=635727977" xr:uid="{7113AF70-CD34-474B-B191-DCA84F4AAB90}"/>
    <hyperlink ref="K35" r:id="rId70" display="https://unimelb.hosted.exlibrisgroup.com/sfxlcl41/?sid=OVID:embase&amp;id=pmid:34021014&amp;id=doi:10.9778%2Fcmajo.20200212&amp;issn=2291-0026&amp;isbn=&amp;volume=9&amp;issue=2&amp;spage=E563&amp;pages=E563-E569&amp;date=2021&amp;title=CMAJ+open&amp;atitle=Family+attitudes+about+and+experiences+with+medical+cannabis+in+children+with+cancer+or+epilepsy%3A+an+exploratory+qualitative+study&amp;aulast=Gibbard&amp;pid=%3Cauthor%3EGibbard+M.%3BMount+D.%3BRassekh+S.R.%3BSiden+H.H.%3C%2Fauthor%3E%3CAN%3E635727977%3C%2FAN%3E%3CDT%3EArticle%3C%2FDT%3E" xr:uid="{D84AF0C7-F2D1-4C22-860A-B4A9573159C0}"/>
    <hyperlink ref="J36" r:id="rId71" display="https://access.ovid.com/custom/redirector/index.html?dest=https://go.openathens.net/redirector/unimelb.edu.au?url=http://ovidsp.ovid.com/ovidweb.cgi?T=JS&amp;CSC=Y&amp;NEWS=N&amp;PAGE=fulltext&amp;D=emed22&amp;AN=634469092" xr:uid="{29362A63-1B58-40D0-8CF4-BA7CD337F908}"/>
    <hyperlink ref="K36" r:id="rId72" display="https://unimelb.hosted.exlibrisgroup.com/sfxlcl41/?sid=OVID:embase&amp;id=pmid:33651776&amp;id=doi:&amp;issn=1175-8716&amp;isbn=&amp;volume=134&amp;issue=1530&amp;spage=38&amp;pages=38-47&amp;date=2021&amp;title=Th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634469092%3C%2FAN%3E%3CDT%3EArticle%3C%2FDT%3E" xr:uid="{25CEEB1B-9C0C-4181-B77C-87159DA99FEC}"/>
    <hyperlink ref="J37" r:id="rId73" display="https://access.ovid.com/custom/redirector/index.html?dest=https://go.openathens.net/redirector/unimelb.edu.au?url=http://ovidsp.ovid.com/ovidweb.cgi?T=JS&amp;CSC=Y&amp;NEWS=N&amp;PAGE=fulltext&amp;D=emed22&amp;AN=2014260039" xr:uid="{D8E47284-C769-4A81-8E7F-C7189319E58F}"/>
    <hyperlink ref="K37" r:id="rId74" display="https://unimelb.hosted.exlibrisgroup.com/sfxlcl41/?sid=OVID:embase&amp;id=pmid:&amp;id=doi:10.1186%2Fs42238-021-00105-w&amp;issn=2522-5782&amp;isbn=&amp;volume=3&amp;issue=1&amp;spage=48&amp;pages=&amp;date=2021&amp;title=Journal+of+Cannabis+Research&amp;atitle=The+transition+of+cannabis+into+the+mainstream+of+Australian+healthcare%3A+framings+in+professional+medical+publications&amp;aulast=Lewis&amp;pid=%3Cauthor%3ELewis+M.%3BFlood+J.%3C%2Fauthor%3E%3CAN%3E2014260039%3C%2FAN%3E%3CDT%3EArticle%3C%2FDT%3E" xr:uid="{F657BD88-9F74-457B-823A-800EE6DF0F53}"/>
    <hyperlink ref="J38" r:id="rId75" display="https://access.ovid.com/custom/redirector/index.html?dest=https://go.openathens.net/redirector/unimelb.edu.au?url=http://ovidsp.ovid.com/ovidweb.cgi?T=JS&amp;CSC=Y&amp;NEWS=N&amp;PAGE=fulltext&amp;D=emed22&amp;AN=2011247984" xr:uid="{A740511B-417F-46D5-A33D-CB4C7FA29D3C}"/>
    <hyperlink ref="K38" r:id="rId76" display="https://unimelb.hosted.exlibrisgroup.com/sfxlcl41/?sid=OVID:embase&amp;id=pmid:33678486&amp;id=doi:10.1016%2Fj.drugpo.2021.103188&amp;issn=0955-3959&amp;isbn=&amp;volume=89&amp;issue=&amp;spage=103188&amp;pages=&amp;date=2021&amp;title=International+Journal+of+Drug+Policy&amp;atitle=The+world+seems+ripe+for+policy+change-But+how+to+achieve+it%3F&amp;aulast=Shaw&amp;pid=%3Cauthor%3EShaw+M.%3C%2Fauthor%3E%3CAN%3E2011247984%3C%2FAN%3E%3CDT%3EArticle%3C%2FDT%3E" xr:uid="{1CFA71E8-B77D-4CA6-97B1-DF500D9AE6E1}"/>
    <hyperlink ref="J39" r:id="rId77" display="https://access.ovid.com/custom/redirector/index.html?dest=https://go.openathens.net/redirector/unimelb.edu.au?url=http://ovidsp.ovid.com/ovidweb.cgi?T=JS&amp;CSC=Y&amp;NEWS=N&amp;PAGE=fulltext&amp;D=emed22&amp;AN=2008594323" xr:uid="{C0B806EF-9511-41C7-A011-54F6B114FC81}"/>
    <hyperlink ref="K39" r:id="rId78" display="https://unimelb.hosted.exlibrisgroup.com/sfxlcl41/?sid=OVID:embase&amp;id=pmid:&amp;id=doi:10.1016%2Fj.jhsg.2020.10.005&amp;issn=2589-5141&amp;isbn=&amp;volume=3&amp;issue=1&amp;spage=36&amp;pages=36-40&amp;date=2021&amp;title=Journal+of+Hand+Surgery+Global+Online&amp;atitle=%22Pill+Pushers+and+CBD+Oil%22-A+Thematic+Analysis+of+Social+Media+Interactions+About+Pain+After+Traumatic+Brachial+Plexus+Injury&amp;aulast=Smolev&amp;pid=%3Cauthor%3ESmolev+E.T.%3BRolf+L.%3BZhu+E.%3BBuday+S.K.%3BBrody+M.%3BBrogan+D.M.%3BDy+C.J.%3C%2Fauthor%3E%3CAN%3E2008594323%3C%2FAN%3E%3CDT%3EArticle%3C%2FDT%3E" xr:uid="{632E8941-6608-4B4F-B3B0-889A6F78D357}"/>
    <hyperlink ref="J40" r:id="rId79" display="https://access.ovid.com/custom/redirector/index.html?dest=https://go.openathens.net/redirector/unimelb.edu.au?url=http://ovidsp.ovid.com/ovidweb.cgi?T=JS&amp;CSC=Y&amp;NEWS=N&amp;PAGE=fulltext&amp;D=emed22&amp;AN=2010365397" xr:uid="{FA749CE4-9503-40BB-828F-1F1F47516F7F}"/>
    <hyperlink ref="K40" r:id="rId80" display="https://unimelb.hosted.exlibrisgroup.com/sfxlcl41/?sid=OVID:embase&amp;id=pmid:33353661&amp;id=doi:10.1016%2Fj.jaac.2020.07.007&amp;issn=0890-8567&amp;isbn=&amp;volume=60&amp;issue=1&amp;spage=14&amp;pages=14-16&amp;date=2021&amp;title=Journal+of+the+American+Academy+of+Child+and+Adolescent+Psychiatry&amp;atitle=Treatment+of+Adolescent+e-Cigarette+Use%3A+Limitations+of+Existing+Nicotine+Use+Disorder+Treatment+and+Future+Directions+for+e-Cigarette+Use+Cessation&amp;aulast=Adams&amp;pid=%3Cauthor%3EAdams+Z.W.%3BKwon+E.%3BAalsma+M.C.%3BZapolski+T.C.B.%3BDir+A.%3BHulvershorn+L.A.%3C%2Fauthor%3E%3CAN%3E2010365397%3C%2FAN%3E%3CDT%3EEditorial%3C%2FDT%3E" xr:uid="{6CE0C78D-0750-49F5-AAF2-D42610242A3E}"/>
    <hyperlink ref="J41" r:id="rId81" display="https://access.ovid.com/custom/redirector/index.html?dest=https://go.openathens.net/redirector/unimelb.edu.au?url=http://ovidsp.ovid.com/ovidweb.cgi?T=JS&amp;CSC=Y&amp;NEWS=N&amp;PAGE=fulltext&amp;D=emed22&amp;AN=2014395553" xr:uid="{6B895CCD-E42C-4053-B0C4-06E9B11C1058}"/>
    <hyperlink ref="K41" r:id="rId82" display="https://unimelb.hosted.exlibrisgroup.com/sfxlcl41/?sid=OVID:embase&amp;id=pmid:&amp;id=doi:10.1093%2Fcrocol%2Fotab044&amp;issn=2631-827X&amp;isbn=&amp;volume=3&amp;issue=3&amp;spage=otab044&amp;pages=&amp;date=2021&amp;title=Crohn%27s+and+Colitis+360&amp;atitle=Topics+Analysis+of+Reddit+and+Twitter+Posts+Discussing+Inflammatory+Bowel+Disease+and+Distress+from+2017+to+2019&amp;aulast=Rohde&amp;pid=%3Cauthor%3ERohde+J.A.%3BSibley+A.L.%3BNoar+S.M.%3C%2Fauthor%3E%3CAN%3E2014395553%3C%2FAN%3E%3CDT%3EArticle%3C%2FDT%3E" xr:uid="{B462B103-8E09-498B-B73E-4B7C8BEB3336}"/>
    <hyperlink ref="J42" r:id="rId83" display="https://access.ovid.com/custom/redirector/index.html?dest=https://go.openathens.net/redirector/unimelb.edu.au?url=http://ovidsp.ovid.com/ovidweb.cgi?T=JS&amp;CSC=Y&amp;NEWS=N&amp;PAGE=fulltext&amp;D=emed22&amp;AN=635221404" xr:uid="{64340202-DE3A-46D5-89D9-771A713A41A3}"/>
    <hyperlink ref="K42" r:id="rId84" display="https://unimelb.hosted.exlibrisgroup.com/sfxlcl41/?sid=OVID:embase&amp;id=pmid:&amp;id=doi:10.3389%2Ffpsyt.2021.633551&amp;issn=1664-0640&amp;isbn=&amp;volume=12&amp;issue=&amp;spage=633551&amp;pages=&amp;date=2021&amp;title=Frontiers+in+Psychiatry&amp;atitle=Changing+Patterns+of+Substance+Use+During+the+Coronavirus+Pandemic%3A+Self-Reported+Use+of+Tobacco%2C+Alcohol%2C+Cannabis%2C+and+Other+Drugs&amp;aulast=Benschop&amp;pid=%3Cauthor%3EBenschop+A.%3Bvan+Bakkum+F.%3BNoijen+J.%3C%2Fauthor%3E%3CAN%3E635221404%3C%2FAN%3E%3CDT%3EArticle%3C%2FDT%3E" xr:uid="{C7FCB0D3-8209-4579-A280-9F6F1CA46E00}"/>
    <hyperlink ref="J43" r:id="rId85" display="https://access.ovid.com/custom/redirector/index.html?dest=https://go.openathens.net/redirector/unimelb.edu.au?url=http://ovidsp.ovid.com/ovidweb.cgi?T=JS&amp;CSC=Y&amp;NEWS=N&amp;PAGE=fulltext&amp;D=emed22&amp;AN=2010853977" xr:uid="{D841BA82-9154-43C9-9BC0-06A7203D741E}"/>
    <hyperlink ref="K43" r:id="rId86" display="https://unimelb.hosted.exlibrisgroup.com/sfxlcl41/?sid=OVID:embase&amp;id=pmid:33742301&amp;id=doi:10.1007%2Fs11606-020-06421-w&amp;issn=0884-8734&amp;isbn=&amp;volume=36&amp;issue=11&amp;spage=3611&amp;pages=3611-3614&amp;date=2021&amp;title=Journal+of+General+Internal+Medicine&amp;atitle=Internet+Claims+on+the+Health+Benefits+of+Cannabis+Use&amp;aulast=Lau&amp;pid=%3Cauthor%3ELau+N.%3BGerson+M.%3BKorenstein+D.%3BKeyhani+S.%3C%2Fauthor%3E%3CAN%3E2010853977%3C%2FAN%3E%3CDT%3ENote%3C%2FDT%3E" xr:uid="{C66B8BCB-D3B8-4C97-990A-B8EA9D659AB9}"/>
    <hyperlink ref="J44" r:id="rId87" display="https://access.ovid.com/custom/redirector/index.html?dest=https://go.openathens.net/redirector/unimelb.edu.au?url=http://ovidsp.ovid.com/ovidweb.cgi?T=JS&amp;CSC=Y&amp;NEWS=N&amp;PAGE=fulltext&amp;D=emed22&amp;AN=2010162079" xr:uid="{F7A99FD7-D55E-4FC3-9A5D-5D10E035C58B}"/>
    <hyperlink ref="K44" r:id="rId88" display="https://unimelb.hosted.exlibrisgroup.com/sfxlcl41/?sid=OVID:embase&amp;id=pmid:33435854&amp;id=doi:10.1080%2F02791072.2020.1871125&amp;issn=0279-1072&amp;isbn=&amp;volume=53&amp;issue=4&amp;spage=345&amp;pages=345-354&amp;date=2021&amp;title=Journal+of+Psychoactive+Drugs&amp;atitle=Online+Peers+and+Offline+Highs%3A+An+Examination+of+Online+Peer+Groups%2C+Social+Media+Homophily%2C+and+Substance+Use&amp;aulast=Miller&amp;pid=%3Cauthor%3EMiller+B.L.%3BLowe+C.C.%3BKaakinen+M.%3BSavolainen+I.%3BSirola+A.%3BStogner+J.%3BEllonen+N.%3BOksanen+A.%3C%2Fauthor%3E%3CAN%3E2010162079%3C%2FAN%3E%3CDT%3EArticle%3C%2FDT%3E" xr:uid="{C5CD0C0E-E0C1-4AA2-8559-3D26BC24AD4F}"/>
    <hyperlink ref="J45" r:id="rId89" display="https://access.ovid.com/custom/redirector/index.html?dest=https://go.openathens.net/redirector/unimelb.edu.au?url=http://ovidsp.ovid.com/ovidweb.cgi?T=JS&amp;CSC=Y&amp;NEWS=N&amp;PAGE=fulltext&amp;D=emed22&amp;AN=2015109272" xr:uid="{8ECE1987-344D-4C05-9634-DEEA7819F575}"/>
    <hyperlink ref="K45" r:id="rId90" display="https://unimelb.hosted.exlibrisgroup.com/sfxlcl41/?sid=OVID:embase&amp;id=pmid:33171165&amp;id=doi:10.1016%2Fj.jaad.2020.11.004&amp;issn=0190-9622&amp;isbn=&amp;volume=85&amp;issue=6&amp;spage=1579&amp;pages=1579-1581&amp;date=2021&amp;title=Journal+of+the+American+Academy+of+Dermatology&amp;atitle=Analysis+of+psoriasis-related+posts+on+Twitter%3A+An+abundance+of+patient-driven+advocacy+versus+a+scarcity+of+dermatologists&amp;aulast=Li&amp;pid=%3Cauthor%3ELi+W.%3BLe+N.%3BLee+D.J.%3BReuter+K.%3C%2Fauthor%3E%3CAN%3E2015109272%3C%2FAN%3E%3CDT%3EArticle%3C%2FDT%3E" xr:uid="{D95C3981-CC17-4A6C-AC95-84C1EA566CF3}"/>
    <hyperlink ref="J46" r:id="rId91" display="https://access.ovid.com/custom/redirector/index.html?dest=https://go.openathens.net/redirector/unimelb.edu.au?url=http://ovidsp.ovid.com/ovidweb.cgi?T=JS&amp;CSC=Y&amp;NEWS=N&amp;PAGE=fulltext&amp;D=emed22&amp;AN=636179346" xr:uid="{26E71283-A592-4CBB-95DB-54C49C616E33}"/>
    <hyperlink ref="K46" r:id="rId92" display="https://unimelb.hosted.exlibrisgroup.com/sfxlcl41/?sid=OVID:embase&amp;id=pmid:&amp;id=doi:10.1089%2Ftrgh.2020.0071&amp;issn=2380-193X&amp;isbn=&amp;volume=6&amp;issue=5&amp;spage=256&amp;pages=256-266&amp;date=2021&amp;title=Transgender+Health&amp;atitle=Transgender+Women%27s+Internet+Survey+and+Testing%3A+Protocol+and+Key+Indicators+Report&amp;aulast=Zlotorzynska&amp;pid=%3Cauthor%3EZlotorzynska+M.%3BSanchez+T.H.%3BScheim+A.I.%3BLyons+C.E.%3BMaksut+J.L.%3BWiginton+J.M.%3BBaral+S.D.%3C%2Fauthor%3E%3CAN%3E636179346%3C%2FAN%3E%3CDT%3EArticle%3C%2FDT%3E" xr:uid="{A6D55668-0A12-4049-A7C7-CC2207DB0189}"/>
    <hyperlink ref="J47" r:id="rId93" display="https://access.ovid.com/custom/redirector/index.html?dest=https://go.openathens.net/redirector/unimelb.edu.au?url=http://ovidsp.ovid.com/ovidweb.cgi?T=JS&amp;CSC=Y&amp;NEWS=N&amp;PAGE=fulltext&amp;D=emed22&amp;AN=2008024018" xr:uid="{D4EB6703-91BE-43A2-92CD-7754C1CEE6BF}"/>
    <hyperlink ref="K47" r:id="rId94" display="https://unimelb.hosted.exlibrisgroup.com/sfxlcl41/?sid=OVID:embase&amp;id=pmid:33041184&amp;id=doi:10.1016%2Fj.drugpo.2020.102969&amp;issn=0955-3959&amp;isbn=&amp;volume=91&amp;issue=&amp;spage=102969&amp;pages=&amp;date=2021&amp;title=International+Journal+of+Drug+Policy&amp;atitle=Illicit+drug+prices+and+quantity+discounts%3A+A+comparison+between+a+cryptomarket%2C+social+media%2C+and+police+data&amp;aulast=Moeller&amp;pid=%3Cauthor%3EMoeller+K.%3BMunksgaard+R.%3BDemant+J.%3C%2Fauthor%3E%3CAN%3E2008024018%3C%2FAN%3E%3CDT%3EArticle%3C%2FDT%3E" xr:uid="{8CC0F97D-F2B2-40C8-B2F8-E33E7B0E3B3D}"/>
    <hyperlink ref="J48" r:id="rId95" display="https://access.ovid.com/custom/redirector/index.html?dest=https://go.openathens.net/redirector/unimelb.edu.au?url=http://ovidsp.ovid.com/ovidweb.cgi?T=JS&amp;CSC=Y&amp;NEWS=N&amp;PAGE=fulltext&amp;D=emed22&amp;AN=2011660221" xr:uid="{95FBCD8E-A545-4E0E-AFF8-31820C1E560B}"/>
    <hyperlink ref="K48" r:id="rId96" display="https://unimelb.hosted.exlibrisgroup.com/sfxlcl41/?sid=OVID:embase&amp;id=pmid:&amp;id=doi:10.1016%2Fj.ebr.2021.100448&amp;issn=2589-9864&amp;isbn=&amp;volume=15&amp;issue=&amp;spage=100448&amp;pages=&amp;date=2021&amp;title=Epilepsy+and+Behavior+Reports&amp;atitle=Thank+you+to+our+Reviewers%21&amp;aulast=Tatum&amp;pid=%3Cauthor%3ETatum+IV%2C+D.O.+W.O.%3C%2Fauthor%3E%3CAN%3E2011660221%3C%2FAN%3E%3CDT%3EEditorial%3C%2FDT%3E" xr:uid="{90A7BC95-3BAC-4677-A63C-FB1C0499996E}"/>
    <hyperlink ref="J49" r:id="rId97" display="https://access.ovid.com/custom/redirector/index.html?dest=https://go.openathens.net/redirector/unimelb.edu.au?url=http://ovidsp.ovid.com/ovidweb.cgi?T=JS&amp;CSC=Y&amp;NEWS=N&amp;PAGE=fulltext&amp;D=emed22&amp;AN=2014934073" xr:uid="{94B3853B-EF10-4174-A016-20885D5D109D}"/>
    <hyperlink ref="K49" r:id="rId98" display="https://unimelb.hosted.exlibrisgroup.com/sfxlcl41/?sid=OVID:embase&amp;id=pmid:&amp;id=doi:10.1016%2Fj.invent.2021.100460&amp;issn=2214-7829&amp;isbn=&amp;volume=26&amp;issue=&amp;spage=100460&amp;pages=&amp;date=2021&amp;title=Internet+Interventions&amp;atitle=Feasibility+and+acceptability+of+using+smartphone-based+EMA+to+assess+patterns+of+prescription+opioid+and+medical+cannabis+use+among+individuals+with+chronic+pain&amp;aulast=Anderson+Goodell&amp;pid=%3Cauthor%3EAnderson+Goodell+E.M.%3BNordeck+C.%3BFinan+P.H.%3BVandrey+R.%3BDunn+K.E.%3BThrul+J.%3C%2Fauthor%3E%3CAN%3E2014934073%3C%2FAN%3E%3CDT%3EArticle%3C%2FDT%3E" xr:uid="{DF48D4F0-89AE-4167-9C0B-8EF212D3EE1B}"/>
    <hyperlink ref="J50" r:id="rId99" display="https://access.ovid.com/custom/redirector/index.html?dest=https://go.openathens.net/redirector/unimelb.edu.au?url=http://ovidsp.ovid.com/ovidweb.cgi?T=JS&amp;CSC=Y&amp;NEWS=N&amp;PAGE=fulltext&amp;D=emed22&amp;AN=635387836" xr:uid="{1A8AE0B8-8540-4733-B24A-7B92590E58D4}"/>
    <hyperlink ref="K50" r:id="rId100" display="https://unimelb.hosted.exlibrisgroup.com/sfxlcl41/?sid=OVID:embase&amp;id=pmid:32826803&amp;id=doi:10.1097%2FMPG.0000000000002922&amp;issn=0277-2116&amp;isbn=&amp;volume=72&amp;issue=1&amp;spage=E10&amp;pages=E10-E14&amp;date=2021&amp;title=Journal+of+Pediatric+Gastroenterology+and+Nutrition&amp;atitle=Use+of+dietary+supplements+in+pediatric+liver+disease+and+transplantation&amp;aulast=Korotkaya&amp;pid=%3Cauthor%3EKorotkaya+Y.%3BConner+K.%3BLau+J.%3BMullin+G.%3BHarpavat+S.%3BMiloh+T.%3BMogul+D.%3C%2Fauthor%3E%3CAN%3E635387836%3C%2FAN%3E%3CDT%3EArticle%3C%2FDT%3E" xr:uid="{E731E0FF-C02B-4D24-A4E1-BF397C5AD0EE}"/>
    <hyperlink ref="J51" r:id="rId101" display="https://access.ovid.com/custom/redirector/index.html?dest=https://go.openathens.net/redirector/unimelb.edu.au?url=http://ovidsp.ovid.com/ovidweb.cgi?T=JS&amp;CSC=Y&amp;NEWS=N&amp;PAGE=fulltext&amp;D=emed22&amp;AN=2012318054" xr:uid="{FC3E89A7-4344-4682-AB66-0EF5F51E9EF8}"/>
    <hyperlink ref="K51" r:id="rId102" display="https://unimelb.hosted.exlibrisgroup.com/sfxlcl41/?sid=OVID:embase&amp;id=pmid:34096403&amp;id=doi:10.1080%2F00952990.2021.1910830&amp;issn=0095-2990&amp;isbn=&amp;volume=47&amp;issue=4&amp;spage=444&amp;pages=444-454&amp;date=2021&amp;title=American+Journal+of+Drug+and+Alcohol+Abuse&amp;atitle=Predicting+changes+in+substance+use+following+psychedelic+experiences%3A+natural+language+processing+of+psychedelic+session+narratives&amp;aulast=Cox&amp;pid=%3Cauthor%3ECox+D.J.%3BGarcia-Romeu+A.%3BJohnson+M.W.%3C%2Fauthor%3E%3CAN%3E2012318054%3C%2FAN%3E%3CDT%3EArticle%3C%2FDT%3E" xr:uid="{F6D85BAC-174F-4F55-BA0A-C3740413A45D}"/>
    <hyperlink ref="J52" r:id="rId103" display="https://access.ovid.com/custom/redirector/index.html?dest=https://go.openathens.net/redirector/unimelb.edu.au?url=http://ovidsp.ovid.com/ovidweb.cgi?T=JS&amp;CSC=Y&amp;NEWS=N&amp;PAGE=fulltext&amp;D=emed22&amp;AN=2007863876" xr:uid="{70F053BA-70A8-4018-8A6F-880FBAC870C0}"/>
    <hyperlink ref="K52" r:id="rId104" display="https://unimelb.hosted.exlibrisgroup.com/sfxlcl41/?sid=OVID:embase&amp;id=pmid:&amp;id=doi:10.3390%2Fbrainsci11070907&amp;issn=2076-3425&amp;isbn=&amp;volume=11&amp;issue=7&amp;spage=907&amp;pages=&amp;date=2021&amp;title=Brain+Sciences&amp;atitle=Covid-19+pandemic+impact+on+substance+misuse%3A+A+social+media+listening%2C+mixed+method+analysis&amp;aulast=Arillotta&amp;pid=%3Cauthor%3EArillotta+D.%3BGuirguis+A.%3BCorkery+J.M.%3BScherbaum+N.%3BSchifano+F.%3C%2Fauthor%3E%3CAN%3E2007863876%3C%2FAN%3E%3CDT%3EArticle%3C%2FDT%3E" xr:uid="{5521CA9A-4312-4B92-8BD9-9C2ACA7B106E}"/>
    <hyperlink ref="J53" r:id="rId105" display="https://access.ovid.com/custom/redirector/index.html?dest=https://go.openathens.net/redirector/unimelb.edu.au?url=http://ovidsp.ovid.com/ovidweb.cgi?T=JS&amp;CSC=Y&amp;NEWS=N&amp;PAGE=fulltext&amp;D=emed22&amp;AN=2011524829" xr:uid="{CF2EAAB4-5610-466C-BFF0-F9733FC92878}"/>
    <hyperlink ref="K53" r:id="rId106" display="https://unimelb.hosted.exlibrisgroup.com/sfxlcl41/?sid=OVID:embase&amp;id=pmid:33764983&amp;id=doi:10.1371%2Fjournal.pone.0248299&amp;issn=1932-6203&amp;isbn=&amp;volume=16&amp;issue=3+March&amp;spage=e0248299&amp;pages=&amp;date=2021&amp;title=PLoS+ONE&amp;atitle=%22When+they+say+weed+causes+depression%2C+but+it%27s+your+fav+antidepressant%22%3A+Knowledgeaware+attention+framework+for+relationship+extraction&amp;aulast=Yadav&amp;pid=%3Cauthor%3EYadav+S.%3BLokala+U.%3BDaniulaityte+R.%3BThirunarayan+K.%3BLamy+F.%3BSheth+A.%3C%2Fauthor%3E%3CAN%3E2011524829%3C%2FAN%3E%3CDT%3EArticle%3C%2FDT%3E" xr:uid="{CAFCBF6C-3B6D-46F2-A64E-4C3123AF7321}"/>
    <hyperlink ref="J54" r:id="rId107" display="https://access.ovid.com/custom/redirector/index.html?dest=https://go.openathens.net/redirector/unimelb.edu.au?url=http://ovidsp.ovid.com/ovidweb.cgi?T=JS&amp;CSC=Y&amp;NEWS=N&amp;PAGE=fulltext&amp;D=emed22&amp;AN=635086450" xr:uid="{477FE755-157C-4299-BFF4-CA9E626A9090}"/>
    <hyperlink ref="K54" r:id="rId108" display="https://unimelb.hosted.exlibrisgroup.com/sfxlcl41/?sid=OVID:embase&amp;id=pmid:33999133&amp;id=doi:10.1001%2Fjamainternmed.2021.1793&amp;issn=2168-6106&amp;isbn=&amp;volume=181&amp;issue=7&amp;spage=923&amp;pages=923-930&amp;date=2021&amp;title=JAMA+Internal+Medicine&amp;atitle=Effectiveness+of+a+Vaping+Cessation+Text+Message+Program+among+Young+Adult+e-Cigarette+Users%3A+A+Randomized+Clinical+Trial&amp;aulast=Graham&amp;pid=%3Cauthor%3EGraham+A.L.%3BAmato+M.S.%3BCha+S.%3BJacobs+M.A.%3BBottcher+M.M.%3BPapandonatos+G.D.%3C%2Fauthor%3E%3CAN%3E635086450%3C%2FAN%3E%3CDT%3EArticle%3C%2FDT%3E" xr:uid="{FE239668-B4E9-442D-BFAC-17FD45549C85}"/>
    <hyperlink ref="J55" r:id="rId109" display="https://access.ovid.com/custom/redirector/index.html?dest=https://go.openathens.net/redirector/unimelb.edu.au?url=http://ovidsp.ovid.com/ovidweb.cgi?T=JS&amp;CSC=Y&amp;NEWS=N&amp;PAGE=fulltext&amp;D=emed22&amp;AN=635159205" xr:uid="{86F36ABB-E410-4A6E-8FAC-E47361508DA4}"/>
    <hyperlink ref="K55" r:id="rId110" display="https://unimelb.hosted.exlibrisgroup.com/sfxlcl41/?sid=OVID:embase&amp;id=pmid:&amp;id=doi:10.1192%2Fbjp.2021.51&amp;issn=0007-1250&amp;isbn=&amp;volume=218&amp;issue=6&amp;spage=355&amp;pages=355-356&amp;date=2021&amp;title=British+Journal+of+Psychiatry&amp;atitle=Kaleidoscope&amp;aulast=Tracy&amp;pid=%3Cauthor%3ETracy+D.K.%3BJoyce+D.W.%3BAlbertson+D.N.%3BShergill+S.S.%3C%2Fauthor%3E%3CAN%3E635159205%3C%2FAN%3E%3CDT%3ENote%3C%2FDT%3E" xr:uid="{62BFDDF2-7F90-477A-A791-42E850131639}"/>
    <hyperlink ref="J56" r:id="rId111" display="https://access.ovid.com/custom/redirector/index.html?dest=https://go.openathens.net/redirector/unimelb.edu.au?url=http://ovidsp.ovid.com/ovidweb.cgi?T=JS&amp;CSC=Y&amp;NEWS=N&amp;PAGE=fulltext&amp;D=emed22&amp;AN=2010767083" xr:uid="{22C5E728-FBB2-4998-BC0F-F4337D298067}"/>
    <hyperlink ref="K56" r:id="rId112" display="https://unimelb.hosted.exlibrisgroup.com/sfxlcl41/?sid=OVID:embase&amp;id=pmid:33719661&amp;id=doi:10.1177%2F0883073821996916&amp;issn=0883-0738&amp;isbn=&amp;volume=36&amp;issue=9&amp;spage=697&amp;pages=697-710&amp;date=2021&amp;title=Journal+of+Child+Neurology&amp;atitle=A+Systematic+Review+of+Assessments+and+Interventions+for+Chronic+Pain+in+Young+Children+With+or+at+High+Risk+for+Cerebral+Palsy&amp;aulast=Letzkus&amp;pid=%3Cauthor%3ELetzkus+L.%3BFehlings+D.%3BAyala+L.%3BByrne+R.%3BGehred+A.%3BMaitre+N.L.%3BNoritz+G.%3BRosenberg+N.S.%3BTanner+K.%3BVargus-Adams+J.%3BWinter+S.%3BLewandowski+D.J.%3BNovak+I.%3C%2Fauthor%3E%3CAN%3E2010767083%3C%2FAN%3E%3CDT%3EArticle%3C%2FDT%3E" xr:uid="{DFD52D9B-A5DA-40FC-BC82-566FD088FBAF}"/>
    <hyperlink ref="J57" r:id="rId113" display="https://access.ovid.com/custom/redirector/index.html?dest=https://go.openathens.net/redirector/unimelb.edu.au?url=http://ovidsp.ovid.com/ovidweb.cgi?T=JS&amp;CSC=Y&amp;NEWS=N&amp;PAGE=fulltext&amp;D=emed22&amp;AN=2011319962" xr:uid="{E818E952-0AB1-4462-AF09-75966E07F18E}"/>
    <hyperlink ref="K57" r:id="rId114" display="https://unimelb.hosted.exlibrisgroup.com/sfxlcl41/?sid=OVID:embase&amp;id=pmid:33909525&amp;id=doi:10.1080%2F00952990.2021.1904408&amp;issn=0095-2990&amp;isbn=&amp;volume=47&amp;issue=4&amp;spage=455&amp;pages=455-466&amp;date=2021&amp;title=American+Journal+of+Drug+and+Alcohol+Abuse&amp;atitle=When+an+obscurity+becomes+trend%3A+social-media+descriptions+of+tianeptine+use+and+associated+atypical+drug+use&amp;aulast=Smith&amp;pid=%3Cauthor%3ESmith+K.E.%3BRogers+J.M.%3BStrickland+J.C.%3BEpstein+D.H.%3C%2Fauthor%3E%3CAN%3E2011319962%3C%2FAN%3E%3CDT%3EArticle%3C%2FDT%3E" xr:uid="{292D6162-77E6-4F6B-A8CB-A479A9EF22EE}"/>
    <hyperlink ref="J58" r:id="rId115" display="https://access.ovid.com/custom/redirector/index.html?dest=https://go.openathens.net/redirector/unimelb.edu.au?url=http://ovidsp.ovid.com/ovidweb.cgi?T=JS&amp;CSC=Y&amp;NEWS=N&amp;PAGE=fulltext&amp;D=emed22&amp;AN=2010155858" xr:uid="{E4F7F86B-12F5-492F-BA2F-BF0FEE6B37E8}"/>
    <hyperlink ref="K58" r:id="rId116" display="https://unimelb.hosted.exlibrisgroup.com/sfxlcl41/?sid=OVID:embase&amp;id=pmid:33368908&amp;id=doi:10.1111%2Fbdi.13038&amp;issn=1398-5647&amp;isbn=&amp;volume=23&amp;issue=5&amp;spage=521&amp;pages=521-523&amp;date=2021&amp;title=Bipolar+Disorders&amp;atitle=Aripiprazole+in+the+treatment+of+bipolar+disorder+due+to+traumatic+brain+injury%3A+A+case+description&amp;aulast=Fernandez+Leonor&amp;pid=%3Cauthor%3EFernandez+Leonor+S.%3BPerez+de+Mendiola+Etxezarraga+X.%3C%2Fauthor%3E%3CAN%3E2010155858%3C%2FAN%3E%3CDT%3EArticle%3C%2FDT%3E" xr:uid="{A459DC78-9248-4FAE-AD77-B3647F032DD8}"/>
    <hyperlink ref="J59" r:id="rId117" display="https://access.ovid.com/custom/redirector/index.html?dest=https://go.openathens.net/redirector/unimelb.edu.au?url=http://ovidsp.ovid.com/ovidweb.cgi?T=JS&amp;CSC=Y&amp;NEWS=N&amp;PAGE=fulltext&amp;D=emed22&amp;AN=2011313656" xr:uid="{362D6B8B-7C0A-46CA-9EFE-9B5466BFE322}"/>
    <hyperlink ref="K59" r:id="rId118" display="https://unimelb.hosted.exlibrisgroup.com/sfxlcl41/?sid=OVID:embase&amp;id=pmid:33677020&amp;id=doi:10.1016%2Fj.ctim.2021.102700&amp;issn=0965-2299&amp;isbn=&amp;volume=58&amp;issue=&amp;spage=102700&amp;pages=&amp;date=2021&amp;title=Complementary+Therapies+in+Medicine&amp;atitle=Knowledge+about+and+attitudes+towards+medical+cannabis+among+Austrian+university+students&amp;aulast=Felnhofer&amp;pid=%3Cauthor%3EFelnhofer+A.%3BKothgassner+O.D.%3BStoll+A.%3BKlier+C.%3C%2Fauthor%3E%3CAN%3E2011313656%3C%2FAN%3E%3CDT%3EArticle%3C%2FDT%3E" xr:uid="{1F778AE1-5810-4D5C-91A6-8F350E0E802C}"/>
    <hyperlink ref="J60" r:id="rId119" display="https://access.ovid.com/custom/redirector/index.html?dest=https://go.openathens.net/redirector/unimelb.edu.au?url=http://ovidsp.ovid.com/ovidweb.cgi?T=JS&amp;CSC=Y&amp;NEWS=N&amp;PAGE=fulltext&amp;D=emed22&amp;AN=2011444565" xr:uid="{5D9F8447-A577-4B2C-B52E-D01583D39580}"/>
    <hyperlink ref="K60" r:id="rId120" display="https://unimelb.hosted.exlibrisgroup.com/sfxlcl41/?sid=OVID:embase&amp;id=pmid:&amp;id=doi:10.1186%2Fs42238-021-00069-x&amp;issn=2522-5782&amp;isbn=&amp;volume=3&amp;issue=1&amp;spage=13&amp;pages=&amp;date=2021&amp;title=Journal+of+Cannabis+Research&amp;atitle=What+are+the+informational+pathways+that+shape+people%27s+use+of+cannabidiol+for+medical+purposes%3F&amp;aulast=Zenone&amp;pid=%3Cauthor%3EZenone+M.A.%3BSnyder+J.%3BCrooks+V.A.%3C%2Fauthor%3E%3CAN%3E2011444565%3C%2FAN%3E%3CDT%3EArticle%3C%2FDT%3E" xr:uid="{B18254BE-480F-45B9-B105-7D19E34CE707}"/>
    <hyperlink ref="J61" r:id="rId121" display="https://access.ovid.com/custom/redirector/index.html?dest=https://go.openathens.net/redirector/unimelb.edu.au?url=http://ovidsp.ovid.com/ovidweb.cgi?T=JS&amp;CSC=Y&amp;NEWS=N&amp;PAGE=fulltext&amp;D=emed22&amp;AN=2010863092" xr:uid="{FF92B5C2-8770-4521-81FF-545FAAC641DA}"/>
    <hyperlink ref="K61" r:id="rId122" display="https://unimelb.hosted.exlibrisgroup.com/sfxlcl41/?sid=OVID:embase&amp;id=pmid:33749519&amp;id=doi:10.1080%2F10550887.2021.1886567&amp;issn=1055-0887&amp;isbn=&amp;volume=39&amp;issue=3&amp;spage=363&amp;pages=363-372&amp;date=2021&amp;title=Journal+of+Addictive+Diseases&amp;atitle=The+rise+of+online+sports+betting%2C+its+fallout%2C+and+the+onset+of+a+new+profile+in+gambling+disorder%3A+young+people&amp;aulast=Barrera-Algarin&amp;pid=%3Cauthor%3EBarrera-Algarin+E.%3BVazquez-Fernandez+M.J.%3C%2Fauthor%3E%3CAN%3E2010863092%3C%2FAN%3E%3CDT%3EArticle%3C%2FDT%3E" xr:uid="{48AB5D9D-1847-4B15-BF65-91A93A2CF430}"/>
    <hyperlink ref="J62" r:id="rId123" display="https://access.ovid.com/custom/redirector/index.html?dest=https://go.openathens.net/redirector/unimelb.edu.au?url=http://ovidsp.ovid.com/ovidweb.cgi?T=JS&amp;CSC=Y&amp;NEWS=N&amp;PAGE=fulltext&amp;D=emed22&amp;AN=2010748559" xr:uid="{BF7925AF-FD92-4222-8AF8-079811D26887}"/>
    <hyperlink ref="K62" r:id="rId124" display="https://unimelb.hosted.exlibrisgroup.com/sfxlcl41/?sid=OVID:embase&amp;id=pmid:33460744&amp;id=doi:10.1016%2Fj.ctim.2021.102669&amp;issn=0965-2299&amp;isbn=&amp;volume=57&amp;issue=&amp;spage=102669&amp;pages=&amp;date=2021&amp;title=Complementary+Therapies+in+Medicine&amp;atitle=Mixed+methods+study+of+the+potential+therapeutic+benefits+from+medical+cannabis+for+patients+in+Florida&amp;aulast=Luque&amp;pid=%3Cauthor%3ELuque+J.S.%3BOkere+A.N.%3BReyes-Ortiz+C.A.%3BWilliams+P.M.%3C%2Fauthor%3E%3CAN%3E2010748559%3C%2FAN%3E%3CDT%3EArticle%3C%2FDT%3E" xr:uid="{2A96611A-534E-4F6D-889C-1DE5448752AD}"/>
    <hyperlink ref="J63" r:id="rId125" display="https://access.ovid.com/custom/redirector/index.html?dest=https://go.openathens.net/redirector/unimelb.edu.au?url=http://ovidsp.ovid.com/ovidweb.cgi?T=JS&amp;CSC=Y&amp;NEWS=N&amp;PAGE=fulltext&amp;D=emed22&amp;AN=2010532358" xr:uid="{29D5BB22-283F-4A09-AE08-31966360B9D0}"/>
    <hyperlink ref="K63" r:id="rId126" display="https://unimelb.hosted.exlibrisgroup.com/sfxlcl41/?sid=OVID:embase&amp;id=pmid:&amp;id=doi:10.1186%2Fs42238-021-00061-5&amp;issn=2522-5782&amp;isbn=&amp;volume=3&amp;issue=1&amp;spage=5&amp;pages=&amp;date=2021&amp;title=Journal+of+Cannabis+Research&amp;atitle=Reasons+for+cannabidiol+use%3A+a+cross-sectional+study+of+CBD+users%2C+focusing+on+self-perceived+stress%2C+anxiety%2C+and+sleep+problems&amp;aulast=Moltke&amp;pid=%3Cauthor%3EMoltke+J.%3BHindocha+C.%3C%2Fauthor%3E%3CAN%3E2010532358%3C%2FAN%3E%3CDT%3EArticle%3C%2FDT%3E" xr:uid="{FD401103-6707-4042-A895-51FC9E9D40D2}"/>
    <hyperlink ref="J64" r:id="rId127" display="https://access.ovid.com/custom/redirector/index.html?dest=https://go.openathens.net/redirector/unimelb.edu.au?url=http://ovidsp.ovid.com/ovidweb.cgi?T=JS&amp;CSC=Y&amp;NEWS=N&amp;PAGE=fulltext&amp;D=emed22&amp;AN=2010939965" xr:uid="{8DAA849C-96C3-4D78-A125-412AEEB1319A}"/>
    <hyperlink ref="K64" r:id="rId128" display="https://unimelb.hosted.exlibrisgroup.com/sfxlcl41/?sid=OVID:embase&amp;id=pmid:33538695&amp;id=doi:10.2196%2F18296&amp;issn=1438-8871&amp;isbn=&amp;volume=23&amp;issue=2&amp;spage=e18296&amp;pages=&amp;date=2021&amp;title=Journal+of+Medical+Internet+Research&amp;atitle=Identifying+self-management+support+needs+for+pregnant+women+with+opioid+misuse+in+online+health+communities%3A+Mixed+methods+analysis+of+web+posts&amp;aulast=Liang&amp;pid=%3Cauthor%3ELiang+O.S.%3BChen+Y.%3BBennett+D.S.%3BYang+C.C.%3C%2Fauthor%3E%3CAN%3E2010939965%3C%2FAN%3E%3CDT%3EArticle%3C%2FDT%3E" xr:uid="{3BEDDE19-CB3D-4E8F-A24F-8AAF662ACC62}"/>
    <hyperlink ref="J65" r:id="rId129" display="https://access.ovid.com/custom/redirector/index.html?dest=https://go.openathens.net/redirector/unimelb.edu.au?url=http://ovidsp.ovid.com/ovidweb.cgi?T=JS&amp;CSC=Y&amp;NEWS=N&amp;PAGE=fulltext&amp;D=emed22&amp;AN=2006994646" xr:uid="{F187B477-1373-44E7-9301-162C5EDC6BA0}"/>
    <hyperlink ref="K65" r:id="rId130" display="https://unimelb.hosted.exlibrisgroup.com/sfxlcl41/?sid=OVID:embase&amp;id=pmid:33068314&amp;id=doi:10.1002%2Fcam4.3536&amp;issn=2045-7634&amp;isbn=&amp;volume=10&amp;issue=1&amp;spage=396&amp;pages=396-404&amp;date=2021&amp;title=Cancer+Medicine&amp;atitle=Understanding+cancer+survivors%27+reasons+to+medicate+with+cannabis%3A+A+qualitative+study+based+on+the+theory+of+planned+behavior&amp;aulast=McTaggart-Cowan&amp;pid=%3Cauthor%3EMcTaggart-Cowan+H.%3BBentley+C.%3BRaymakers+A.%3BMetcalfe+R.%3BHawley+P.%3BPeacock+S.%3C%2Fauthor%3E%3CAN%3E2006994646%3C%2FAN%3E%3CDT%3EArticle%3C%2FDT%3E" xr:uid="{8D7DA921-5A47-47FF-9001-07F94A04058C}"/>
    <hyperlink ref="J66" r:id="rId131" display="https://access.ovid.com/custom/redirector/index.html?dest=https://go.openathens.net/redirector/unimelb.edu.au?url=http://ovidsp.ovid.com/ovidweb.cgi?T=JS&amp;CSC=Y&amp;NEWS=N&amp;PAGE=fulltext&amp;D=emed22&amp;AN=2011668223" xr:uid="{965F246F-110E-4644-A006-FFC99A4F113B}"/>
    <hyperlink ref="K66" r:id="rId132" display="https://unimelb.hosted.exlibrisgroup.com/sfxlcl41/?sid=OVID:embase&amp;id=pmid:33865150&amp;id=doi:10.1016%2Fj.puhe.2021.02.036&amp;issn=0033-3506&amp;isbn=&amp;volume=194&amp;issue=&amp;spage=75&amp;pages=75-78&amp;date=2021&amp;title=Public+Health&amp;atitle=COgnitive+enhancement+and+consumption+of+psychoactive+Substances+among+Youth+Students+%28COSYS%29%3A+a+cross-sectional+study+in+France&amp;aulast=Batisse&amp;pid=%3Cauthor%3EBatisse+A.%3BLeger+S.%3BVicaut+E.%3BGerbaud+L.%3BDjezzar+S.%3C%2Fauthor%3E%3CAN%3E2011668223%3C%2FAN%3E%3CDT%3EArticle%3C%2FDT%3E" xr:uid="{5695ED7A-35C4-43E4-8D43-4FD9468FB260}"/>
    <hyperlink ref="J67" r:id="rId133" display="https://access.ovid.com/custom/redirector/index.html?dest=https://go.openathens.net/redirector/unimelb.edu.au?url=http://ovidsp.ovid.com/ovidweb.cgi?T=JS&amp;CSC=Y&amp;NEWS=N&amp;PAGE=fulltext&amp;D=emed22&amp;AN=2010889964" xr:uid="{23F35410-7035-47B8-980A-FB9A8A5684F8}"/>
    <hyperlink ref="K67" r:id="rId134" display="https://unimelb.hosted.exlibrisgroup.com/sfxlcl41/?sid=OVID:embase&amp;id=pmid:33541756&amp;id=doi:10.1016%2Fj.pediatrneurol.2020.10.015&amp;issn=0887-8994&amp;isbn=&amp;volume=118&amp;issue=&amp;spage=57&amp;pages=57-71&amp;date=2021&amp;title=Pediatric+Neurology&amp;atitle=Assessments+and+Interventions+for+Sleep+Disorders+in+Infants+With+or+at+High+Risk+for+Cerebral+Palsy%3A+A+Systematic+Review&amp;aulast=Tanner&amp;pid=%3Cauthor%3ETanner+K.%3BNoritz+G.%3BAyala+L.%3BByrne+R.%3BFehlings+D.%3BGehred+A.%3BLetzkus+L.%3BNovak+I.%3BRosenberg+N.%3BVargus-Adams+J.%3BWinter+S.%3BMaitre+N.L.%3C%2Fauthor%3E%3CAN%3E2010889964%3C%2FAN%3E%3CDT%3EReview%3C%2FDT%3E" xr:uid="{328C76B7-DE58-45EC-A4C9-224A35B22FDE}"/>
    <hyperlink ref="J68" r:id="rId135" display="https://access.ovid.com/custom/redirector/index.html?dest=https://go.openathens.net/redirector/unimelb.edu.au?url=http://ovidsp.ovid.com/ovidweb.cgi?T=JS&amp;CSC=Y&amp;NEWS=N&amp;PAGE=fulltext&amp;D=emed22&amp;AN=2010942456" xr:uid="{46FD239C-B48C-4F53-9E9A-24FA020B7A85}"/>
    <hyperlink ref="K68" r:id="rId136" display="https://unimelb.hosted.exlibrisgroup.com/sfxlcl41/?sid=OVID:embase&amp;id=pmid:33563492&amp;id=doi:10.1016%2Fj.pediatrneurol.2020.10.014&amp;issn=0887-8994&amp;isbn=&amp;volume=118&amp;issue=&amp;spage=72&amp;pages=72-90&amp;date=2021&amp;title=Pediatric+Neurology&amp;atitle=Assessments+and+Interventions+for+Spasticity+in+Infants+With+or+at+High+Risk+for+Cerebral+Palsy%3A+A+Systematic+Review&amp;aulast=Ayala&amp;pid=%3Cauthor%3EAyala+L.%3BWinter+S.%3BByrne+R.%3BFehlings+D.%3BGehred+A.%3BLetzkus+L.%3BNoritz+G.%3BPaton+M.C.B.%3BPietruszewski+L.%3BRosenberg+N.%3BTanner+K.%3BVargus-Adams+J.%3BNovak+I.%3BMaitre+N.L.%3C%2Fauthor%3E%3CAN%3E2010942456%3C%2FAN%3E%3CDT%3EReview%3C%2FDT%3E" xr:uid="{BA39B96F-B360-42DE-904F-5D80CDA32475}"/>
    <hyperlink ref="J69" r:id="rId137" display="https://access.ovid.com/custom/redirector/index.html?dest=https://go.openathens.net/redirector/unimelb.edu.au?url=http://ovidsp.ovid.com/ovidweb.cgi?T=JS&amp;CSC=Y&amp;NEWS=N&amp;PAGE=fulltext&amp;D=emed22&amp;AN=2010509294" xr:uid="{A4AAB75E-F6ED-4EC4-B565-123EAFCC7420}"/>
    <hyperlink ref="K69" r:id="rId138" display="https://unimelb.hosted.exlibrisgroup.com/sfxlcl41/?sid=OVID:embase&amp;id=pmid:33387494&amp;id=doi:10.1016%2FS1470-2045%252820%252930457-5&amp;issn=1470-2045&amp;isbn=&amp;volume=22&amp;issue=1&amp;spage=25&amp;pages=25-26&amp;date=2021&amp;title=The+Lancet+Oncology&amp;atitle=Facebook+groups+for+alternative+treatments+for+cancer%3A+advertising+masquerading+as+community+support&amp;aulast=Sissung&amp;pid=%3Cauthor%3ESissung+T.M.%3BFigg+W.D.%3C%2Fauthor%3E%3CAN%3E2010509294%3C%2FAN%3E%3CDT%3EArticle%3C%2FDT%3E" xr:uid="{A3805864-873D-42C6-92D5-1392473A24F7}"/>
    <hyperlink ref="J70" r:id="rId139" display="https://access.ovid.com/custom/redirector/index.html?dest=https://go.openathens.net/redirector/unimelb.edu.au?url=http://ovidsp.ovid.com/ovidweb.cgi?T=JS&amp;CSC=Y&amp;NEWS=N&amp;PAGE=fulltext&amp;D=emed22&amp;AN=2008378681" xr:uid="{8E4D3643-97DF-44E0-B019-8385F90C352F}"/>
    <hyperlink ref="K70" r:id="rId140" display="https://unimelb.hosted.exlibrisgroup.com/sfxlcl41/?sid=OVID:embase&amp;id=pmid:33317951&amp;id=doi:10.1016%2Fj.drugalcdep.2020.108357&amp;issn=0376-8716&amp;isbn=&amp;volume=218&amp;issue=&amp;spage=108357&amp;pages=&amp;date=2021&amp;title=Drug+and+Alcohol+Dependence&amp;atitle=News+and+social+media+coverage+is+associated+with+more+downloads+and+citations+of+manuscripts+that+focus+on+substance+use&amp;aulast=Palamar&amp;pid=%3Cauthor%3EPalamar+J.J.%3BStrain+E.C.%3C%2Fauthor%3E%3CAN%3E2008378681%3C%2FAN%3E%3CDT%3EArticle%3C%2FDT%3E" xr:uid="{8020EC1A-11C0-46BC-905C-2F9505613CFB}"/>
    <hyperlink ref="J71" r:id="rId141" display="https://access.ovid.com/custom/redirector/index.html?dest=https://go.openathens.net/redirector/unimelb.edu.au?url=http://ovidsp.ovid.com/ovidweb.cgi?T=JS&amp;CSC=Y&amp;NEWS=N&amp;PAGE=fulltext&amp;D=emed22&amp;AN=2010667679" xr:uid="{C1C4E36E-71A5-40EF-BFD9-DCB959B1DFDD}"/>
    <hyperlink ref="K71" r:id="rId142" display="https://unimelb.hosted.exlibrisgroup.com/sfxlcl41/?sid=OVID:embase&amp;id=pmid:&amp;id=doi:10.1038%2Fs41746-021-00407-6&amp;issn=2398-6352&amp;isbn=&amp;volume=4&amp;issue=1&amp;spage=41&amp;pages=&amp;date=2021&amp;title=npj+Digital+Medicine&amp;atitle=Digital+public+health+surveillance%3A+a+systematic+scoping+review&amp;aulast=Shakeri+Hossein+Abad&amp;pid=%3Cauthor%3EShakeri+Hossein+Abad+Z.%3BKline+A.%3BSultana+M.%3BNoaeen+M.%3BNurmambetova+E.%3BLucini+F.%3BAl-Jefri+M.%3BLee+J.%3C%2Fauthor%3E%3CAN%3E2010667679%3C%2FAN%3E%3CDT%3EReview%3C%2FDT%3E" xr:uid="{DAC24FD3-B066-481B-BA00-89C8F4D7D3D2}"/>
    <hyperlink ref="J72" r:id="rId143" display="https://access.ovid.com/custom/redirector/index.html?dest=https://go.openathens.net/redirector/unimelb.edu.au?url=http://ovidsp.ovid.com/ovidweb.cgi?T=JS&amp;CSC=Y&amp;NEWS=N&amp;PAGE=fulltext&amp;D=emed22&amp;AN=2010813366" xr:uid="{883ECE2C-F7EF-4241-BEEA-1E03B6B5D9F7}"/>
    <hyperlink ref="K72" r:id="rId144" display="https://unimelb.hosted.exlibrisgroup.com/sfxlcl41/?sid=OVID:embase&amp;id=pmid:33470931&amp;id=doi:10.2196%2F17187&amp;issn=1438-8871&amp;isbn=&amp;volume=23&amp;issue=1&amp;spage=17187&amp;pages=&amp;date=2021&amp;title=Journal+of+Medical+Internet+Research&amp;atitle=Prevalence+of+health+misinformation+on+social+media%3A+Systematic+review&amp;aulast=Suarez-Lledo&amp;pid=%3Cauthor%3ESuarez-Lledo+V.%3BAlvarez-Galvez+J.%3C%2Fauthor%3E%3CAN%3E2010813366%3C%2FAN%3E%3CDT%3EReview%3C%2FDT%3E" xr:uid="{FFFAA6A0-274C-4C26-9ADE-D5EC0C0A8450}"/>
    <hyperlink ref="J73" r:id="rId145" display="https://access.ovid.com/custom/redirector/index.html?dest=https://go.openathens.net/redirector/unimelb.edu.au?url=http://ovidsp.ovid.com/ovidweb.cgi?T=JS&amp;CSC=Y&amp;NEWS=N&amp;PAGE=fulltext&amp;D=emed22&amp;AN=2010454572" xr:uid="{CC143ADF-4881-4727-907D-9F66EF96CDA2}"/>
    <hyperlink ref="K73" r:id="rId146" display="https://unimelb.hosted.exlibrisgroup.com/sfxlcl41/?sid=OVID:embase&amp;id=pmid:33568112&amp;id=doi:10.1186%2Fs12906-021-03226-0&amp;issn=2662-7671&amp;isbn=&amp;volume=21&amp;issue=1&amp;spage=58&amp;pages=&amp;date=2021&amp;title=BMC+Complementary+Medicine+and+Therapies&amp;atitle=A+patient+perspective+of+complementary+and+integrative+medicine+%28CIM%29+for+migraine+treatment%3A+a+social+media+survey&amp;aulast=Kuruvilla&amp;pid=%3Cauthor%3EKuruvilla+D.E.%3BMehta+A.%3BRavishankar+N.%3BCowan+R.P.%3C%2Fauthor%3E%3CAN%3E2010454572%3C%2FAN%3E%3CDT%3EArticle%3C%2FDT%3E" xr:uid="{A280C988-7659-470A-8D6F-DA776D2D0255}"/>
    <hyperlink ref="J74" r:id="rId147" display="https://access.ovid.com/custom/redirector/index.html?dest=https://go.openathens.net/redirector/unimelb.edu.au?url=http://ovidsp.ovid.com/ovidweb.cgi?T=JS&amp;CSC=Y&amp;NEWS=N&amp;PAGE=fulltext&amp;D=emed22&amp;AN=633775152" xr:uid="{6A3E704D-5642-46B6-BE46-FE32302F15BF}"/>
    <hyperlink ref="K74" r:id="rId148" display="https://unimelb.hosted.exlibrisgroup.com/sfxlcl41/?sid=OVID:embase&amp;id=pmid:33190583&amp;id=doi:10.2217%2Fnmt-2020-0048&amp;issn=1758-2024&amp;isbn=&amp;volume=11&amp;issue=1&amp;spage=61&amp;pages=61-64&amp;date=2021&amp;title=Neurodegenerative+Disease+Management&amp;atitle=Cannabinoids+in+the+management+of+frontotemporal+dementia%3A+A+case+series&amp;aulast=Gopalakrishna&amp;pid=%3Cauthor%3EGopalakrishna+G.%3BSrivathsal+Y.%3BKaur+G.%3C%2Fauthor%3E%3CAN%3E633775152%3C%2FAN%3E%3CDT%3EArticle%3C%2FDT%3E" xr:uid="{4D50E68F-8C5C-4829-8BDD-4210A4542F35}"/>
    <hyperlink ref="J75" r:id="rId149" display="https://access.ovid.com/custom/redirector/index.html?dest=https://go.openathens.net/redirector/unimelb.edu.au?url=http://ovidsp.ovid.com/ovidweb.cgi?T=JS&amp;CSC=Y&amp;NEWS=N&amp;PAGE=fulltext&amp;D=emed22&amp;AN=2010495604" xr:uid="{5D84C3A7-DD46-4C21-9545-68B2742D0313}"/>
    <hyperlink ref="K75" r:id="rId150" display="https://unimelb.hosted.exlibrisgroup.com/sfxlcl41/?sid=OVID:embase&amp;id=pmid:33383474&amp;id=doi:10.1016%2Fj.ajp.2020.102464&amp;issn=1876-2018&amp;isbn=&amp;volume=55&amp;issue=&amp;spage=102464&amp;pages=&amp;date=2021&amp;title=Asian+Journal+of+Psychiatry&amp;atitle=Trial+by+media+in+celebrity+drug+cases+in+India%3A+Just+some+bad+news&amp;aulast=Bhatia&amp;pid=%3Cauthor%3EBhatia+G.%3BParmar+A.%3C%2Fauthor%3E%3CAN%3E2010495604%3C%2FAN%3E%3CDT%3ELetter%3C%2FDT%3E" xr:uid="{9FD27988-0373-4C1E-B816-F5C4E6D5100B}"/>
    <hyperlink ref="J76" r:id="rId151" display="https://access.ovid.com/custom/redirector/index.html?dest=https://go.openathens.net/redirector/unimelb.edu.au?url=http://ovidsp.ovid.com/ovidweb.cgi?T=JS&amp;CSC=Y&amp;NEWS=N&amp;PAGE=fulltext&amp;D=emed22&amp;AN=2005844954" xr:uid="{AAD29C51-A7CB-43A6-8557-210140F4FCD7}"/>
    <hyperlink ref="K76" r:id="rId152" display="https://unimelb.hosted.exlibrisgroup.com/sfxlcl41/?sid=OVID:embase&amp;id=pmid:32402801&amp;id=doi:10.1016%2Fj.jadohealth.2020.03.039&amp;issn=1054-139X&amp;isbn=&amp;volume=68&amp;issue=1&amp;spage=110&amp;pages=110-115&amp;date=2021&amp;title=Journal+of+Adolescent+Health&amp;atitle=Effects+of+Recreational+Marijuana+Legalization+on+College+Students%3A+A+Longitudinal+Study+of+Attitudes%2C+Intentions%2C+and+Use+Behaviors&amp;aulast=Barker&amp;pid=%3Cauthor%3EBarker+A.K.%3BMoreno+M.A.%3C%2Fauthor%3E%3CAN%3E2005844954%3C%2FAN%3E%3CDT%3EArticle%3C%2FDT%3E" xr:uid="{A406CDFC-61AD-44C5-A0B2-242DB7327F92}"/>
    <hyperlink ref="J77" r:id="rId153" display="https://access.ovid.com/custom/redirector/index.html?dest=https://go.openathens.net/redirector/unimelb.edu.au?url=http://ovidsp.ovid.com/ovidweb.cgi?T=JS&amp;CSC=Y&amp;NEWS=N&amp;PAGE=fulltext&amp;D=emed22&amp;AN=2013886557" xr:uid="{D3345DDA-FA97-4AA8-ADCA-B0194656EBDB}"/>
    <hyperlink ref="K77" r:id="rId154" display="https://unimelb.hosted.exlibrisgroup.com/sfxlcl41/?sid=OVID:embase&amp;id=pmid:34358772&amp;id=doi:10.1016%2Fj.drugalcdep.2021.108939&amp;issn=0376-8716&amp;isbn=&amp;volume=227&amp;issue=&amp;spage=108939&amp;pages=&amp;date=2021&amp;title=Drug+and+Alcohol+Dependence&amp;atitle=Correlates+of+continued+cannabis+use+during+pregnancy&amp;aulast=Pike&amp;pid=%3Cauthor%3EPike+C.K.%3BSofis+M.J.%3BBudney+A.J.%3C%2Fauthor%3E%3CAN%3E2013886557%3C%2FAN%3E%3CDT%3EArticle%3C%2FDT%3E" xr:uid="{F1850DAD-3027-476A-A7BD-9B877B2F5547}"/>
    <hyperlink ref="J78" r:id="rId155" display="https://access.ovid.com/custom/redirector/index.html?dest=https://go.openathens.net/redirector/unimelb.edu.au?url=http://ovidsp.ovid.com/ovidweb.cgi?T=JS&amp;CSC=Y&amp;NEWS=N&amp;PAGE=fulltext&amp;D=emed22&amp;AN=2013114477" xr:uid="{2E8AC598-9AB8-422D-AF3E-90EC3B5B5671}"/>
    <hyperlink ref="K78" r:id="rId156" display="https://unimelb.hosted.exlibrisgroup.com/sfxlcl41/?sid=OVID:embase&amp;id=pmid:34246279&amp;id=doi:10.1186%2Fs12954-021-00520-5&amp;issn=1477-7517&amp;isbn=&amp;volume=18&amp;issue=1&amp;spage=72&amp;pages=&amp;date=2021&amp;title=Harm+Reduction+Journal&amp;atitle=Exploring+the+use+of+cannabis+as+a+substitute+for+prescription+drugs+in+a+convenience+sample&amp;aulast=Kvamme&amp;pid=%3Cauthor%3EKvamme+S.L.%3BPedersen+M.M.%3BRomer+Thomsen+K.%3BThylstrup+B.%3C%2Fauthor%3E%3CAN%3E2013114477%3C%2FAN%3E%3CDT%3EArticle%3C%2FDT%3E" xr:uid="{11C4DA33-D26C-43BA-9813-52DBE78FD3E6}"/>
    <hyperlink ref="J79" r:id="rId157" display="https://access.ovid.com/custom/redirector/index.html?dest=https://go.openathens.net/redirector/unimelb.edu.au?url=http://ovidsp.ovid.com/ovidweb.cgi?T=JS&amp;CSC=Y&amp;NEWS=N&amp;PAGE=fulltext&amp;D=emed22&amp;AN=634753920" xr:uid="{383E7B96-9882-4906-B04B-DA50F662226E}"/>
    <hyperlink ref="K79" r:id="rId158" display="https://unimelb.hosted.exlibrisgroup.com/sfxlcl41/?sid=OVID:embase&amp;id=pmid:33821757&amp;id=doi:10.1080%2F10826084.2021.1906277&amp;issn=1532-2491&amp;isbn=&amp;volume=56&amp;issue=7&amp;spage=1074&amp;pages=1074-1077&amp;date=2021&amp;title=Substance+use+%26+misuse&amp;atitle=Twitter+Posts+About+Cannabis+Use+During+Pregnancy+and+Postpartum%3AA+Content+Analysis&amp;aulast=Pang&amp;pid=%3Cauthor%3EPang+R.D.%3BDormanesh+A.%3BHoang+Y.%3BChu+M.%3BAllem+J.-P.%3C%2Fauthor%3E%3CAN%3E634753920%3C%2FAN%3E%3CDT%3EArticle%3C%2FDT%3E" xr:uid="{68E17A81-5811-473F-BF90-C3D55C3E867D}"/>
    <hyperlink ref="J80" r:id="rId159" display="https://access.ovid.com/custom/redirector/index.html?dest=https://go.openathens.net/redirector/unimelb.edu.au?url=http://ovidsp.ovid.com/ovidweb.cgi?T=JS&amp;CSC=Y&amp;NEWS=N&amp;PAGE=fulltext&amp;D=emed22&amp;AN=2012333744" xr:uid="{04011A0A-1A5C-4CC6-A71B-63939ACE6D3C}"/>
    <hyperlink ref="K80" r:id="rId160" display="https://unimelb.hosted.exlibrisgroup.com/sfxlcl41/?sid=OVID:embase&amp;id=pmid:34097167&amp;id=doi:10.1007%2Fs10620-021-07080-5&amp;issn=0163-2116&amp;isbn=&amp;volume=67&amp;issue=6&amp;spage=2444&amp;pages=&amp;date=2021&amp;title=Digestive+Diseases+and+Sciences&amp;atitle=UK+IBD+Twin+Registry%3A+Concordance+and+Environmental+Risk+Factors+of+Twins+with+IBD&amp;aulast=Gordon&amp;pid=%3Cauthor%3EGordon+H.%3BBlad+W.%3BTrier+Moller+F.%3BOrchard+T.%3BSteel+A.%3BTrevelyan+G.%3BNg+S.%3BHarbord+M.%3C%2Fauthor%3E%3CAN%3E2012333744%3C%2FAN%3E%3CDT%3EArticle%3C%2FDT%3E" xr:uid="{D71A859B-84C0-477E-9760-1C8D4922CDCB}"/>
    <hyperlink ref="J81" r:id="rId161" display="https://access.ovid.com/custom/redirector/index.html?dest=https://go.openathens.net/redirector/unimelb.edu.au?url=http://ovidsp.ovid.com/ovidweb.cgi?T=JS&amp;CSC=Y&amp;NEWS=N&amp;PAGE=fulltext&amp;D=emed22&amp;AN=634038878" xr:uid="{9FB66C89-8945-4CD3-B7FD-F5E5AF38F059}"/>
    <hyperlink ref="K81" r:id="rId162" display="https://unimelb.hosted.exlibrisgroup.com/sfxlcl41/?sid=OVID:embase&amp;id=pmid:33448931&amp;id=doi:10.2196%2F24424&amp;issn=2291-5222&amp;isbn=&amp;volume=9&amp;issue=1&amp;spage=e24424&amp;pages=e24424&amp;date=2021&amp;title=JMIR+mHealth+and+uHealth&amp;atitle=Developing+an+Adaptive+Mobile+Intervention+to+Address+Risky+Substance+Use+Among+Adolescents+and+Emerging+Adults%3A+Usability+Study&amp;aulast=Coughlin&amp;pid=%3Cauthor%3ECoughlin+L.N.%3BNahum-Shani+I.%3BPhilyaw-Kotov+M.L.%3BBonar+E.E.%3BRabbi+M.%3BKlasnja+P.%3BMurphy+S.%3BWalton+M.A.%3C%2Fauthor%3E%3CAN%3E634038878%3C%2FAN%3E%3CDT%3EArticle%3C%2FDT%3E" xr:uid="{9EF6E529-E1D6-40BC-ABEA-9E76DCC0A07B}"/>
    <hyperlink ref="J82" r:id="rId163" display="https://access.ovid.com/custom/redirector/index.html?dest=https://go.openathens.net/redirector/unimelb.edu.au?url=http://ovidsp.ovid.com/ovidweb.cgi?T=JS&amp;CSC=Y&amp;NEWS=N&amp;PAGE=fulltext&amp;D=emed22&amp;AN=636415674" xr:uid="{D8972C18-7F13-4007-BDF1-EDE0E3A9ED2B}"/>
    <hyperlink ref="K82" r:id="rId164" display="https://unimelb.hosted.exlibrisgroup.com/sfxlcl41/?sid=OVID:embase&amp;id=pmid:&amp;id=doi:10.1111%2Fvco.12764&amp;issn=1476-5829&amp;isbn=&amp;volume=19&amp;issue=SUPPL+1&amp;spage=6&amp;pages=6&amp;date=2021&amp;title=Veterinary+and+Comparative+Oncology&amp;atitle=The+use+of+cannabinoids+for+canine+medical+conditions+among+Danish+dog+owners&amp;aulast=Holst&amp;pid=%3Cauthor%3EHolst+P.%3BArendt+M.L.%3C%2Fauthor%3E%3CAN%3E636415674%3C%2FAN%3E%3CDT%3EConference+Abstract%3C%2FDT%3E" xr:uid="{9907DC93-EEB9-4054-842B-866CBB2906B5}"/>
    <hyperlink ref="J83" r:id="rId165" display="https://access.ovid.com/custom/redirector/index.html?dest=https://go.openathens.net/redirector/unimelb.edu.au?url=http://ovidsp.ovid.com/ovidweb.cgi?T=JS&amp;CSC=Y&amp;NEWS=N&amp;PAGE=fulltext&amp;D=emed22&amp;AN=636200981" xr:uid="{41E65AB3-D5C1-4772-8AE3-A634EB011C10}"/>
    <hyperlink ref="K83" r:id="rId166" display="https://unimelb.hosted.exlibrisgroup.com/sfxlcl41/?sid=OVID:embase&amp;id=pmid:&amp;id=doi:10.1177%2F01945998211030919a&amp;issn=1097-6817&amp;isbn=&amp;volume=165&amp;issue=1+SUPPL&amp;spage=P16&amp;pages=P16&amp;date=2021&amp;title=Otolaryngology+-+Head+and+Neck+Surgery&amp;atitle=From+E-Cig+to+Puff+Bar%3A+Otolaryngology+and+the+vaping+epidemic&amp;aulast=Balakrishnan&amp;pid=%3Cauthor%3EBalakrishnan+K.%3BJackler+R.K.%3BBrenner+M.J.%3BCollar+R.M.%3C%2Fauthor%3E%3CAN%3E636200981%3C%2FAN%3E%3CDT%3EConference+Abstract%3C%2FDT%3E" xr:uid="{35588E89-67B2-4A6E-8C81-8B2302CEF9D2}"/>
    <hyperlink ref="J84" r:id="rId167" display="https://access.ovid.com/custom/redirector/index.html?dest=https://go.openathens.net/redirector/unimelb.edu.au?url=http://ovidsp.ovid.com/ovidweb.cgi?T=JS&amp;CSC=Y&amp;NEWS=N&amp;PAGE=fulltext&amp;D=emed22&amp;AN=635945190" xr:uid="{240DECAE-7A68-4B07-86E4-5D64C670E049}"/>
    <hyperlink ref="K84" r:id="rId168" display="https://unimelb.hosted.exlibrisgroup.com/sfxlcl41/?sid=OVID:embase&amp;id=pmid:&amp;id=doi:&amp;issn=1526-632X&amp;isbn=&amp;volume=96&amp;issue=15+SUPPL+1&amp;spage=&amp;pages=&amp;date=2021&amp;title=Neurology&amp;atitle=How+%23epilepsy+is+viewed+on+social+media&amp;aulast=Gangloff&amp;pid=%3Cauthor%3EGangloff+S.%3BHanrahan+B.%3C%2Fauthor%3E%3CAN%3E635945190%3C%2FAN%3E%3CDT%3EConference+Abstract%3C%2FDT%3E" xr:uid="{36436565-C869-4D52-A188-D2B6EA81FDFD}"/>
    <hyperlink ref="J85" r:id="rId169" display="https://access.ovid.com/custom/redirector/index.html?dest=https://go.openathens.net/redirector/unimelb.edu.au?url=http://ovidsp.ovid.com/ovidweb.cgi?T=JS&amp;CSC=Y&amp;NEWS=N&amp;PAGE=fulltext&amp;D=emed22&amp;AN=635709584" xr:uid="{69B7A84C-F2ED-4E02-87ED-F2A92940C1A5}"/>
    <hyperlink ref="K85" r:id="rId170" display="https://unimelb.hosted.exlibrisgroup.com/sfxlcl41/?sid=OVID:embase&amp;id=pmid:&amp;id=doi:10.1136%2Fannrheumdis-2021-eular.3299&amp;issn=1468-2060&amp;isbn=&amp;volume=80&amp;issue=SUPPL+1&amp;spage=1427&amp;pages=1427-1428&amp;date=2021&amp;title=Annals+of+the+Rheumatic+Diseases&amp;atitle=Toast-study%3A+treatment+and+osteoarthritis%2C+what+are+people+saying+on+twitter&amp;aulast=Mouamnia&amp;pid=%3Cauthor%3EMouamnia+A.%3BDesvages+A.%3C%2Fauthor%3E%3CAN%3E635709584%3C%2FAN%3E%3CDT%3EConference+Abstract%3C%2FDT%3E" xr:uid="{63E62EB1-1472-496E-976C-FFCB35ACDBEE}"/>
    <hyperlink ref="J86" r:id="rId171" display="https://access.ovid.com/custom/redirector/index.html?dest=https://go.openathens.net/redirector/unimelb.edu.au?url=http://ovidsp.ovid.com/ovidweb.cgi?T=JS&amp;CSC=Y&amp;NEWS=N&amp;PAGE=fulltext&amp;D=emed22&amp;AN=635590274" xr:uid="{802FAA6A-2181-4EE3-8ABD-C62442420C4D}"/>
    <hyperlink ref="K86" r:id="rId172" display="https://unimelb.hosted.exlibrisgroup.com/sfxlcl41/?sid=OVID:embase&amp;id=pmid:&amp;id=doi:10.1200%2FJCO.2021.39.15_suppl.12096&amp;issn=1527-7755&amp;isbn=&amp;volume=39&amp;issue=15+SUPPL&amp;spage=12096&amp;pages=&amp;date=2021&amp;title=Journal+of+Clinical+Oncology&amp;atitle=Cannabidiol+%28CBD%29+use+among+cancer+survivors&amp;aulast=Bailey-Dorton&amp;pid=%3Cauthor%3EBailey-Dorton+C.M.%3BGentile+D.%3BBoselli+D.%3BYaguda+S.%3BGreiner+R.%3C%2Fauthor%3E%3CAN%3E635590274%3C%2FAN%3E%3CDT%3EConference+Abstract%3C%2FDT%3E" xr:uid="{3D654D2C-6220-42E0-8A23-9E4D00645376}"/>
    <hyperlink ref="J87" r:id="rId173" display="https://access.ovid.com/custom/redirector/index.html?dest=https://go.openathens.net/redirector/unimelb.edu.au?url=http://ovidsp.ovid.com/ovidweb.cgi?T=JS&amp;CSC=Y&amp;NEWS=N&amp;PAGE=fulltext&amp;D=emed22&amp;AN=635344114" xr:uid="{9B8F8037-FFEA-44AB-B345-10126010CFDE}"/>
    <hyperlink ref="K87" r:id="rId174" display="https://unimelb.hosted.exlibrisgroup.com/sfxlcl41/?sid=OVID:embase&amp;id=pmid:&amp;id=doi:10.1111%2Fajad.13173&amp;issn=1521-0391&amp;isbn=&amp;volume=30&amp;issue=3&amp;spage=255&amp;pages=255-256&amp;date=2021&amp;title=American+Journal+on+Addictions&amp;atitle=Experiences+of+psilohuasca+use+as+reported+in+online+internet+forums&amp;aulast=Yoo&amp;pid=%3Cauthor%3EYoo+H.J.%3BOpler+D.J.%3C%2Fauthor%3E%3CAN%3E635344114%3C%2FAN%3E%3CDT%3EConference+Abstract%3C%2FDT%3E" xr:uid="{F416D65A-1708-40B0-945F-92281FB6641D}"/>
    <hyperlink ref="J88" r:id="rId175" display="https://access.ovid.com/custom/redirector/index.html?dest=https://go.openathens.net/redirector/unimelb.edu.au?url=http://ovidsp.ovid.com/ovidweb.cgi?T=JS&amp;CSC=Y&amp;NEWS=N&amp;PAGE=fulltext&amp;D=emed22&amp;AN=2012832226" xr:uid="{5AD85D1E-6AFD-4998-BA21-E335F5009242}"/>
    <hyperlink ref="K88" r:id="rId176" display="https://unimelb.hosted.exlibrisgroup.com/sfxlcl41/?sid=OVID:embase&amp;id=pmid:&amp;id=doi:10.1016%2Fj.jval.2021.04.850&amp;issn=1098-3015&amp;isbn=&amp;volume=24&amp;issue=Supplement+1&amp;spage=S171&amp;pages=S171&amp;date=2021&amp;title=Value+in+Health&amp;atitle=PND66+Topic+Landscape+Analysis+of+Reddit+Social+Media+Submissions+in+Insomnia&amp;aulast=Meng&amp;pid=%3Cauthor%3EMeng+W.%3BQureshi+Z.%3BKhandker+R.%3C%2Fauthor%3E%3CAN%3E2012832226%3C%2FAN%3E%3CDT%3EConference+Abstract%3C%2FDT%3E" xr:uid="{00151197-A211-4ECB-8912-5EC23CE9EBFA}"/>
    <hyperlink ref="J89" r:id="rId177" display="https://access.ovid.com/custom/redirector/index.html?dest=https://go.openathens.net/redirector/unimelb.edu.au?url=http://ovidsp.ovid.com/ovidweb.cgi?T=JS&amp;CSC=Y&amp;NEWS=N&amp;PAGE=fulltext&amp;D=emed22&amp;AN=635309723" xr:uid="{1BE029CF-2207-4B8B-BD15-6E90B574B0F2}"/>
    <hyperlink ref="K89" r:id="rId178" display="https://unimelb.hosted.exlibrisgroup.com/sfxlcl41/?sid=OVID:embase&amp;id=pmid:&amp;id=doi:10.1164%2Fajrccm-conference.2021.203.1_MeetingAbstracts.A1482&amp;issn=1535-4970&amp;isbn=&amp;volume=203&amp;issue=9&amp;spage=&amp;pages=&amp;date=2021&amp;title=American+Journal+of+Respiratory+and+Critical+Care+Medicine&amp;atitle=Impact+of+COVID-19+on+individual+behavior+and+household+exposure+related+to+smoking%2C+vaping+and+marijuana+use+among+adults+with+asthma&amp;aulast=Huntington-Moskos&amp;pid=%3Cauthor%3EHuntington-Moskos+L.%3BNyenhuis+S.M.%3BPolivka+B.J.%3BEldeirawi+K.%3C%2Fauthor%3E%3CAN%3E635309723%3C%2FAN%3E%3CDT%3EConference+Abstract%3C%2FDT%3E" xr:uid="{8398AA3D-87E6-4516-B21E-F9B8689E1F7D}"/>
    <hyperlink ref="J90" r:id="rId179" display="https://access.ovid.com/custom/redirector/index.html?dest=https://go.openathens.net/redirector/unimelb.edu.au?url=http://ovidsp.ovid.com/ovidweb.cgi?T=JS&amp;CSC=Y&amp;NEWS=N&amp;PAGE=fulltext&amp;D=emed22&amp;AN=635200673" xr:uid="{A6784D4C-25F6-4B15-8F6E-74C3C17F3401}"/>
    <hyperlink ref="K90" r:id="rId180" display="https://unimelb.hosted.exlibrisgroup.com/sfxlcl41/?sid=OVID:embase&amp;id=pmid:&amp;id=doi:10.3727%2F036012921X16128784949502&amp;issn=0360-1293&amp;isbn=&amp;volume=46&amp;issue=1&amp;spage=21&amp;pages=21&amp;date=2021&amp;title=Acupuncture+and+Electro-Therapeutics+Research&amp;atitle=Enhanced+addiction+management+using+BDORT+acudetox+ear+protocol&amp;aulast=Duvvi&amp;pid=%3Cauthor%3EDuvvi+H.%3C%2Fauthor%3E%3CAN%3E635200673%3C%2FAN%3E%3CDT%3EConference+Abstract%3C%2FDT%3E" xr:uid="{5D392B37-3715-43CF-B949-CF8D77E8F65E}"/>
    <hyperlink ref="J91" r:id="rId181" display="https://access.ovid.com/custom/redirector/index.html?dest=https://go.openathens.net/redirector/unimelb.edu.au?url=http://ovidsp.ovid.com/ovidweb.cgi?T=JS&amp;CSC=Y&amp;NEWS=N&amp;PAGE=fulltext&amp;D=emed22&amp;AN=635001603" xr:uid="{C5B0EBF9-C22D-4186-B510-A7BBD664F1F1}"/>
    <hyperlink ref="K91" r:id="rId182" display="https://unimelb.hosted.exlibrisgroup.com/sfxlcl41/?sid=OVID:embase&amp;id=pmid:&amp;id=doi:10.1177%2F21649561211003689&amp;issn=2164-9561&amp;isbn=&amp;volume=10&amp;issue=&amp;spage=40&amp;pages=40-41&amp;date=2021&amp;title=Global+Advances+in+Health+and+Medicine&amp;atitle=Dietary+supplement+use+and+sources+of+information+for+use+in+a+population+of+breast+cancer+patients&amp;aulast=Rossi&amp;pid=%3Cauthor%3ERossi+A.%3BHauer+M.%3BFunk+J.%3C%2Fauthor%3E%3CAN%3E635001603%3C%2FAN%3E%3CDT%3EConference+Abstract%3C%2FDT%3E" xr:uid="{D608066C-9588-4065-9769-E701BF0732AC}"/>
    <hyperlink ref="J92" r:id="rId183" display="https://access.ovid.com/custom/redirector/index.html?dest=https://go.openathens.net/redirector/unimelb.edu.au?url=http://ovidsp.ovid.com/ovidweb.cgi?T=JS&amp;CSC=Y&amp;NEWS=N&amp;PAGE=fulltext&amp;D=emed22&amp;AN=634621585" xr:uid="{9B212A17-F2D0-4DF1-BDF3-ED268B7459BE}"/>
    <hyperlink ref="K92" r:id="rId184" display="https://unimelb.hosted.exlibrisgroup.com/sfxlcl41/?sid=OVID:embase&amp;id=pmid:&amp;id=doi:10.1542%2Fpeds.147.3-MeetingAbstract.110&amp;issn=1098-4275&amp;isbn=&amp;volume=147&amp;issue=3&amp;spage=110&amp;pages=110-111&amp;date=2021&amp;title=Pediatrics&amp;atitle=Social+media+information+about+cannabidiol+%28CBD%29+products+useamong+children%3A+Are+the+messages+presented+suggesting+theyare+safe+for+children%3F&amp;aulast=Khilji&amp;pid=%3Cauthor%3EKhilji+O.%3BLeiner+M.%3BPathak+I.%3C%2Fauthor%3E%3CAN%3E634621585%3C%2FAN%3E%3CDT%3EConference+Abstract%3C%2FDT%3E" xr:uid="{F4035EA5-D544-4574-9B97-CE53875C3A2B}"/>
    <hyperlink ref="J93" r:id="rId185" display="https://access.ovid.com/custom/redirector/index.html?dest=https://go.openathens.net/redirector/unimelb.edu.au?url=http://ovidsp.ovid.com/ovidweb.cgi?T=JS&amp;CSC=Y&amp;NEWS=N&amp;PAGE=fulltext&amp;D=emed22&amp;AN=634620981" xr:uid="{422235D6-40B4-404D-8B3C-88ADD5EC12D1}"/>
    <hyperlink ref="K93" r:id="rId186" display="https://unimelb.hosted.exlibrisgroup.com/sfxlcl41/?sid=OVID:embase&amp;id=pmid:&amp;id=doi:10.1542%2Fpeds.147.3-MeetingAbstract.625&amp;issn=1098-4275&amp;isbn=&amp;volume=147&amp;issue=3&amp;spage=624&amp;pages=624-625&amp;date=2021&amp;title=Pediatrics&amp;atitle=E-cigarette+or+vaping+use+associated+lung+injury+%28EVALI%29-newcopd+of+the+young%3F&amp;aulast=Lee&amp;pid=%3Cauthor%3ELee+R.%3BVokos+C.%3BKaur+M.%3BAustin+M.%3C%2Fauthor%3E%3CAN%3E634620981%3C%2FAN%3E%3CDT%3EConference+Abstract%3C%2FDT%3E" xr:uid="{78A588FF-B0B6-4026-B85C-CFCDF0750BD4}"/>
    <hyperlink ref="J94" r:id="rId187" display="https://access.ovid.com/custom/redirector/index.html?dest=https://go.openathens.net/redirector/unimelb.edu.au?url=http://ovidsp.ovid.com/ovidweb.cgi?T=JS&amp;CSC=Y&amp;NEWS=N&amp;PAGE=fulltext&amp;D=emed22&amp;AN=634620672" xr:uid="{B33E016E-8B93-449F-9E2D-320E83988EFB}"/>
    <hyperlink ref="K94" r:id="rId188" display="https://unimelb.hosted.exlibrisgroup.com/sfxlcl41/?sid=OVID:embase&amp;id=pmid:&amp;id=doi:10.1542%2Fpeds.147.3-MeetingAbstract.1-a&amp;issn=1098-4275&amp;isbn=&amp;volume=147&amp;issue=3&amp;spage=1&amp;pages=1-2&amp;date=2021&amp;title=Pediatrics&amp;atitle=A+social+media+analysis+about+the+use+and+efficacy+of+alternativechild+sleep+aids&amp;aulast=Williamson&amp;pid=%3Cauthor%3EWilliamson+A.A.%3BMindell+J.%3BCicalese+O.%3BVarker+A.%3BCarson+M.%3C%2Fauthor%3E%3CAN%3E634620672%3C%2FAN%3E%3CDT%3EConference+Abstract%3C%2FDT%3E" xr:uid="{7E5694A8-0BA5-4D90-93FB-16F2EC9450F2}"/>
    <hyperlink ref="J95" r:id="rId189" display="https://access.ovid.com/custom/redirector/index.html?dest=https://go.openathens.net/redirector/unimelb.edu.au?url=http://ovidsp.ovid.com/ovidweb.cgi?T=JS&amp;CSC=Y&amp;NEWS=N&amp;PAGE=fulltext&amp;D=emed22&amp;AN=2011350391" xr:uid="{0BE14C2D-0A05-49FC-BC71-CC5B123CA0E8}"/>
    <hyperlink ref="K95" r:id="rId190" display="https://unimelb.hosted.exlibrisgroup.com/sfxlcl41/?sid=OVID:embase&amp;id=pmid:&amp;id=doi:10.1016%2Fj.jagp.2021.01.111&amp;issn=1064-7481&amp;isbn=&amp;volume=29&amp;issue=4+Supplement&amp;spage=S115&amp;pages=S115-S117&amp;date=2021&amp;title=American+Journal+of+Geriatric+Psychiatry&amp;atitle=Pilot+Trial+of+Dronabinol+Adjunctive+Treatment+of+Agitation+in+Alzheimer%27s+Disease+%28THC-AD%29&amp;aulast=Outen&amp;pid=%3Cauthor%3EOuten+J.%3BRosenberg+P.%3BVandrey+R.%3BAmjad+H.%3BBurhanullah+H.%3BAgronin+M.%3BCastaneda+R.%3BIsesalaya+M.%3BWalsh+P.%3BAsh+E.%3BCohen+L.%3BWilkins+J.%3BHarper+D.%3BForester+B.%3C%2Fauthor%3E%3CAN%3E2011350391%3C%2FAN%3E%3CDT%3EConference+Abstract%3C%2FDT%3E" xr:uid="{19FB381B-550A-4517-8AE3-AF04EB3B24F5}"/>
    <hyperlink ref="J96" r:id="rId191" display="https://access.ovid.com/custom/redirector/index.html?dest=https://go.openathens.net/redirector/unimelb.edu.au?url=http://ovidsp.ovid.com/ovidweb.cgi?T=JS&amp;CSC=Y&amp;NEWS=N&amp;PAGE=fulltext&amp;D=emed22&amp;AN=2011802470" xr:uid="{AC38D506-C3F1-4CA0-8E99-1F48B7EC31D6}"/>
    <hyperlink ref="K96" r:id="rId192" display="https://unimelb.hosted.exlibrisgroup.com/sfxlcl41/?sid=OVID:embase&amp;id=pmid:&amp;id=doi:10.1016%2Fj.wnsx.2021.100103&amp;issn=2590-1397&amp;isbn=&amp;volume=11&amp;issue=&amp;spage=100103&amp;pages=&amp;date=2021&amp;title=World+Neurosurgery%3A+X&amp;atitle=Improving+Neurosurgery+Education+Using+Social+Media+Case-Based+Discussions%3A+A+Pilot+Study&amp;aulast=Newall&amp;pid=%3Cauthor%3ENewall+N.%3BSmith+B.G.%3BBurton+O.%3BChari+A.%3BKolias+A.G.%3BHutchinson+P.J.%3BAlamri+A.%3BUff+C.%3BAdegboyega+G.%3BAli+M.%3BChiuta+S.%3BEvans+G.%3BHurley+P.%3BMantle+O.%3BOta+C.%3BPerera+D.%3BSiig+C.%3BTumpa+S.%3C%2Fauthor%3E%3CAN%3E2011802470%3C%2FAN%3E%3CDT%3EArticle%3C%2FDT%3E" xr:uid="{494DF0C8-D090-419C-A8D2-2BEF83666B2D}"/>
    <hyperlink ref="J97" r:id="rId193" display="https://access.ovid.com/custom/redirector/index.html?dest=https://go.openathens.net/redirector/unimelb.edu.au?url=http://ovidsp.ovid.com/ovidweb.cgi?T=JS&amp;CSC=Y&amp;NEWS=N&amp;PAGE=fulltext&amp;D=emed21&amp;AN=2008018867" xr:uid="{38593BC9-4927-48FA-B18E-61771C056B58}"/>
    <hyperlink ref="K97" r:id="rId194" display="https://unimelb.hosted.exlibrisgroup.com/sfxlcl41/?sid=OVID:embase&amp;id=pmid:32930633&amp;id=doi:10.1164%2Frccm.2026P19&amp;issn=1073-449X&amp;isbn=&amp;volume=202&amp;issue=6&amp;spage=P19&amp;pages=P19-P20&amp;date=2020&amp;title=American+Journal+of+Respiratory+and+Critical+Care+Medicine&amp;atitle=During+the+COVID-19+pandemic%2C+lung+specialists+of+the+world+implore+you%3A+Inhale+only+clean+air&amp;aulast=Santhosh&amp;pid=%3Cauthor%3ESanthosh+L.%3BOh+A.%3BAlismail+A.%3BBreiburg+A.%3BKaminski+N.%3BCarlos+G.%3BJamil+S.%3BKathuria+H.%3BEakin+M.%3BSockrider+M.%3C%2Fauthor%3E%3CAN%3E2008018867%3C%2FAN%3E%3CDT%3ENote%3C%2FDT%3E" xr:uid="{E03F460B-3C79-4A5B-B599-3D8FA3770A63}"/>
    <hyperlink ref="J98" r:id="rId195" display="https://access.ovid.com/custom/redirector/index.html?dest=https://go.openathens.net/redirector/unimelb.edu.au?url=http://ovidsp.ovid.com/ovidweb.cgi?T=JS&amp;CSC=Y&amp;NEWS=N&amp;PAGE=fulltext&amp;D=emed21&amp;AN=633122337" xr:uid="{EFED5E99-13B9-43AD-B7E9-28000C5159F8}"/>
    <hyperlink ref="K98" r:id="rId196" display="https://unimelb.hosted.exlibrisgroup.com/sfxlcl41/?sid=OVID:embase&amp;id=pmid:33057645&amp;id=doi:10.1001%2Fjamanetworkopen.2020.20977&amp;issn=2574-3805&amp;isbn=&amp;volume=3&amp;issue=10&amp;spage=20977&amp;pages=&amp;date=2020&amp;title=JAMA+Network+Open&amp;atitle=Self-reported+Cannabidiol+%28CBD%29+Use+for+Conditions+with+Proven+Therapies&amp;aulast=Leas&amp;pid=%3Cauthor%3ELeas+E.C.%3BHendrickson+E.M.%3BNobles+A.L.%3BTodd+R.%3BSmith+D.M.%3BDredze+M.%3BAyers+J.W.%3C%2Fauthor%3E%3CAN%3E633122337%3C%2FAN%3E%3CDT%3EArticle%3C%2FDT%3E" xr:uid="{80556571-AB9F-46FC-B9BE-52CF793750A7}"/>
    <hyperlink ref="J99" r:id="rId197" display="https://access.ovid.com/custom/redirector/index.html?dest=https://go.openathens.net/redirector/unimelb.edu.au?url=http://ovidsp.ovid.com/ovidweb.cgi?T=JS&amp;CSC=Y&amp;NEWS=N&amp;PAGE=fulltext&amp;D=emed21&amp;AN=633122323" xr:uid="{E3C69C09-0270-4218-B616-845B071A33FF}"/>
    <hyperlink ref="K99" r:id="rId198" display="https://unimelb.hosted.exlibrisgroup.com/sfxlcl41/?sid=OVID:embase&amp;id=pmid:33057640&amp;id=doi:10.1001%2Fjamanetworkopen.2020.21067&amp;issn=2574-3805&amp;isbn=&amp;volume=3&amp;issue=10&amp;spage=21067&amp;pages=&amp;date=2020&amp;title=JAMA+Network+Open&amp;atitle=The+Need+for+Evidence+Regarding+Cannabidiol&amp;aulast=Compton&amp;pid=%3Cauthor%3ECompton+W.M.%3BEinstein+E.B.%3C%2Fauthor%3E%3CAN%3E633122323%3C%2FAN%3E%3CDT%3ENote%3C%2FDT%3E" xr:uid="{0176B7F1-2BFD-4F09-A292-60C0A0374511}"/>
    <hyperlink ref="J100" r:id="rId199" display="https://access.ovid.com/custom/redirector/index.html?dest=https://go.openathens.net/redirector/unimelb.edu.au?url=http://ovidsp.ovid.com/ovidweb.cgi?T=JS&amp;CSC=Y&amp;NEWS=N&amp;PAGE=fulltext&amp;D=emed21&amp;AN=2005115994" xr:uid="{F0AB5D08-46C5-479E-90FF-9987AE45BD22}"/>
    <hyperlink ref="K100" r:id="rId200" display="https://unimelb.hosted.exlibrisgroup.com/sfxlcl41/?sid=OVID:embase&amp;id=pmid:32304175&amp;id=doi:10.1111%2Fvco.12599&amp;issn=1476-5810&amp;isbn=&amp;volume=18&amp;issue=4&amp;spage=706&amp;pages=706-717&amp;date=2020&amp;title=Veterinary+and+Comparative+Oncology&amp;atitle=Unconventional+diets+and+nutritional+supplements+are+more+common+in+dogs+with+cancer+compared+to+healthy+dogs%3A+An+online+global+survey+of+345+dog+owners&amp;aulast=Bianco&amp;pid=%3Cauthor%3EBianco+A.V.%3BAbood+S.%3BMutsaers+A.%3BWoods+J.P.%3BCoe+J.B.%3BVerbrugghe+A.%3C%2Fauthor%3E%3CAN%3E2005115994%3C%2FAN%3E%3CDT%3EArticle%3C%2FDT%3E" xr:uid="{83115BDF-D762-4AED-A40B-4363997C64C3}"/>
    <hyperlink ref="J101" r:id="rId201" display="https://access.ovid.com/custom/redirector/index.html?dest=https://go.openathens.net/redirector/unimelb.edu.au?url=http://ovidsp.ovid.com/ovidweb.cgi?T=JS&amp;CSC=Y&amp;NEWS=N&amp;PAGE=fulltext&amp;D=emed21&amp;AN=2010268267" xr:uid="{70F146E4-8EE4-4055-BD11-6F3E38718F35}"/>
    <hyperlink ref="K101" r:id="rId202" display="https://unimelb.hosted.exlibrisgroup.com/sfxlcl41/?sid=OVID:embase&amp;id=pmid:&amp;id=doi:10.2196%2F24331&amp;issn=2368-7959&amp;isbn=&amp;volume=7&amp;issue=11&amp;spage=e24331&amp;pages=&amp;date=2020&amp;title=JMIR+Mental+Health&amp;atitle=Virtual+reality+behavioral+activation+as+an+intervention+for+major+depressive+disorder%3A+Case+report&amp;aulast=Paul&amp;pid=%3Cauthor%3EPaul+M.%3BBullock+K.%3BBailenson+J.%3C%2Fauthor%3E%3CAN%3E2010268267%3C%2FAN%3E%3CDT%3EArticle%3C%2FDT%3E" xr:uid="{D7B9A9E1-FA5E-4D31-BFB2-EEA305CD82C6}"/>
    <hyperlink ref="J102" r:id="rId203" display="https://access.ovid.com/custom/redirector/index.html?dest=https://go.openathens.net/redirector/unimelb.edu.au?url=http://ovidsp.ovid.com/ovidweb.cgi?T=JS&amp;CSC=Y&amp;NEWS=N&amp;PAGE=fulltext&amp;D=emed21&amp;AN=632999007" xr:uid="{1CA979A0-D92F-4A63-8D08-45BF393D66C0}"/>
    <hyperlink ref="K102" r:id="rId204" display="https://unimelb.hosted.exlibrisgroup.com/sfxlcl41/?sid=OVID:embase&amp;id=pmid:32961535&amp;id=doi:10.1159%2F000510822&amp;issn=1022-6877&amp;isbn=&amp;volume=26&amp;issue=6&amp;spage=309&amp;pages=309-315&amp;date=2020&amp;title=European+Addiction+Research&amp;atitle=Self-Reported+Alcohol%2C+Tobacco%2C+and+Cannabis+Use+during+COVID-19+Lockdown+Measures%3A+Results+from+a+Web-Based+Survey&amp;aulast=Vanderbruggen&amp;pid=%3Cauthor%3EVanderbruggen+N.%3BMatthys+F.%3BVan+Laere+S.%3BZeeuws+D.%3BSantermans+L.%3BVan+Den+Ameele+S.%3BCrunelle+C.L.%3C%2Fauthor%3E%3CAN%3E632999007%3C%2FAN%3E%3CDT%3EReview%3C%2FDT%3E" xr:uid="{1E6DDE98-8FA8-466C-8E40-37EB9BEEE364}"/>
    <hyperlink ref="J103" r:id="rId205" display="https://access.ovid.com/custom/redirector/index.html?dest=https://go.openathens.net/redirector/unimelb.edu.au?url=http://ovidsp.ovid.com/ovidweb.cgi?T=JS&amp;CSC=Y&amp;NEWS=N&amp;PAGE=fulltext&amp;D=emed21&amp;AN=633648160" xr:uid="{96FD09E4-162D-4978-A5FD-BA6F630BA140}"/>
    <hyperlink ref="K103" r:id="rId206" display="https://unimelb.hosted.exlibrisgroup.com/sfxlcl41/?sid=OVID:embase&amp;id=pmid:&amp;id=doi:10.1001%2Fjama.2020.18544&amp;issn=0098-7484&amp;isbn=&amp;volume=324&amp;issue=21&amp;spage=2163&amp;pages=2163-2164&amp;date=2020&amp;title=JAMA+-+Journal+of+the+American+Medical+Association&amp;atitle=Cannabis+and+Impaired+Driving&amp;aulast=Cole&amp;pid=%3Cauthor%3ECole+T.B.%3BSaitz+R.%3C%2Fauthor%3E%3CAN%3E633648160%3C%2FAN%3E%3CDT%3EEditorial%3C%2FDT%3E" xr:uid="{5A76FB9B-571F-43ED-98CB-12C924AEED31}"/>
    <hyperlink ref="J104" r:id="rId207" display="https://access.ovid.com/custom/redirector/index.html?dest=https://go.openathens.net/redirector/unimelb.edu.au?url=http://ovidsp.ovid.com/ovidweb.cgi?T=JS&amp;CSC=Y&amp;NEWS=N&amp;PAGE=fulltext&amp;D=emed21&amp;AN=633578914" xr:uid="{B0C71C8B-6A2D-4B1F-9F20-4D167643AD27}"/>
    <hyperlink ref="K104" r:id="rId208" display="https://unimelb.hosted.exlibrisgroup.com/sfxlcl41/?sid=OVID:embase&amp;id=pmid:33257392&amp;id=doi:10.1136%2Fbcr-2020-238671&amp;issn=1757-790X&amp;isbn=&amp;volume=13&amp;issue=11&amp;spage=238671&amp;pages=&amp;date=2020&amp;title=BMJ+Case+Reports&amp;atitle=Vaping-induced+lung+injury+in+a+21-year-old+woman&amp;aulast=Perrenoud&amp;pid=%3Cauthor%3EPerrenoud+A.%3BVetos+D.%3BWabwire+G.%3C%2Fauthor%3E%3CAN%3E633578914%3C%2FAN%3E%3CDT%3EArticle%3C%2FDT%3E" xr:uid="{CD829154-3B5F-449D-9071-19940D8516C7}"/>
    <hyperlink ref="J105" r:id="rId209" display="https://access.ovid.com/custom/redirector/index.html?dest=https://go.openathens.net/redirector/unimelb.edu.au?url=http://ovidsp.ovid.com/ovidweb.cgi?T=JS&amp;CSC=Y&amp;NEWS=N&amp;PAGE=fulltext&amp;D=emed21&amp;AN=634189830" xr:uid="{FD254B31-C50F-4A40-90A2-39C2BCD1DEA8}"/>
    <hyperlink ref="K105" r:id="rId210" display="https://unimelb.hosted.exlibrisgroup.com/sfxlcl41/?sid=OVID:embase&amp;id=pmid:&amp;id=doi:10.3389%2Ffpsyt.2020.631792&amp;issn=1664-0640&amp;isbn=&amp;volume=11&amp;issue=&amp;spage=631792&amp;pages=&amp;date=2020&amp;title=Frontiers+in+Psychiatry&amp;atitle=Characterizing+Pathways+of+Non-oral+Prescription+Stimulant+Non-medical+Use+Among+Adults+Recruited+From+Reddit&amp;aulast=Vosburg&amp;pid=%3Cauthor%3EVosburg+S.K.%3BRobbins+R.S.%3BAntshel+K.M.%3BFaraone+S.V.%3BGreen+J.L.%3C%2Fauthor%3E%3CAN%3E634189830%3C%2FAN%3E%3CDT%3EArticle%3C%2FDT%3E" xr:uid="{788FBE78-26D8-4B8B-93A2-2E84322013D3}"/>
    <hyperlink ref="J106" r:id="rId211" display="https://access.ovid.com/custom/redirector/index.html?dest=https://go.openathens.net/redirector/unimelb.edu.au?url=http://ovidsp.ovid.com/ovidweb.cgi?T=JS&amp;CSC=Y&amp;NEWS=N&amp;PAGE=fulltext&amp;D=emed21&amp;AN=2008442714" xr:uid="{2EDF95A1-BB4B-4E3F-8ECC-F5367C0F0E1B}"/>
    <hyperlink ref="K106" r:id="rId212" display="https://unimelb.hosted.exlibrisgroup.com/sfxlcl41/?sid=OVID:embase&amp;id=pmid:32100018&amp;id=doi:10.1093%2Fibd%2Fizaa032&amp;issn=1078-0998&amp;isbn=&amp;volume=26&amp;issue=9&amp;spage=1445&amp;pages=1445-1450&amp;date=2020&amp;title=Inflammatory+Bowel+Diseases&amp;atitle=Identifying+ibd+providers+knowledge+gaps+using+a+prospective+web-based+survey&amp;aulast=Malter&amp;pid=%3Cauthor%3EMalter+L.%3BJain+A.%3BCohen+B.L.%3BGaidos+J.K.J.%3BAxisa+L.%3BButterfield+L.%3BRescola+B.J.%3BSarode+S.%3BEhrlich+O.%3BCheifetz+A.S.%3C%2Fauthor%3E%3CAN%3E2008442714%3C%2FAN%3E%3CDT%3EArticle%3C%2FDT%3E" xr:uid="{F5DFC22F-4531-493A-84F8-3AC1E7D57E8C}"/>
    <hyperlink ref="J107" r:id="rId213" display="https://access.ovid.com/custom/redirector/index.html?dest=https://go.openathens.net/redirector/unimelb.edu.au?url=http://ovidsp.ovid.com/ovidweb.cgi?T=JS&amp;CSC=Y&amp;NEWS=N&amp;PAGE=fulltext&amp;D=emed21&amp;AN=633811146" xr:uid="{46E49CEB-999C-4692-8773-1271CB5837B6}"/>
    <hyperlink ref="K107" r:id="rId214" display="https://unimelb.hosted.exlibrisgroup.com/sfxlcl41/?sid=OVID:embase&amp;id=pmid:&amp;id=doi:10.1097%2FOGX.0000000000000879&amp;issn=0029-7828&amp;isbn=&amp;volume=75&amp;issue=12&amp;spage=713&amp;pages=713-714&amp;date=2020&amp;title=Obstetrical+and+Gynecological+Survey&amp;atitle=Smartphone-Based+Financial+Incentives+to+Promote+Smoking+Cessation+during+Pregnancy%3A+A+Pilot+Study&amp;aulast=Kurti&amp;pid=%3Cauthor%3EKurti+A.N.%3BTang+K.%3BBolivar+H.A.%3BEvemy+C.%3BMedina+N.%3BSkelly+J.%3BNighbor+T.%3BHiggins+S.T.%3C%2Fauthor%3E%3CAN%3E633811146%3C%2FAN%3E%3CDT%3ENote%3C%2FDT%3E" xr:uid="{457BCBCB-4335-464B-91FE-F516ED42BB27}"/>
    <hyperlink ref="J108" r:id="rId215" display="https://access.ovid.com/custom/redirector/index.html?dest=https://go.openathens.net/redirector/unimelb.edu.au?url=http://ovidsp.ovid.com/ovidweb.cgi?T=JS&amp;CSC=Y&amp;NEWS=N&amp;PAGE=fulltext&amp;D=emed21&amp;AN=633225555" xr:uid="{375A31DC-F319-4478-9CBE-F4009CD26C37}"/>
    <hyperlink ref="K108" r:id="rId216" display="https://unimelb.hosted.exlibrisgroup.com/sfxlcl41/?sid=OVID:embase&amp;id=pmid:33081878&amp;id=doi:10.5993%2FAJHB.44.6.6&amp;issn=1945-7359&amp;isbn=&amp;volume=44&amp;issue=6&amp;spage=807&amp;pages=807-819&amp;date=2020&amp;title=American+journal+of+health+behavior&amp;atitle=Use+and+Perceptions+of+Opioids+versus+Marijuana+among+People+Living+with+HIV&amp;aulast=Potts&amp;pid=%3Cauthor%3EPotts+J.M.%3BGetachew+B.%3BVu+M.%3BNehl+E.%3BYeager+K.A.%3BBerg+C.J.%3C%2Fauthor%3E%3CAN%3E633225555%3C%2FAN%3E%3CDT%3EArticle%3C%2FDT%3E" xr:uid="{33BFFD16-3FC3-4D4C-BE9F-B3720EE6E7C7}"/>
    <hyperlink ref="J109" r:id="rId217" display="https://access.ovid.com/custom/redirector/index.html?dest=https://go.openathens.net/redirector/unimelb.edu.au?url=http://ovidsp.ovid.com/ovidweb.cgi?T=JS&amp;CSC=Y&amp;NEWS=N&amp;PAGE=fulltext&amp;D=emed21&amp;AN=631065795" xr:uid="{13EEE37C-C036-461C-AA8E-8AC773B2F39E}"/>
    <hyperlink ref="K109" r:id="rId218" display="https://unimelb.hosted.exlibrisgroup.com/sfxlcl41/?sid=OVID:embase&amp;id=pmid:32093530&amp;id=doi:10.1080%2F10826084.2020.1729201&amp;issn=1532-2491&amp;isbn=&amp;volume=55&amp;issue=7&amp;spage=1138&amp;pages=1138-1145&amp;date=2020&amp;title=Substance+use+%26+misuse&amp;atitle=CBD+%28Cannabidiol%29+Product+Attitudes%2C+Knowledge%2C+and+Use+Among+Young+Adults&amp;aulast=Wheeler&amp;pid=%3Cauthor%3EWheeler+M.%3BMerten+J.W.%3BGordon+B.T.%3BHamadi+H.%3C%2Fauthor%3E%3CAN%3E631065795%3C%2FAN%3E%3CDT%3EArticle%3C%2FDT%3E" xr:uid="{A29ECDC2-7889-48BB-AC53-4F1A148F67DD}"/>
    <hyperlink ref="J110" r:id="rId219" display="https://access.ovid.com/custom/redirector/index.html?dest=https://go.openathens.net/redirector/unimelb.edu.au?url=http://ovidsp.ovid.com/ovidweb.cgi?T=JS&amp;CSC=Y&amp;NEWS=N&amp;PAGE=fulltext&amp;D=emed21&amp;AN=628073209" xr:uid="{3E738515-06D0-443D-B445-C5647E9A674F}"/>
    <hyperlink ref="K110" r:id="rId220" display="https://unimelb.hosted.exlibrisgroup.com/sfxlcl41/?sid=OVID:embase&amp;id=pmid:31157881&amp;id=doi:10.1093%2Fabm%2Fkaz025&amp;issn=1532-4796&amp;isbn=&amp;volume=54&amp;issue=2&amp;spage=75&amp;pages=75-86&amp;date=2020&amp;title=Annals+of+behavioral+medicine+%3A+a+publication+of+the+Society+of+Behavioral+Medicine&amp;atitle=Multiple+Health+Risk+Behaviors+in+Young+Adult+Smokers%3A+Stages+of+Change+and+Stability+over+Time&amp;aulast=Ramo&amp;pid=%3Cauthor%3ERamo+D.E.%3BThrul+J.%3BVogel+E.A.%3BDelucchi+K.%3BProchaska+J.J.%3C%2Fauthor%3E%3CAN%3E628073209%3C%2FAN%3E%3CDT%3EArticle%3C%2FDT%3E" xr:uid="{704C05BC-6ACB-4ECF-927C-6FB9013D05AB}"/>
    <hyperlink ref="J111" r:id="rId221" display="https://access.ovid.com/custom/redirector/index.html?dest=https://go.openathens.net/redirector/unimelb.edu.au?url=http://ovidsp.ovid.com/ovidweb.cgi?T=JS&amp;CSC=Y&amp;NEWS=N&amp;PAGE=fulltext&amp;D=emed21&amp;AN=632545397" xr:uid="{EAFBC3DD-57F0-48F7-9E2D-9A27BB079A7D}"/>
    <hyperlink ref="K111" r:id="rId222" display="https://unimelb.hosted.exlibrisgroup.com/sfxlcl41/?sid=OVID:embase&amp;id=pmid:32756272&amp;id=doi:10.1097%2FBRS.0000000000003626&amp;issn=1528-1159&amp;isbn=&amp;volume=45&amp;issue=19&amp;spage=E1249&amp;pages=E1249-E1255&amp;date=2020&amp;title=Spine&amp;atitle=The+22nd+Anniversary+of+the+Cochrane+Back+and+Neck+Group&amp;aulast=Furlan&amp;pid=%3Cauthor%3EFurlan+A.D.%3BChou+R.%3BHarbin+S.%3BPardo+J.P.%3C%2Fauthor%3E%3CAN%3E632545397%3C%2FAN%3E%3CDT%3EReview%3C%2FDT%3E" xr:uid="{4CA5AB3A-3B35-4526-B698-342424277137}"/>
    <hyperlink ref="J112" r:id="rId223" display="https://access.ovid.com/custom/redirector/index.html?dest=https://go.openathens.net/redirector/unimelb.edu.au?url=http://ovidsp.ovid.com/ovidweb.cgi?T=JS&amp;CSC=Y&amp;NEWS=N&amp;PAGE=fulltext&amp;D=emed21&amp;AN=631850324" xr:uid="{922C446C-BC2B-42BD-B87B-FC571A4010C8}"/>
    <hyperlink ref="K112" r:id="rId224" display="https://unimelb.hosted.exlibrisgroup.com/sfxlcl41/?sid=OVID:embase&amp;id=pmid:32438377&amp;id=doi:&amp;issn=1175-8716&amp;isbn=&amp;volume=133&amp;issue=1515&amp;spage=54&amp;pages=54-69&amp;date=2020&amp;title=The+New+Zealand+medical+journal&amp;atitle=Exploring+medicinal+use+of+cannabis+in+a+time+of+policy+change+in+New+Zealand&amp;aulast=Rychert&amp;pid=%3Cauthor%3ERychert+M.%3BWilkins+C.%3BParker+K.%3BGraydon-Guy+T.%3C%2Fauthor%3E%3CAN%3E631850324%3C%2FAN%3E%3CDT%3EArticle%3C%2FDT%3E" xr:uid="{676AC0A2-14E5-4C06-BF0A-61DD18D8A617}"/>
    <hyperlink ref="J113" r:id="rId225" display="https://access.ovid.com/custom/redirector/index.html?dest=https://go.openathens.net/redirector/unimelb.edu.au?url=http://ovidsp.ovid.com/ovidweb.cgi?T=JS&amp;CSC=Y&amp;NEWS=N&amp;PAGE=fulltext&amp;D=emed21&amp;AN=630582724" xr:uid="{E2D1D31C-D16C-4DD2-8D0E-B15BB2A60DFA}"/>
    <hyperlink ref="K113" r:id="rId226" display="https://unimelb.hosted.exlibrisgroup.com/sfxlcl41/?sid=OVID:embase&amp;id=pmid:31913671&amp;id=doi:10.2105%2FAJPH.2019.305477&amp;issn=1541-0048&amp;isbn=&amp;volume=110&amp;issue=2&amp;spage=174&amp;pages=174-175&amp;date=2020&amp;title=American+journal+of+public+health&amp;atitle=The+Medical+Marijuana+Industry+and+the+Use+of+%22Research+as+Marketing%22&amp;aulast=Caputi&amp;pid=%3Cauthor%3ECaputi+T.L.%3C%2Fauthor%3E%3CAN%3E630582724%3C%2FAN%3E%3CDT%3EEditorial%3C%2FDT%3E" xr:uid="{ED8371CF-322E-4D9A-A87E-2EB5E14C3CE7}"/>
    <hyperlink ref="J114" r:id="rId227" display="https://access.ovid.com/custom/redirector/index.html?dest=https://go.openathens.net/redirector/unimelb.edu.au?url=http://ovidsp.ovid.com/ovidweb.cgi?T=JS&amp;CSC=Y&amp;NEWS=N&amp;PAGE=fulltext&amp;D=emed21&amp;AN=2008400110" xr:uid="{5B67539D-9B36-49D8-B5B0-26967BCF26F0}"/>
    <hyperlink ref="K114" r:id="rId228" display="https://unimelb.hosted.exlibrisgroup.com/sfxlcl41/?sid=OVID:embase&amp;id=pmid:33223498&amp;id=doi:10.1016%2Fj.msard.2020.102578&amp;issn=2211-0348&amp;isbn=&amp;volume=46&amp;issue=&amp;spage=102578&amp;pages=&amp;date=2020&amp;title=Multiple+Sclerosis+and+Related+Disorders&amp;atitle=Paroxysmal+symptoms+in+neuromyelitis+optica+spectrum+disorder%3A+Results+from+an+online+patient+survey&amp;aulast=Lotan&amp;pid=%3Cauthor%3ELotan+I.%3BBacon+T.%3BKister+I.%3BLevy+M.%3C%2Fauthor%3E%3CAN%3E2008400110%3C%2FAN%3E%3CDT%3EArticle%3C%2FDT%3E" xr:uid="{CB148729-EE3D-464F-B9B8-91C64BF9D104}"/>
    <hyperlink ref="J115" r:id="rId229" display="https://access.ovid.com/custom/redirector/index.html?dest=https://go.openathens.net/redirector/unimelb.edu.au?url=http://ovidsp.ovid.com/ovidweb.cgi?T=JS&amp;CSC=Y&amp;NEWS=N&amp;PAGE=fulltext&amp;D=emed21&amp;AN=2006775089" xr:uid="{4332DD2B-2CCD-4324-8A5A-987146A52366}"/>
    <hyperlink ref="K115" r:id="rId230" display="https://unimelb.hosted.exlibrisgroup.com/sfxlcl41/?sid=OVID:embase&amp;id=pmid:32570201&amp;id=doi:10.1016%2Fj.yebeh.2020.107120&amp;issn=1525-5050&amp;isbn=&amp;volume=111&amp;issue=&amp;spage=107120&amp;pages=&amp;date=2020&amp;title=Epilepsy+and+Behavior&amp;atitle=Barriers+in+accessing+medical+cannabis+for+children+with+drug-resistant+epilepsy+in+Canada%3A+A+qualitative+study&amp;aulast=Elliott&amp;pid=%3Cauthor%3EElliott+J.%3BDeJean+D.%3BPotter+B.K.%3BCoyle+D.%3BClifford+T.%3BMcCoy+B.%3BWells+G.A.%3C%2Fauthor%3E%3CAN%3E2006775089%3C%2FAN%3E%3CDT%3EArticle%3C%2FDT%3E" xr:uid="{11C593E1-9338-4A76-B867-5E2EFF3CC106}"/>
    <hyperlink ref="J116" r:id="rId231" display="https://access.ovid.com/custom/redirector/index.html?dest=https://go.openathens.net/redirector/unimelb.edu.au?url=http://ovidsp.ovid.com/ovidweb.cgi?T=JS&amp;CSC=Y&amp;NEWS=N&amp;PAGE=fulltext&amp;D=emed21&amp;AN=2005028291" xr:uid="{FA82EAFD-42A7-4A4E-9E3B-A552DC9F1569}"/>
    <hyperlink ref="K116" r:id="rId232" display="https://unimelb.hosted.exlibrisgroup.com/sfxlcl41/?sid=OVID:embase&amp;id=pmid:32092666&amp;id=doi:10.1016%2Fj.drugpo.2020.102688&amp;issn=0955-3959&amp;isbn=&amp;volume=77&amp;issue=&amp;spage=102688&amp;pages=&amp;date=2020&amp;title=International+Journal+of+Drug+Policy&amp;atitle=Social+media+surveillance+for+perceived+therapeutic+effects+of+cannabidiol+%28CBD%29+products&amp;aulast=Tran&amp;pid=%3Cauthor%3ETran+T.%3BKavuluru+R.%3C%2Fauthor%3E%3CAN%3E2005028291%3C%2FAN%3E%3CDT%3EArticle%3C%2FDT%3E" xr:uid="{22C5146D-06A7-4BF5-A31A-4924863C68AE}"/>
    <hyperlink ref="J117" r:id="rId233" display="https://access.ovid.com/custom/redirector/index.html?dest=https://go.openathens.net/redirector/unimelb.edu.au?url=http://ovidsp.ovid.com/ovidweb.cgi?T=JS&amp;CSC=Y&amp;NEWS=N&amp;PAGE=fulltext&amp;D=emed21&amp;AN=633634578" xr:uid="{297C3F6F-0DA1-4950-A896-556B19A8E662}"/>
    <hyperlink ref="K117" r:id="rId234" display="https://unimelb.hosted.exlibrisgroup.com/sfxlcl41/?sid=OVID:embase&amp;id=pmid:33258875&amp;id=doi:10.1001%2Fjama.2020.18544&amp;issn=0098-7484&amp;isbn=&amp;volume=324&amp;issue=21&amp;spage=2163&amp;pages=2163-2164&amp;date=2020&amp;title=JAMA+-+Journal+of+the+American+Medical+Association&amp;atitle=Cannabis+and+Impaired+Driving&amp;aulast=Cole&amp;pid=%3Cauthor%3ECole+T.B.%3BSaitz+R.%3C%2Fauthor%3E%3CAN%3E633634578%3C%2FAN%3E%3CDT%3EEditorial%3C%2FDT%3E" xr:uid="{346D1E9F-18DB-44B4-ABF5-E397671217B2}"/>
    <hyperlink ref="J118" r:id="rId235" display="https://access.ovid.com/custom/redirector/index.html?dest=https://go.openathens.net/redirector/unimelb.edu.au?url=http://ovidsp.ovid.com/ovidweb.cgi?T=JS&amp;CSC=Y&amp;NEWS=N&amp;PAGE=fulltext&amp;D=emed21&amp;AN=2007883690" xr:uid="{51EC352E-B40F-4FBA-9674-0C000DEB32C8}"/>
    <hyperlink ref="K118" r:id="rId236" display="https://unimelb.hosted.exlibrisgroup.com/sfxlcl41/?sid=OVID:embase&amp;id=pmid:32858025&amp;id=doi:10.1016%2Fj.amjcard.2020.08.022&amp;issn=0002-9149&amp;isbn=&amp;volume=135&amp;issue=&amp;spage=182&amp;pages=182-183&amp;date=2020&amp;title=American+Journal+of+Cardiology&amp;atitle=Association+of+Internet+Use+With+the+Use+of+Addictive+Substances+in+the+United+States&amp;aulast=Jain&amp;pid=%3Cauthor%3EJain+V.%3BRifai+M.A.%3BSayani+S.%3BKalra+A.%3BBittner+V.%3BPetersen+L.A.%3BVirani+S.S.%3C%2Fauthor%3E%3CAN%3E2007883690%3C%2FAN%3E%3CDT%3ELetter%3C%2FDT%3E" xr:uid="{BD158061-67C3-4174-AED7-8765A8D88A8A}"/>
    <hyperlink ref="J119" r:id="rId237" display="https://access.ovid.com/custom/redirector/index.html?dest=https://go.openathens.net/redirector/unimelb.edu.au?url=http://ovidsp.ovid.com/ovidweb.cgi?T=JS&amp;CSC=Y&amp;NEWS=N&amp;PAGE=fulltext&amp;D=emed21&amp;AN=2005101563" xr:uid="{7A9B3DEA-7C84-490E-9AEC-0D475DD1CA29}"/>
    <hyperlink ref="K119" r:id="rId238" display="https://unimelb.hosted.exlibrisgroup.com/sfxlcl41/?sid=OVID:embase&amp;id=pmid:32424783&amp;id=doi:10.1007%2Fs11606-020-05911-1&amp;issn=0884-8734&amp;isbn=&amp;volume=35&amp;issue=11&amp;spage=3346&amp;pages=3346-3347&amp;date=2020&amp;title=Journal+of+General+Internal+Medicine&amp;atitle=The+Double-Edged+Sword+of+the+Dark+Web%3A+Its+Implications+for+Medicine+and+Society&amp;aulast=Akbarialiabad&amp;pid=%3Cauthor%3EAkbarialiabad+H.%3BDalfardi+B.%3BBastani+B.%3C%2Fauthor%3E%3CAN%3E2005101563%3C%2FAN%3E%3CDT%3ENote%3C%2FDT%3E" xr:uid="{9C2659FB-B118-44B0-BED2-995DE7359C0C}"/>
    <hyperlink ref="J120" r:id="rId239" display="https://access.ovid.com/custom/redirector/index.html?dest=https://go.openathens.net/redirector/unimelb.edu.au?url=http://ovidsp.ovid.com/ovidweb.cgi?T=JS&amp;CSC=Y&amp;NEWS=N&amp;PAGE=fulltext&amp;D=emed21&amp;AN=632305031" xr:uid="{518604BA-F0C4-4594-B5CD-C83F6C530FC8}"/>
    <hyperlink ref="K120" r:id="rId240" display="https://unimelb.hosted.exlibrisgroup.com/sfxlcl41/?sid=OVID:embase&amp;id=pmid:32554544&amp;id=doi:10.1136%2Fpostgradmedj-2020-137673&amp;issn=0032-5473&amp;isbn=&amp;volume=96&amp;issue=1141&amp;spage=686&amp;pages=686-692&amp;date=2020&amp;title=Postgraduate+Medical+Journal&amp;atitle=Smouldering+ashes%3A+Burning+questions+after+the+outbreak+of+electronic+cigarette+or+vaping-associated+lung+injury+%28EVALI%29&amp;aulast=Xantus&amp;pid=%3Cauthor%3EXantus+G.Z.%3BGyarmathy+A.V.%3BJohnson+C.A.%3C%2Fauthor%3E%3CAN%3E632305031%3C%2FAN%3E%3CDT%3EReview%3C%2FDT%3E" xr:uid="{4C438642-4A18-4BD7-BDF7-DA7537F7D066}"/>
    <hyperlink ref="J121" r:id="rId241" display="https://access.ovid.com/custom/redirector/index.html?dest=https://go.openathens.net/redirector/unimelb.edu.au?url=http://ovidsp.ovid.com/ovidweb.cgi?T=JS&amp;CSC=Y&amp;NEWS=N&amp;PAGE=fulltext&amp;D=emed21&amp;AN=2006135871" xr:uid="{DADABAF6-0B99-4C7E-B8C2-4E95A97CF0B1}"/>
    <hyperlink ref="K121" r:id="rId242" display="https://unimelb.hosted.exlibrisgroup.com/sfxlcl41/?sid=OVID:embase&amp;id=pmid:32915700&amp;id=doi:10.1177%2F0956462420945940&amp;issn=0956-4624&amp;isbn=&amp;volume=31&amp;issue=12&amp;spage=1161&amp;pages=1161-1168&amp;date=2020&amp;title=International+Journal+of+STD+and+AIDS&amp;atitle=Sex-seeking+mobile+application+use+and+risk+behavior+among+men+who+have+sex+with+men+in+Brazil&amp;aulast=Martinez&amp;pid=%3Cauthor%3EMartinez+E.Z.%3BMorigi+T.Z.%3BGaldino+G.%3BMcFarland+W.%3BZucoloto+M.L.%3C%2Fauthor%3E%3CAN%3E2006135871%3C%2FAN%3E%3CDT%3EArticle%3C%2FDT%3E" xr:uid="{0C3B7461-CC51-4B8D-A3E5-29C6D6E61C09}"/>
    <hyperlink ref="J122" r:id="rId243" display="https://access.ovid.com/custom/redirector/index.html?dest=https://go.openathens.net/redirector/unimelb.edu.au?url=http://ovidsp.ovid.com/ovidweb.cgi?T=JS&amp;CSC=Y&amp;NEWS=N&amp;PAGE=fulltext&amp;D=emed21&amp;AN=2006969357" xr:uid="{902164AD-FE67-49E8-935A-7EA3E15EFFF3}"/>
    <hyperlink ref="K122" r:id="rId244" display="https://unimelb.hosted.exlibrisgroup.com/sfxlcl41/?sid=OVID:embase&amp;id=pmid:&amp;id=doi:10.1186%2Fs42238-020-00045-x&amp;issn=2522-5782&amp;isbn=&amp;volume=2&amp;issue=1&amp;spage=36&amp;pages=&amp;date=2020&amp;title=Journal+of+Cannabis+Research&amp;atitle=Motivations+and+expectations+for+using+cannabis+products+to+treat+pain+in+humans+and+dogs%3A+a+mixed+methods+study&amp;aulast=Wallace&amp;pid=%3Cauthor%3EWallace+J.E.%3BKogan+L.R.%3BCarr+E.C.J.%3BHellyer+P.W.%3C%2Fauthor%3E%3CAN%3E2006969357%3C%2FAN%3E%3CDT%3EArticle%3C%2FDT%3E" xr:uid="{328FE19B-617A-4924-8D51-A6CD9CE7CF07}"/>
    <hyperlink ref="J123" r:id="rId245" display="https://access.ovid.com/custom/redirector/index.html?dest=https://go.openathens.net/redirector/unimelb.edu.au?url=http://ovidsp.ovid.com/ovidweb.cgi?T=JS&amp;CSC=Y&amp;NEWS=N&amp;PAGE=fulltext&amp;D=emed21&amp;AN=2007470435" xr:uid="{7D9A248E-ECAC-46AA-BAE5-898666383310}"/>
    <hyperlink ref="K123" r:id="rId246" display="https://unimelb.hosted.exlibrisgroup.com/sfxlcl41/?sid=OVID:embase&amp;id=pmid:33256747&amp;id=doi:10.1186%2Fs12954-020-00448-2&amp;issn=1477-7517&amp;isbn=&amp;volume=17&amp;issue=1&amp;spage=94&amp;pages=&amp;date=2020&amp;title=Harm+Reduction+Journal&amp;atitle=New+psychoactive+substances+in+Eurasia%3A+a+qualitative+study+of+people+who+use+drugs+and+harm+reduction+services+in+six+countries&amp;aulast=Kurcevic&amp;pid=%3Cauthor%3EKurcevic+E.%3BLines+R.%3C%2Fauthor%3E%3CAN%3E2007470435%3C%2FAN%3E%3CDT%3EArticle%3C%2FDT%3E" xr:uid="{900F303C-3F4F-4E98-B6BD-714BF95B2C18}"/>
    <hyperlink ref="J124" r:id="rId247" display="https://access.ovid.com/custom/redirector/index.html?dest=https://go.openathens.net/redirector/unimelb.edu.au?url=http://ovidsp.ovid.com/ovidweb.cgi?T=JS&amp;CSC=Y&amp;NEWS=N&amp;PAGE=fulltext&amp;D=emed21&amp;AN=2008347381" xr:uid="{A0F4959C-E08B-4EFD-9796-CD81995269CB}"/>
    <hyperlink ref="K124" r:id="rId248" display="https://unimelb.hosted.exlibrisgroup.com/sfxlcl41/?sid=OVID:embase&amp;id=pmid:&amp;id=doi:&amp;issn=0028-8446&amp;isbn=&amp;volume=133&amp;issue=1508&amp;spage=92&amp;pages=92-110&amp;date=2020&amp;title=New+Zealand+Medical+Journal&amp;atitle=Media+representation+of+chronic+pain+in+aotearoa+New+Zealand-+A+content+analysis+of+news+media&amp;aulast=Devan&amp;pid=%3Cauthor%3EDevan+H.%3BYoung+J.%3BAvery+C.%3BElder+L.%3BKhasyanova+Y.%3BManning+D.%3BScrimgeour+M.%3BGrainger+R.%3C%2Fauthor%3E%3CAN%3E2008347381%3C%2FAN%3E%3CDT%3EArticle%3C%2FDT%3E" xr:uid="{9E5FEA13-2F73-4DA0-A7ED-9A209AAD13EE}"/>
    <hyperlink ref="J125" r:id="rId249" display="https://access.ovid.com/custom/redirector/index.html?dest=https://go.openathens.net/redirector/unimelb.edu.au?url=http://ovidsp.ovid.com/ovidweb.cgi?T=JS&amp;CSC=Y&amp;NEWS=N&amp;PAGE=fulltext&amp;D=emed21&amp;AN=2005146247" xr:uid="{BC566C3D-1D37-4626-883A-CA71C809A9A2}"/>
    <hyperlink ref="K125" r:id="rId250" display="https://unimelb.hosted.exlibrisgroup.com/sfxlcl41/?sid=OVID:embase&amp;id=pmid:&amp;id=doi:10.33235%2Fajhnm.32.2.54-60&amp;issn=2209-119X&amp;isbn=&amp;volume=32&amp;issue=2&amp;spage=54&amp;pages=54-60&amp;date=2020&amp;title=Australian+Journal+of+Herbal+and+Naturopathic+Medicine&amp;atitle=Cannabidiol+%28CBD%29+oil%3A+Rehashing+the+research%2C+roles+and+regulations+in+Australia&amp;aulast=Sinclair&amp;pid=%3Cauthor%3ESinclair+J.%3BAdams+C.%3BThurgood+G.-R.%3BDavidson+M.%3BArmour+M.%3BSarris+J.%3C%2Fauthor%3E%3CAN%3E2005146247%3C%2FAN%3E%3CDT%3EArticle%3C%2FDT%3E" xr:uid="{A49E3CAA-55D9-4EA9-9CAD-FE11CA6FC7E8}"/>
    <hyperlink ref="J126" r:id="rId251" display="https://access.ovid.com/custom/redirector/index.html?dest=https://go.openathens.net/redirector/unimelb.edu.au?url=http://ovidsp.ovid.com/ovidweb.cgi?T=JS&amp;CSC=Y&amp;NEWS=N&amp;PAGE=fulltext&amp;D=emed21&amp;AN=2007841167" xr:uid="{5CA1F19E-F4FB-42DA-B019-47E200629EDC}"/>
    <hyperlink ref="K126" r:id="rId252" display="https://unimelb.hosted.exlibrisgroup.com/sfxlcl41/?sid=OVID:embase&amp;id=pmid:32949514&amp;id=doi:10.1016%2FS2215-0366%252820%252930376-X&amp;issn=2215-0366&amp;isbn=&amp;volume=7&amp;issue=10&amp;spage=840&amp;pages=840&amp;date=2020&amp;title=The+Lancet+Psychiatry&amp;atitle=Cannabidiol+for+cannabis+use+disorder%3A+too+high+hopes%3F+-+Authors%27+reply&amp;aulast=Freeman&amp;pid=%3Cauthor%3EFreeman+T.P.%3BHindocha+C.%3BBaio+G.%3BCurran+H.V.%3C%2Fauthor%3E%3CAN%3E2007841167%3C%2FAN%3E%3CDT%3ELetter%3C%2FDT%3E" xr:uid="{71A9EBE9-3B44-404A-8B62-9D604E4C5A45}"/>
    <hyperlink ref="J127" r:id="rId253" display="https://access.ovid.com/custom/redirector/index.html?dest=https://go.openathens.net/redirector/unimelb.edu.au?url=http://ovidsp.ovid.com/ovidweb.cgi?T=JS&amp;CSC=Y&amp;NEWS=N&amp;PAGE=fulltext&amp;D=emed21&amp;AN=2007409586" xr:uid="{F444B920-84C3-4366-B62E-43A4D7696B1A}"/>
    <hyperlink ref="K127" r:id="rId254" display="https://unimelb.hosted.exlibrisgroup.com/sfxlcl41/?sid=OVID:embase&amp;id=pmid:32791434&amp;id=doi:10.1016%2Fj.addbeh.2020.106524&amp;issn=0306-4603&amp;isbn=&amp;volume=111&amp;issue=&amp;spage=106524&amp;pages=&amp;date=2020&amp;title=Addictive+Behaviors&amp;atitle=Factors+associated+with+readiness+to+quit+smoking+among+young+adults+enrolled+in+a+Facebook-based+tobacco+and+alcohol+intervention+study&amp;aulast=Maier&amp;pid=%3Cauthor%3EMaier+L.J.%3BRamo+D.E.%3BKaur+M.%3BMeacham+M.C.%3BSatre+D.D.%3C%2Fauthor%3E%3CAN%3E2007409586%3C%2FAN%3E%3CDT%3EArticle%3C%2FDT%3E" xr:uid="{88161D0C-DA06-4B52-8BA8-C318C7C7EFD4}"/>
    <hyperlink ref="J128" r:id="rId255" display="https://access.ovid.com/custom/redirector/index.html?dest=https://go.openathens.net/redirector/unimelb.edu.au?url=http://ovidsp.ovid.com/ovidweb.cgi?T=JS&amp;CSC=Y&amp;NEWS=N&amp;PAGE=fulltext&amp;D=emed21&amp;AN=632593654" xr:uid="{2B0EB510-8530-445A-9018-D2BB3F48A1E6}"/>
    <hyperlink ref="K128" r:id="rId256" display="https://unimelb.hosted.exlibrisgroup.com/sfxlcl41/?sid=OVID:embase&amp;id=pmid:&amp;id=doi:10.1093%2Fpch%2Fpxaa024&amp;issn=1205-7088&amp;isbn=&amp;volume=25&amp;issue=Supplement+1&amp;spage=S14&amp;pages=S14-S15&amp;date=2020&amp;title=Paediatrics+and+Child+Health+%28Canada%29&amp;atitle=Authorizing+medical+cannabis+for+children&amp;aulast=Rieder&amp;pid=%3Cauthor%3ERieder+M.%3C%2Fauthor%3E%3CAN%3E632593654%3C%2FAN%3E%3CDT%3ENote%3C%2FDT%3E" xr:uid="{666CDB59-EBCF-45DA-88CC-A2E10EA16EA7}"/>
    <hyperlink ref="J129" r:id="rId257" display="https://access.ovid.com/custom/redirector/index.html?dest=https://go.openathens.net/redirector/unimelb.edu.au?url=http://ovidsp.ovid.com/ovidweb.cgi?T=JS&amp;CSC=Y&amp;NEWS=N&amp;PAGE=fulltext&amp;D=emed21&amp;AN=2007012503" xr:uid="{DBB71A5B-696D-4DC5-937E-4BF47F99A925}"/>
    <hyperlink ref="K129" r:id="rId258" display="https://unimelb.hosted.exlibrisgroup.com/sfxlcl41/?sid=OVID:embase&amp;id=pmid:32571990&amp;id=doi:10.1542%2Fpeds.2020-1681&amp;issn=0031-4005&amp;isbn=&amp;volume=146&amp;issue=1&amp;spage=e20201681&amp;pages=&amp;date=2020&amp;title=Pediatrics&amp;atitle=Digital+advertising+to+children&amp;aulast=Chassiakos&amp;pid=%3Cauthor%3EChassiakos+Y.R.%3BNavsaria+D.%3BAmeenuddin+N.%3BBoyd+R.%3BSelkie+E.%3BRadesky+J.%3BPatrick+M.%3BFriedman+J.%3BEvans+Y.%3BTomopoulos+S.%3BBhargava+H.%3BHutchinson+J.%3BBracho-Sanchez+E.%3C%2Fauthor%3E%3CAN%3E2007012503%3C%2FAN%3E%3CDT%3EArticle%3C%2FDT%3E" xr:uid="{3C1019E7-FE97-4626-A80B-4AAEE4D0CC66}"/>
    <hyperlink ref="J130" r:id="rId259" display="https://access.ovid.com/custom/redirector/index.html?dest=https://go.openathens.net/redirector/unimelb.edu.au?url=http://ovidsp.ovid.com/ovidweb.cgi?T=JS&amp;CSC=Y&amp;NEWS=N&amp;PAGE=fulltext&amp;D=emed21&amp;AN=632014139" xr:uid="{51747477-0537-486C-B149-FC7A70B2DFCC}"/>
    <hyperlink ref="K130" r:id="rId260" display="https://unimelb.hosted.exlibrisgroup.com/sfxlcl41/?sid=OVID:embase&amp;id=pmid:32503862&amp;id=doi:10.1136%2Frapm-2020-101547&amp;issn=1098-7339&amp;isbn=&amp;volume=45&amp;issue=8&amp;spage=597&amp;pages=597-602&amp;date=2020&amp;title=Regional+Anesthesia+and+Pain+Medicine&amp;atitle=Sharing+the+pain%3A+An+observational+analysis+of+Twitter+and+pain+in+Ireland&amp;aulast=Mullins&amp;pid=%3Cauthor%3EMullins+C.F.%3BFfrench-O%27Carroll+R.%3BLane+J.%3BO%27Connor+T.%3C%2Fauthor%3E%3CAN%3E632014139%3C%2FAN%3E%3CDT%3EArticle%3C%2FDT%3E" xr:uid="{2C890356-D3EF-45E5-9C45-61CAFA3899BE}"/>
    <hyperlink ref="J131" r:id="rId261" display="https://access.ovid.com/custom/redirector/index.html?dest=https://go.openathens.net/redirector/unimelb.edu.au?url=http://ovidsp.ovid.com/ovidweb.cgi?T=JS&amp;CSC=Y&amp;NEWS=N&amp;PAGE=fulltext&amp;D=emed21&amp;AN=2004639947" xr:uid="{7839FEC3-8BE2-4534-B49D-8B6D4869045F}"/>
    <hyperlink ref="K131" r:id="rId262" display="https://unimelb.hosted.exlibrisgroup.com/sfxlcl41/?sid=OVID:embase&amp;id=pmid:32630567&amp;id=doi:10.3390%2Fijerph17124584&amp;issn=1661-7827&amp;isbn=&amp;volume=17&amp;issue=12&amp;spage=1&amp;pages=1-8&amp;date=2020&amp;title=International+Journal+of+Environmental+Research+and+Public+Health&amp;atitle=Characterizing+%23backwoods+on+instagram%3A+%22the+number+one+selling+all+natural+cigar%22&amp;aulast=Smiley&amp;pid=%3Cauthor%3ESmiley+S.L.%3BKim+S.%3BMourali+A.%3BAllem+J.-P.%3BUnger+J.B.%3BCruz+T.B.%3C%2Fauthor%3E%3CAN%3E2004639947%3C%2FAN%3E%3CDT%3EArticle%3C%2FDT%3E" xr:uid="{46EDA994-6682-497C-B641-98C344C439B5}"/>
    <hyperlink ref="J132" r:id="rId263" display="https://access.ovid.com/custom/redirector/index.html?dest=https://go.openathens.net/redirector/unimelb.edu.au?url=http://ovidsp.ovid.com/ovidweb.cgi?T=JS&amp;CSC=Y&amp;NEWS=N&amp;PAGE=fulltext&amp;D=emed21&amp;AN=2005518424" xr:uid="{6AB4D5B4-E7B3-4268-A066-C5F00540E17D}"/>
    <hyperlink ref="K132" r:id="rId264" display="https://unimelb.hosted.exlibrisgroup.com/sfxlcl41/?sid=OVID:embase&amp;id=pmid:&amp;id=doi:10.1080%2F14659891.2020.1784301&amp;issn=1465-9891&amp;isbn=&amp;volume=&amp;issue=&amp;spage=1&amp;pages=1-6&amp;date=2020&amp;title=Journal+of+Substance+Use&amp;atitle=Correlates+of+Cannabis+Use+Disorders+among+urban+women+of+color%3A+childhood+abuse%2C+relationship+with+spouse%2Fpartner%2C+and+media+exposure&amp;aulast=Lee&amp;pid=%3Cauthor%3ELee+J.Y.%3BPahl+K.%3BKim+W.%3C%2Fauthor%3E%3CAN%3E2005518424%3C%2FAN%3E%3CDT%3EArticle%3C%2FDT%3E" xr:uid="{9E88F26F-CB97-4945-A510-C7D80EDF6E08}"/>
    <hyperlink ref="J133" r:id="rId265" display="https://access.ovid.com/custom/redirector/index.html?dest=https://go.openathens.net/redirector/unimelb.edu.au?url=http://ovidsp.ovid.com/ovidweb.cgi?T=JS&amp;CSC=Y&amp;NEWS=N&amp;PAGE=fulltext&amp;D=emed21&amp;AN=2003884469" xr:uid="{38037300-1018-4B43-8D4C-9C0FD39216CA}"/>
    <hyperlink ref="K133" r:id="rId266" display="https://unimelb.hosted.exlibrisgroup.com/sfxlcl41/?sid=OVID:embase&amp;id=pmid:31845011&amp;id=doi:10.1007%2Fs00403-019-02027-3&amp;issn=0340-3696&amp;isbn=&amp;volume=312&amp;issue=6&amp;spage=421&amp;pages=421-426&amp;date=2020&amp;title=Archives+of+Dermatological+Research&amp;atitle=Hidradenitis+suppurativa+on+Facebook%3A+thematic+and+content+analyses+of+patient+support+group&amp;aulast=Fisher&amp;pid=%3Cauthor%3EFisher+S.%3BJehassi+A.%3BZiv+M.%3C%2Fauthor%3E%3CAN%3E2003884469%3C%2FAN%3E%3CDT%3EArticle%3C%2FDT%3E" xr:uid="{D0393CDE-242C-4E39-B25C-56FDDB155893}"/>
    <hyperlink ref="J134" r:id="rId267" display="https://access.ovid.com/custom/redirector/index.html?dest=https://go.openathens.net/redirector/unimelb.edu.au?url=http://ovidsp.ovid.com/ovidweb.cgi?T=JS&amp;CSC=Y&amp;NEWS=N&amp;PAGE=fulltext&amp;D=emed21&amp;AN=2004443718" xr:uid="{90A14C6D-019D-4C7B-B771-5DAEB144A39E}"/>
    <hyperlink ref="K134" r:id="rId268" display="https://unimelb.hosted.exlibrisgroup.com/sfxlcl41/?sid=OVID:embase&amp;id=pmid:32108529&amp;id=doi:10.1177%2F0269881120908004&amp;issn=0269-8811&amp;isbn=&amp;volume=34&amp;issue=6&amp;spage=612&amp;pages=612-622&amp;date=2020&amp;title=Journal+of+Psychopharmacology&amp;atitle=Microdosing+psychedelics%3A+Demographics%2C+practices%2C+and+psychiatric+comorbidities&amp;aulast=Rosenbaum&amp;pid=%3Cauthor%3ERosenbaum+D.%3BWeissman+C.%3BAnderson+T.%3BPetranker+R.%3BDinh-Williams+L.-A.%3BHui+K.%3BHapke+E.%3C%2Fauthor%3E%3CAN%3E2004443718%3C%2FAN%3E%3CDT%3EArticle%3C%2FDT%3E" xr:uid="{E05B5787-B338-4B9E-B3D9-227EB206A3C2}"/>
    <hyperlink ref="J135" r:id="rId269" display="https://access.ovid.com/custom/redirector/index.html?dest=https://go.openathens.net/redirector/unimelb.edu.au?url=http://ovidsp.ovid.com/ovidweb.cgi?T=JS&amp;CSC=Y&amp;NEWS=N&amp;PAGE=fulltext&amp;D=emed21&amp;AN=2004580074" xr:uid="{BBBA724A-6242-4963-AD2C-A81EF7DC05D3}"/>
    <hyperlink ref="K135" r:id="rId270" display="https://unimelb.hosted.exlibrisgroup.com/sfxlcl41/?sid=OVID:embase&amp;id=pmid:32219517&amp;id=doi:10.1007%2Fs00432-020-03191-0&amp;issn=0171-5216&amp;isbn=&amp;volume=146&amp;issue=7&amp;spage=1857&amp;pages=1857-1865&amp;date=2020&amp;title=Journal+of+Cancer+Research+and+Clinical+Oncology&amp;atitle=Use+of+GoFundMe+to+crowdfund+complementary+and+alternative+medicine+treatments+for+cancer&amp;aulast=Song&amp;pid=%3Cauthor%3ESong+S.%3BCohen+A.J.%3BLui+H.%3BMmonu+N.A.%3BBrody+H.%3BPatino+G.%3BLiaw+A.%3BButler+C.%3BFergus+K.B.%3BMena+J.%3BLee+A.%3BWeiser+J.%3BJohnson+K.%3BBreyer+B.N.%3C%2Fauthor%3E%3CAN%3E2004580074%3C%2FAN%3E%3CDT%3EArticle%3C%2FDT%3E" xr:uid="{D5AFF64C-39D8-4B11-B6B1-90A633B733C6}"/>
    <hyperlink ref="J136" r:id="rId271" display="https://access.ovid.com/custom/redirector/index.html?dest=https://go.openathens.net/redirector/unimelb.edu.au?url=http://ovidsp.ovid.com/ovidweb.cgi?T=JS&amp;CSC=Y&amp;NEWS=N&amp;PAGE=fulltext&amp;D=emed21&amp;AN=2005776845" xr:uid="{D0748345-AB95-4DD3-9C52-5F7057EF906B}"/>
    <hyperlink ref="K136" r:id="rId272" display="https://unimelb.hosted.exlibrisgroup.com/sfxlcl41/?sid=OVID:embase&amp;id=pmid:32176580&amp;id=doi:10.2460%2Fjavma.256.7.730&amp;issn=0003-1488&amp;isbn=&amp;volume=256&amp;issue=7&amp;spage=730&amp;pages=&amp;date=2020&amp;title=Journal+of+the+American+Veterinary+Medical+Association&amp;atitle=Media+outreach%3A+Amplifying+our+voice+to+protect+animals&amp;aulast=Howe&amp;pid=%3Cauthor%3EHowe+J.A.%3C%2Fauthor%3E%3CAN%3E2005776845%3C%2FAN%3E%3CDT%3EEditorial%3C%2FDT%3E" xr:uid="{00C48270-D0FA-4F30-8855-5D53C7DC6622}"/>
    <hyperlink ref="J137" r:id="rId273" display="https://access.ovid.com/custom/redirector/index.html?dest=https://go.openathens.net/redirector/unimelb.edu.au?url=http://ovidsp.ovid.com/ovidweb.cgi?T=JS&amp;CSC=Y&amp;NEWS=N&amp;PAGE=fulltext&amp;D=emed21&amp;AN=627324353" xr:uid="{11141F7D-1169-4B62-8EB4-F42CA2EBDCFC}"/>
    <hyperlink ref="K137" r:id="rId274" display="https://unimelb.hosted.exlibrisgroup.com/sfxlcl41/?sid=OVID:embase&amp;id=pmid:30885022&amp;id=doi:10.1080%2F09546634.2019.1597247&amp;issn=0954-6634&amp;isbn=&amp;volume=31&amp;issue=4&amp;spage=366&amp;pages=366-369&amp;date=2020&amp;title=Journal+of+Dermatological+Treatment&amp;atitle=A+cross-sectional+study+of+YouTube+videos+as+a+source+of+patient+information+about+topical+psoriasis+therapies&amp;aulast=Pithadia&amp;pid=%3Cauthor%3EPithadia+D.J.%3BReynolds+K.A.%3BLee+E.B.%3BWu+J.J.%3C%2Fauthor%3E%3CAN%3E627324353%3C%2FAN%3E%3CDT%3EArticle%3C%2FDT%3E" xr:uid="{9D64AF4F-920F-45CF-81E1-7DECCA62FC27}"/>
    <hyperlink ref="J138" r:id="rId275" display="https://access.ovid.com/custom/redirector/index.html?dest=https://go.openathens.net/redirector/unimelb.edu.au?url=http://ovidsp.ovid.com/ovidweb.cgi?T=JS&amp;CSC=Y&amp;NEWS=N&amp;PAGE=fulltext&amp;D=emed21&amp;AN=631626900" xr:uid="{C7B4C423-3182-4873-908C-D9EB4C4E76EE}"/>
    <hyperlink ref="K138" r:id="rId276" display="https://unimelb.hosted.exlibrisgroup.com/sfxlcl41/?sid=OVID:embase&amp;id=pmid:32349714&amp;id=doi:10.1186%2Fs12888-020-02605-0&amp;issn=1471-244X&amp;isbn=&amp;volume=20&amp;issue=1&amp;spage=191&amp;pages=&amp;date=2020&amp;title=BMC+Psychiatry&amp;atitle=Prevalence+and+distribution+pattern+of+mood+swings+in+Thai+adolescents%3A+A+school-based+survey+in+the+central+region+of+Thailand&amp;aulast=Angsukiattitavorn&amp;pid=%3Cauthor%3EAngsukiattitavorn+S.%3BSeeherunwong+A.%3BPanitrat+R.%3BTipayamongkholgul+M.%3C%2Fauthor%3E%3CAN%3E631626900%3C%2FAN%3E%3CDT%3EArticle%3C%2FDT%3E" xr:uid="{0AF6C62D-164A-41D6-A7FF-E147EDCD0465}"/>
    <hyperlink ref="J139" r:id="rId277" display="https://access.ovid.com/custom/redirector/index.html?dest=https://go.openathens.net/redirector/unimelb.edu.au?url=http://ovidsp.ovid.com/ovidweb.cgi?T=JS&amp;CSC=Y&amp;NEWS=N&amp;PAGE=fulltext&amp;D=emed21&amp;AN=631757963" xr:uid="{2E512F60-43D3-4B3E-965D-B806D6D412EE}"/>
    <hyperlink ref="K139" r:id="rId278" display="https://unimelb.hosted.exlibrisgroup.com/sfxlcl41/?sid=OVID:embase&amp;id=pmid:&amp;id=doi:10.1186%2Fs42238-020-00023-3&amp;issn=2522-5782&amp;isbn=&amp;volume=2&amp;issue=1&amp;spage=18&amp;pages=&amp;date=2020&amp;title=Journal+of+Cannabis+Research&amp;atitle=Attitudes+about+cannabis+mediate+the+relationship+between+cannabis+knowledge+and+use+in+active+adult+athletes&amp;aulast=Zeiger&amp;pid=%3Cauthor%3EZeiger+J.S.%3BSilvers+W.S.%3BFleegler+E.M.%3BZeiger+R.S.%3C%2Fauthor%3E%3CAN%3E631757963%3C%2FAN%3E%3CDT%3EArticle%3C%2FDT%3E" xr:uid="{D8AD7117-7A6C-45BC-9D1C-00A0958DCC4E}"/>
    <hyperlink ref="J140" r:id="rId279" display="https://access.ovid.com/custom/redirector/index.html?dest=https://go.openathens.net/redirector/unimelb.edu.au?url=http://ovidsp.ovid.com/ovidweb.cgi?T=JS&amp;CSC=Y&amp;NEWS=N&amp;PAGE=fulltext&amp;D=emed21&amp;AN=2004887955" xr:uid="{BF3C86D0-FBC0-41CC-85B1-0506F0FED85E}"/>
    <hyperlink ref="K140" r:id="rId280" display="https://unimelb.hosted.exlibrisgroup.com/sfxlcl41/?sid=OVID:embase&amp;id=pmid:32343188&amp;id=doi:10.1080%2F09540261.2020.1723349&amp;issn=0954-0261&amp;isbn=&amp;volume=32&amp;issue=3&amp;spage=187&amp;pages=187-188&amp;date=2020&amp;title=International+Review+of+Psychiatry&amp;atitle=Updates+in+child+and+adolescent+mental+health&amp;aulast=Miller&amp;pid=%3Cauthor%3EMiller+L.%3C%2Fauthor%3E%3CAN%3E2004887955%3C%2FAN%3E%3CDT%3EEditorial%3C%2FDT%3E" xr:uid="{3DAECB6C-348C-4151-BC7B-736DAA59C596}"/>
    <hyperlink ref="J141" r:id="rId281" display="https://access.ovid.com/custom/redirector/index.html?dest=https://go.openathens.net/redirector/unimelb.edu.au?url=http://ovidsp.ovid.com/ovidweb.cgi?T=JS&amp;CSC=Y&amp;NEWS=N&amp;PAGE=fulltext&amp;D=emed21&amp;AN=630990408" xr:uid="{D2738F8D-34E9-4CAC-BE41-4403327709E5}"/>
    <hyperlink ref="K141" r:id="rId282" display="https://unimelb.hosted.exlibrisgroup.com/sfxlcl41/?sid=OVID:embase&amp;id=pmid:&amp;id=doi:10.1186%2Fs42238-020-0017-6&amp;issn=2522-5782&amp;isbn=&amp;volume=2&amp;issue=1&amp;spage=4&amp;pages=&amp;date=2020&amp;title=Journal+of+Cannabis+Research&amp;atitle=The+use+of+cannabis+for+Hyperemesis+Gravidarum+%28HG%29&amp;aulast=Koren&amp;pid=%3Cauthor%3EKoren+G.%3BCohen+R.%3C%2Fauthor%3E%3CAN%3E630990408%3C%2FAN%3E%3CDT%3EArticle%3C%2FDT%3E" xr:uid="{8019BCF9-5DF7-4273-AF45-2C99781DA55A}"/>
    <hyperlink ref="J142" r:id="rId283" display="https://access.ovid.com/custom/redirector/index.html?dest=https://go.openathens.net/redirector/unimelb.edu.au?url=http://ovidsp.ovid.com/ovidweb.cgi?T=JS&amp;CSC=Y&amp;NEWS=N&amp;PAGE=fulltext&amp;D=emed21&amp;AN=2004348656" xr:uid="{8653A628-9E36-4E29-B4CE-08CC62A25C09}"/>
    <hyperlink ref="K142" r:id="rId284" display="https://unimelb.hosted.exlibrisgroup.com/sfxlcl41/?sid=OVID:embase&amp;id=pmid:32108947&amp;id=doi:10.1002%2Fcncr.32779&amp;issn=0008-543X&amp;isbn=&amp;volume=126&amp;issue=6&amp;spage=1147&amp;pages=1147-1148&amp;date=2020&amp;title=Cancer&amp;atitle=Fighting+the+teen+vaping+epidemic%3A+With+rates+of+adolescent+vaping+on+the+rise%2C+experts+caution+that+new+federal+rules+targeting+e-cigarettes+may+not+be+strong+enough&amp;aulast=Printz&amp;pid=%3Cauthor%3EPrintz+C.%3C%2Fauthor%3E%3CAN%3E2004348656%3C%2FAN%3E%3CDT%3ENote%3C%2FDT%3E" xr:uid="{FFE9ECA3-2E99-45DF-86B7-081D0DCB3EF7}"/>
    <hyperlink ref="J143" r:id="rId285" display="https://access.ovid.com/custom/redirector/index.html?dest=https://go.openathens.net/redirector/unimelb.edu.au?url=http://ovidsp.ovid.com/ovidweb.cgi?T=JS&amp;CSC=Y&amp;NEWS=N&amp;PAGE=fulltext&amp;D=emed21&amp;AN=2004084092" xr:uid="{6F5E4CBE-48AA-4669-8481-63774A8B66A2}"/>
    <hyperlink ref="K143" r:id="rId286" display="https://unimelb.hosted.exlibrisgroup.com/sfxlcl41/?sid=OVID:embase&amp;id=pmid:31495968&amp;id=doi:10.1111%2Fbcp.14123&amp;issn=0306-5251&amp;isbn=&amp;volume=86&amp;issue=3&amp;spage=505&amp;pages=505-516&amp;date=2020&amp;title=British+Journal+of+Clinical+Pharmacology&amp;atitle=Impact+of+the+UK+Psychoactive+Substances+Act+on+awareness%2C+use%2C+experiences+and+knowledge+of+potential+associated+health+risks+of+novel+psychoactive+substances&amp;aulast=Deligianni&amp;pid=%3Cauthor%3EDeligianni+E.%3BDaniel+O.J.%3BCorkery+J.M.%3BSchifano+F.%3BLione+L.A.%3C%2Fauthor%3E%3CAN%3E2004084092%3C%2FAN%3E%3CDT%3EArticle%3C%2FDT%3E" xr:uid="{006D6CCD-D6C0-41E3-ADB6-C02D7FC23F81}"/>
    <hyperlink ref="J144" r:id="rId287" display="https://access.ovid.com/custom/redirector/index.html?dest=https://go.openathens.net/redirector/unimelb.edu.au?url=http://ovidsp.ovid.com/ovidweb.cgi?T=JS&amp;CSC=Y&amp;NEWS=N&amp;PAGE=fulltext&amp;D=emed21&amp;AN=2005203065" xr:uid="{0B0CC5E0-ED0B-4195-867C-CBE19E315E77}"/>
    <hyperlink ref="K144" r:id="rId288" display="https://unimelb.hosted.exlibrisgroup.com/sfxlcl41/?sid=OVID:embase&amp;id=pmid:31722852&amp;id=doi:10.1016%2Fj.jogc.2019.08.033&amp;issn=1701-2163&amp;isbn=&amp;volume=42&amp;issue=3&amp;spage=256&amp;pages=256-261&amp;date=2020&amp;title=Journal+of+Obstetrics+and+Gynaecology+Canada&amp;atitle=Cannabis+Use%2C+a+Self-Management+Strategy+Among+Australian+Women+With+Endometriosis%3A+Results+From+a+National+Online+Survey&amp;aulast=Sinclair&amp;pid=%3Cauthor%3ESinclair+J.%3BSmith+C.A.%3BAbbott+J.%3BChalmers+K.J.%3BPate+D.W.%3BArmour+M.%3C%2Fauthor%3E%3CAN%3E2005203065%3C%2FAN%3E%3CDT%3EArticle%3C%2FDT%3E" xr:uid="{9E51E829-0EB9-4DDF-8944-AE8EB3E8FCDE}"/>
    <hyperlink ref="J145" r:id="rId289" display="https://access.ovid.com/custom/redirector/index.html?dest=https://go.openathens.net/redirector/unimelb.edu.au?url=http://ovidsp.ovid.com/ovidweb.cgi?T=JS&amp;CSC=Y&amp;NEWS=N&amp;PAGE=fulltext&amp;D=emed21&amp;AN=631149697" xr:uid="{A255B047-8DF4-40FD-B6FA-EFF42F6F9CF9}"/>
    <hyperlink ref="K145" r:id="rId290" display="https://unimelb.hosted.exlibrisgroup.com/sfxlcl41/?sid=OVID:embase&amp;id=pmid:32152170&amp;id=doi:10.1136%2Fbmjopen-2019-034362&amp;issn=2044-6055&amp;isbn=&amp;volume=10&amp;issue=3&amp;spage=e034362&amp;pages=&amp;date=2020&amp;title=BMJ+Open&amp;atitle=Does+cannabidiol+reduce+severe+behavioural+problems+in+children+with+intellectual+disability%3F+Study+protocol+for+a+pilot+single-site+phase+I%2FII+randomised+placebo+controlled+trial&amp;aulast=Efron&amp;pid=%3Cauthor%3EEfron+D.%3BTaylor+K.%3BPayne+J.M.%3BFreeman+J.L.%3BCranswick+N.%3BMulraney+M.%3BPrakash+C.%3BLee+K.J.%3BWilliams+K.%3C%2Fauthor%3E%3CAN%3E631149697%3C%2FAN%3E%3CDT%3EArticle%3C%2FDT%3E" xr:uid="{5EC8B98A-ACBE-4584-94BA-E7B2056A5A58}"/>
    <hyperlink ref="J146" r:id="rId291" display="https://access.ovid.com/custom/redirector/index.html?dest=https://go.openathens.net/redirector/unimelb.edu.au?url=http://ovidsp.ovid.com/ovidweb.cgi?T=JS&amp;CSC=Y&amp;NEWS=N&amp;PAGE=fulltext&amp;D=emed21&amp;AN=2004247819" xr:uid="{499ADBA6-548F-4966-A02D-97E7AF639702}"/>
    <hyperlink ref="K146" r:id="rId292" display="https://unimelb.hosted.exlibrisgroup.com/sfxlcl41/?sid=OVID:embase&amp;id=pmid:32036753&amp;id=doi:10.1177%2F0956462419897222&amp;issn=0956-4624&amp;isbn=&amp;volume=31&amp;issue=3&amp;spage=254&amp;pages=254-263&amp;date=2020&amp;title=International+Journal+of+STD+and+AIDS&amp;atitle=Sexually+transmitted+infection+diagnoses%2C+sexualised+drug+use+and+associations+with+pre-exposure+prophylaxis+use+among+men+who+have+sex+with+men+in+the+UK&amp;aulast=Hibbert&amp;pid=%3Cauthor%3EHibbert+M.P.%3BBrett+C.E.%3BPorcellato+L.A.%3BHope+V.D.%3C%2Fauthor%3E%3CAN%3E2004247819%3C%2FAN%3E%3CDT%3EArticle%3C%2FDT%3E" xr:uid="{E0972189-DDB0-4AF5-B68A-40E258B83D1E}"/>
    <hyperlink ref="J147" r:id="rId293" display="https://access.ovid.com/custom/redirector/index.html?dest=https://go.openathens.net/redirector/unimelb.edu.au?url=http://ovidsp.ovid.com/ovidweb.cgi?T=JS&amp;CSC=Y&amp;NEWS=N&amp;PAGE=fulltext&amp;D=emed21&amp;AN=2004870541" xr:uid="{361A1E00-A966-4553-A57B-72A99B605B22}"/>
    <hyperlink ref="K147" r:id="rId294" display="https://unimelb.hosted.exlibrisgroup.com/sfxlcl41/?sid=OVID:embase&amp;id=pmid:32027914&amp;id=doi:10.1016%2Fj.ypmed.2020.106013&amp;issn=0091-7435&amp;isbn=&amp;volume=133&amp;issue=&amp;spage=106013&amp;pages=&amp;date=2020&amp;title=Preventive+Medicine&amp;atitle=Cannabis+advertising%2C+promotion+and+branding%3A+Differences+in+consumer+exposure+between+%27legal%27+and+%27illegal%27+markets+in+Canada+and+the+US&amp;aulast=Rup&amp;pid=%3Cauthor%3ERup+J.%3BGoodman+S.%3BHammond+D.%3C%2Fauthor%3E%3CAN%3E2004870541%3C%2FAN%3E%3CDT%3EArticle%3C%2FDT%3E" xr:uid="{E48E5C71-601D-4BAA-B0D9-D41EAAE729F3}"/>
    <hyperlink ref="J148" r:id="rId295" display="https://access.ovid.com/custom/redirector/index.html?dest=https://go.openathens.net/redirector/unimelb.edu.au?url=http://ovidsp.ovid.com/ovidweb.cgi?T=JS&amp;CSC=Y&amp;NEWS=N&amp;PAGE=fulltext&amp;D=emed21&amp;AN=2003906478" xr:uid="{4066DA8D-77EB-4491-8AA0-D9329B9C123B}"/>
    <hyperlink ref="K148" r:id="rId296" display="https://unimelb.hosted.exlibrisgroup.com/sfxlcl41/?sid=OVID:embase&amp;id=pmid:31767538&amp;id=doi:10.1016%2Fj.japh.2019.09.023&amp;issn=1544-3191&amp;isbn=&amp;volume=60&amp;issue=1&amp;spage=248&amp;pages=248-252&amp;date=2020&amp;title=Journal+of+the+American+Pharmacists+Association&amp;atitle=Respiratory+depression+following+an+accidental+overdose+of+a+CBD-labeled+product%3A+A+pediatric+case+report&amp;aulast=Herbst&amp;pid=%3Cauthor%3EHerbst+J.%3BMusgrave+G.%3C%2Fauthor%3E%3CAN%3E2003906478%3C%2FAN%3E%3CDT%3EArticle%3C%2FDT%3E" xr:uid="{0226C8FD-81AE-41F6-9683-32BF3EE16728}"/>
    <hyperlink ref="J149" r:id="rId297" display="https://access.ovid.com/custom/redirector/index.html?dest=https://go.openathens.net/redirector/unimelb.edu.au?url=http://ovidsp.ovid.com/ovidweb.cgi?T=JS&amp;CSC=Y&amp;NEWS=N&amp;PAGE=fulltext&amp;D=emed21&amp;AN=2004165479" xr:uid="{0A90B789-9BE1-404B-9B3C-C02A38221B86}"/>
    <hyperlink ref="K149" r:id="rId298" display="https://unimelb.hosted.exlibrisgroup.com/sfxlcl41/?sid=OVID:embase&amp;id=pmid:31831352&amp;id=doi:10.1016%2Fj.japh.2019.11.005&amp;issn=1544-3191&amp;isbn=&amp;volume=60&amp;issue=1&amp;spage=235&amp;pages=235-243&amp;date=2020&amp;title=Journal+of+the+American+Pharmacists+Association&amp;atitle=Arkansas+community%27s+attitudes+toward+the+regulation+of+medical+cannabis+and+the+pharmacist%27s+involvement+in+Arkansas+medical+cannabis&amp;aulast=Gladden&amp;pid=%3Cauthor%3EGladden+M.E.%3BHung+D.%3BBhandari+N.R.%3BFranks+A.M.%3BRussell+L.%3BWhite+L.%3BFantegrossi+W.E.%3BPayakachat+N.%3C%2Fauthor%3E%3CAN%3E2004165479%3C%2FAN%3E%3CDT%3EConference+Paper%3C%2FDT%3E" xr:uid="{04E26CF5-25CF-4267-BD32-5DF3E3466191}"/>
    <hyperlink ref="J150" r:id="rId299" display="https://access.ovid.com/custom/redirector/index.html?dest=https://go.openathens.net/redirector/unimelb.edu.au?url=http://ovidsp.ovid.com/ovidweb.cgi?T=JS&amp;CSC=Y&amp;NEWS=N&amp;PAGE=fulltext&amp;D=emed21&amp;AN=2003522838" xr:uid="{4ED1BC4F-52EE-4EDB-9C1B-75D17BA2694A}"/>
    <hyperlink ref="K150" r:id="rId300" display="https://unimelb.hosted.exlibrisgroup.com/sfxlcl41/?sid=OVID:embase&amp;id=pmid:31637640&amp;id=doi:10.1007%2Fs11606-019-05335-6&amp;issn=0884-8734&amp;isbn=&amp;volume=35&amp;issue=1&amp;spage=153&amp;pages=153-159&amp;date=2020&amp;title=Journal+of+General+Internal+Medicine&amp;atitle=Sources+of+Information+and+Beliefs+About+the+Health+Effects+of+Marijuana&amp;aulast=Ishida&amp;pid=%3Cauthor%3EIshida+J.H.%3BZhang+A.J.%3BSteigerwald+S.%3BCohen+B.E.%3BVali+M.%3BKeyhani+S.%3C%2Fauthor%3E%3CAN%3E2003522838%3C%2FAN%3E%3CDT%3EArticle%3C%2FDT%3E" xr:uid="{53ADA63D-792E-4E83-AB38-3261F5445A5A}"/>
    <hyperlink ref="J151" r:id="rId301" display="https://access.ovid.com/custom/redirector/index.html?dest=https://go.openathens.net/redirector/unimelb.edu.au?url=http://ovidsp.ovid.com/ovidweb.cgi?T=JS&amp;CSC=Y&amp;NEWS=N&amp;PAGE=fulltext&amp;D=emed21&amp;AN=2003558749" xr:uid="{6F2D1F6D-90E5-471C-AD9C-CFC9DE4F927E}"/>
    <hyperlink ref="K151" r:id="rId302" display="https://unimelb.hosted.exlibrisgroup.com/sfxlcl41/?sid=OVID:embase&amp;id=pmid:31701598&amp;id=doi:10.1002%2Fptr.6517&amp;issn=0951-418X&amp;isbn=&amp;volume=34&amp;issue=1&amp;spage=77&amp;pages=77-93&amp;date=2020&amp;title=Phytotherapy+Research&amp;atitle=Herbal+medicinal+products+for+inflammatory+bowel+disease%3A+A+focus+on+those+assessed+in+double-blind+randomised+controlled+trials&amp;aulast=Holleran&amp;pid=%3Cauthor%3EHolleran+G.%3BScaldaferri+F.%3BGasbarrini+A.%3BCurro+D.%3C%2Fauthor%3E%3CAN%3E2003558749%3C%2FAN%3E%3CDT%3EReview%3C%2FDT%3E" xr:uid="{DE549EBD-F7D0-4C4F-B32A-E470D8AC7079}"/>
    <hyperlink ref="J152" r:id="rId303" display="https://access.ovid.com/custom/redirector/index.html?dest=https://go.openathens.net/redirector/unimelb.edu.au?url=http://ovidsp.ovid.com/ovidweb.cgi?T=JS&amp;CSC=Y&amp;NEWS=N&amp;PAGE=fulltext&amp;D=emed21&amp;AN=2002354405" xr:uid="{D2D02824-9D52-4D6C-A225-41382E4630F5}"/>
    <hyperlink ref="K152" r:id="rId304" display="https://unimelb.hosted.exlibrisgroup.com/sfxlcl41/?sid=OVID:embase&amp;id=pmid:31363952&amp;id=doi:10.1007%2Fs10620-019-05756-7&amp;issn=0163-2116&amp;isbn=&amp;volume=65&amp;issue=1&amp;spage=322&amp;pages=322-328&amp;date=2020&amp;title=Digestive+Diseases+and+Sciences&amp;atitle=Cannabidiol+%28CBD%29+Consumption+and+Perceived+Impact+on+Extrahepatic+Symptoms+in+Patients+with+Autoimmune+Hepatitis&amp;aulast=Mathur&amp;pid=%3Cauthor%3EMathur+K.%3BVuppalanchi+V.%3BGelow+K.%3BVuppalanchi+R.%3BLammert+C.%3C%2Fauthor%3E%3CAN%3E2002354405%3C%2FAN%3E%3CDT%3EArticle%3C%2FDT%3E" xr:uid="{2913AB2A-CCAC-4655-9E54-865A72EC393C}"/>
    <hyperlink ref="J153" r:id="rId305" display="https://access.ovid.com/custom/redirector/index.html?dest=https://go.openathens.net/redirector/unimelb.edu.au?url=http://ovidsp.ovid.com/ovidweb.cgi?T=JS&amp;CSC=Y&amp;NEWS=N&amp;PAGE=fulltext&amp;D=emed21&amp;AN=2003550584" xr:uid="{0BCE74D3-1038-497E-98F0-2BE904118AD5}"/>
    <hyperlink ref="K153" r:id="rId306" display="https://unimelb.hosted.exlibrisgroup.com/sfxlcl41/?sid=OVID:embase&amp;id=pmid:31610083&amp;id=doi:10.1111%2F1471-0528.15985&amp;issn=1470-0328&amp;isbn=&amp;volume=127&amp;issue=1&amp;spage=17&amp;pages=17&amp;date=2020&amp;title=BJOG%3A+An+International+Journal+of+Obstetrics+and+Gynaecology&amp;atitle=Epidemiological+challenges+to+measuring+prenatal+cannabis+use+and+its+potential+harms&amp;aulast=Corsi&amp;pid=%3Cauthor%3ECorsi+D.J.%3C%2Fauthor%3E%3CAN%3E2003550584%3C%2FAN%3E%3CDT%3ENote%3C%2FDT%3E" xr:uid="{E74290C9-4134-4522-9AB5-C54FE95890C1}"/>
    <hyperlink ref="J154" r:id="rId307" display="https://access.ovid.com/custom/redirector/index.html?dest=https://go.openathens.net/redirector/unimelb.edu.au?url=http://ovidsp.ovid.com/ovidweb.cgi?T=JS&amp;CSC=Y&amp;NEWS=N&amp;PAGE=fulltext&amp;D=emed21&amp;AN=2010026324" xr:uid="{ED8F3EF7-E19C-498F-BC21-193269FDF38C}"/>
    <hyperlink ref="K154" r:id="rId308" display="https://unimelb.hosted.exlibrisgroup.com/sfxlcl41/?sid=OVID:embase&amp;id=pmid:33001829&amp;id=doi:10.2196%2F21743&amp;issn=1438-8871&amp;isbn=&amp;volume=22&amp;issue=10&amp;spage=e21743&amp;pages=&amp;date=2020&amp;title=Journal+of+Medical+Internet+Research&amp;atitle=Intersection+of+the+Web-Based+Vaping+Narrative+with+COVID-19%3A+Topic+Modeling+Study&amp;aulast=Janmohamed&amp;pid=%3Cauthor%3EJanmohamed+K.%3BSoale+A.-N.%3BForastiere+L.%3BTang+W.%3BSha+Y.%3BDemant+J.%3BAiroldi+E.%3BKumar+N.%3C%2Fauthor%3E%3CAN%3E2010026324%3C%2FAN%3E%3CDT%3EArticle%3C%2FDT%3E" xr:uid="{51696246-A5FC-4E89-ADA0-F9FF0FA0EDCC}"/>
    <hyperlink ref="J155" r:id="rId309" display="https://access.ovid.com/custom/redirector/index.html?dest=https://go.openathens.net/redirector/unimelb.edu.au?url=http://ovidsp.ovid.com/ovidweb.cgi?T=JS&amp;CSC=Y&amp;NEWS=N&amp;PAGE=fulltext&amp;D=emed21&amp;AN=630371400" xr:uid="{8BDB3FBC-F06E-47F9-9163-FC57F878A79C}"/>
    <hyperlink ref="K155" r:id="rId310" display="https://unimelb.hosted.exlibrisgroup.com/sfxlcl41/?sid=OVID:embase&amp;id=pmid:31855475&amp;id=doi:10.2105%2FAJPH.2019.305461&amp;issn=1541-0048&amp;isbn=&amp;volume=110&amp;issue=3&amp;spage=357&amp;pages=357-362&amp;date=2020&amp;title=American+journal+of+public+health&amp;atitle=Cannabis+Surveillance+With+Twitter+Data%3A+Emerging+Topics+and+Social+Bots&amp;aulast=Allem&amp;pid=%3Cauthor%3EAllem+J.-P.%3BEscobedo+P.%3BDharmapuri+L.%3C%2Fauthor%3E%3CAN%3E630371400%3C%2FAN%3E%3CDT%3EArticle%3C%2FDT%3E" xr:uid="{A471C9E2-BF11-413E-85B2-CA322F7615AC}"/>
    <hyperlink ref="J156" r:id="rId311" display="https://access.ovid.com/custom/redirector/index.html?dest=https://go.openathens.net/redirector/unimelb.edu.au?url=http://ovidsp.ovid.com/ovidweb.cgi?T=JS&amp;CSC=Y&amp;NEWS=N&amp;PAGE=fulltext&amp;D=emed21&amp;AN=633957287" xr:uid="{5AB58A33-C10C-4A4B-B5CC-859A6E197692}"/>
    <hyperlink ref="K156" r:id="rId312" display="https://unimelb.hosted.exlibrisgroup.com/sfxlcl41/?sid=OVID:embase&amp;id=pmid:&amp;id=doi:10.1007%2Fs11606-020-05890-3&amp;issn=1525-1497&amp;isbn=&amp;volume=35&amp;issue=SUPPL+1&amp;spage=S183&amp;pages=S183&amp;date=2020&amp;title=Journal+of+General+Internal+Medicine&amp;atitle=Internet+claims+on+the+health+benefits+of+cannabis+use&amp;aulast=Lau&amp;pid=%3Cauthor%3ELau+N.%3BGerson+M.%3BKorenstein+D.R.%3BKeyhani+S.%3C%2Fauthor%3E%3CAN%3E633957287%3C%2FAN%3E%3CDT%3EConference+Abstract%3C%2FDT%3E" xr:uid="{FC6ECE3A-973D-4C26-8B74-80B737B7C05C}"/>
    <hyperlink ref="J157" r:id="rId313" display="https://access.ovid.com/custom/redirector/index.html?dest=https://go.openathens.net/redirector/unimelb.edu.au?url=http://ovidsp.ovid.com/ovidweb.cgi?T=JS&amp;CSC=Y&amp;NEWS=N&amp;PAGE=fulltext&amp;D=emed21&amp;AN=634235210" xr:uid="{B7B6F2B0-9DE4-402F-B1FA-6CF36CCEAF01}"/>
    <hyperlink ref="K157" r:id="rId314" display="https://unimelb.hosted.exlibrisgroup.com/sfxlcl41/?sid=OVID:embase&amp;id=pmid:&amp;id=doi:10.1002%2Fart.41538&amp;issn=2326-5205&amp;isbn=&amp;volume=72&amp;issue=SUPPL+10&amp;spage=69&amp;pages=69-70&amp;date=2020&amp;title=Arthritis+and+Rheumatology&amp;atitle=Pain+in+the+Time+of+Corona%3A+Impact+of+COVID+19+Outbreak+on+Fibromyalgia+Patients&amp;aulast=Aloush&amp;pid=%3Cauthor%3EAloush+V.%3BGurfinkel+A.%3BShachar+N.%3BAblin+J.%3BElkana+O.%3C%2Fauthor%3E%3CAN%3E634235210%3C%2FAN%3E%3CDT%3EConference+Abstract%3C%2FDT%3E" xr:uid="{2D801C3F-3FBC-45F1-A058-EA255AE31210}"/>
    <hyperlink ref="J158" r:id="rId315" display="https://access.ovid.com/custom/redirector/index.html?dest=https://go.openathens.net/redirector/unimelb.edu.au?url=http://ovidsp.ovid.com/ovidweb.cgi?T=JS&amp;CSC=Y&amp;NEWS=N&amp;PAGE=fulltext&amp;D=emed21&amp;AN=634022829" xr:uid="{FE1D976B-9D3B-47F6-B793-5B13A31DA7C6}"/>
    <hyperlink ref="K158" r:id="rId316" display="https://unimelb.hosted.exlibrisgroup.com/sfxlcl41/?sid=OVID:embase&amp;id=pmid:&amp;id=doi:10.1111%2Fajco.13498&amp;issn=1743-7563&amp;isbn=&amp;volume=16&amp;issue=SUPPL+8&amp;spage=185&amp;pages=185&amp;date=2020&amp;title=Asia-Pacific+Journal+of+Clinical+Oncology&amp;atitle=Use+of+social+media+and+web-based+support+to+provide+continuity+of+care+during+a+pandemic+for+Australian+Neuroendocrine+Cancer+patients&amp;aulast=Leyden&amp;pid=%3Cauthor%3ELeyden+S.%3BCummins+M.%3BWakelin+K.%3C%2Fauthor%3E%3CAN%3E634022829%3C%2FAN%3E%3CDT%3EConference+Abstract%3C%2FDT%3E" xr:uid="{E09472D8-3418-42B0-A62E-A8EC8B0B4302}"/>
    <hyperlink ref="J159" r:id="rId317" display="https://access.ovid.com/custom/redirector/index.html?dest=https://go.openathens.net/redirector/unimelb.edu.au?url=http://ovidsp.ovid.com/ovidweb.cgi?T=JS&amp;CSC=Y&amp;NEWS=N&amp;PAGE=fulltext&amp;D=emed21&amp;AN=633858604" xr:uid="{0300097C-46D7-4D83-BEED-8494EE66CC23}"/>
    <hyperlink ref="K159" r:id="rId318" display="https://unimelb.hosted.exlibrisgroup.com/sfxlcl41/?sid=OVID:embase&amp;id=pmid:&amp;id=doi:10.1177%2F0194599820934779&amp;issn=1097-6817&amp;isbn=&amp;volume=163&amp;issue=1+SUPPL&amp;spage=P37&amp;pages=P37&amp;date=2020&amp;title=Otolaryngology+-+Head+and+Neck+Surgery&amp;atitle=Do+You+Juul%3F+Vaping+and+related+emerging+public+health+threats+in+otolaryngology&amp;aulast=Balakrishnan&amp;pid=%3Cauthor%3EBalakrishnan+K.%3BJackler+R.K.%3BBrenner+M.J.%3BCollar+R.M.%3C%2Fauthor%3E%3CAN%3E633858604%3C%2FAN%3E%3CDT%3EConference+Abstract%3C%2FDT%3E" xr:uid="{32B6C89A-F313-48BB-BE69-86FE5A23EFDE}"/>
    <hyperlink ref="J160" r:id="rId319" display="https://access.ovid.com/custom/redirector/index.html?dest=https://go.openathens.net/redirector/unimelb.edu.au?url=http://ovidsp.ovid.com/ovidweb.cgi?T=JS&amp;CSC=Y&amp;NEWS=N&amp;PAGE=fulltext&amp;D=emed21&amp;AN=633828507" xr:uid="{67497EFA-78C6-4366-A0E8-FEC480452EE7}"/>
    <hyperlink ref="K160" r:id="rId320" display="https://unimelb.hosted.exlibrisgroup.com/sfxlcl41/?sid=OVID:embase&amp;id=pmid:&amp;id=doi:10.1177%2F2164956120912849&amp;issn=2164-9561&amp;isbn=&amp;volume=9&amp;issue=&amp;spage=160&amp;pages=160-161&amp;date=2020&amp;title=Global+Advances+in+Health+and+Medicine&amp;atitle=Survey+of+attitudes+toward+medical+cannabis+use+among+older+adults&amp;aulast=Oliveto&amp;pid=%3Cauthor%3EOliveto+A.%3BAddicott+M.%3BMancino+M.%3BFischer-Laycock+I.%3BMendiratta+P.%3C%2Fauthor%3E%3CAN%3E633828507%3C%2FAN%3E%3CDT%3EConference+Abstract%3C%2FDT%3E" xr:uid="{B261D22A-EFD5-4741-A8D0-2A07E73A3525}"/>
    <hyperlink ref="J161" r:id="rId321" display="https://access.ovid.com/custom/redirector/index.html?dest=https://go.openathens.net/redirector/unimelb.edu.au?url=http://ovidsp.ovid.com/ovidweb.cgi?T=JS&amp;CSC=Y&amp;NEWS=N&amp;PAGE=fulltext&amp;D=emed21&amp;AN=633634540" xr:uid="{CB71CF73-5C15-4E4F-828D-352DABCDABA1}"/>
    <hyperlink ref="K161" r:id="rId322" display="https://unimelb.hosted.exlibrisgroup.com/sfxlcl41/?sid=OVID:embase&amp;id=pmid:&amp;id=doi:10.1158%2F1538-7755.DISP19-A046&amp;issn=1055-9965&amp;isbn=&amp;volume=29&amp;issue=6+SUPPL+2&amp;spage=a046&amp;pages=&amp;date=2020&amp;title=Cancer+Epidemiology+Biomarkers+and+Prevention&amp;atitle=Collecting+non+clinical+data+to+address+disparities+in+cancer+prevention%3A+Lessons+from+the+field&amp;aulast=Padamsee&amp;pid=%3Cauthor%3EPadamsee+T.J.%3C%2Fauthor%3E%3CAN%3E633634540%3C%2FAN%3E%3CDT%3EConference+Abstract%3C%2FDT%3E" xr:uid="{6A820ED0-0104-4345-BADF-A2DCEC3D6E1F}"/>
    <hyperlink ref="J162" r:id="rId323" display="https://access.ovid.com/custom/redirector/index.html?dest=https://go.openathens.net/redirector/unimelb.edu.au?url=http://ovidsp.ovid.com/ovidweb.cgi?T=JS&amp;CSC=Y&amp;NEWS=N&amp;PAGE=fulltext&amp;D=emed21&amp;AN=633634423" xr:uid="{D0574FB2-B167-444A-8B72-9C2DF9A00649}"/>
    <hyperlink ref="K162" r:id="rId324" display="https://unimelb.hosted.exlibrisgroup.com/sfxlcl41/?sid=OVID:embase&amp;id=pmid:&amp;id=doi:10.1158%2F1538-7755.DISP19-A046&amp;issn=1055-9965&amp;isbn=&amp;volume=29&amp;issue=6+SUPPL+2&amp;spage=a046&amp;pages=&amp;date=2020&amp;title=Cancer+Epidemiology+Biomarkers+and+Prevention&amp;atitle=Collecting+nonclinical+data+to+address+disparities+in+cancer+prevention%3A+Lessons+from+the+field&amp;aulast=Padamsee&amp;pid=%3Cauthor%3EPadamsee+T.J.%3C%2Fauthor%3E%3CAN%3E633634423%3C%2FAN%3E%3CDT%3EConference+Abstract%3C%2FDT%3E" xr:uid="{6A530DB8-0FA6-4A5D-8796-C7788B593480}"/>
    <hyperlink ref="J163" r:id="rId325" display="https://access.ovid.com/custom/redirector/index.html?dest=https://go.openathens.net/redirector/unimelb.edu.au?url=http://ovidsp.ovid.com/ovidweb.cgi?T=JS&amp;CSC=Y&amp;NEWS=N&amp;PAGE=fulltext&amp;D=emed21&amp;AN=2008410261" xr:uid="{8E3292CF-F560-44C4-8195-8698D7FA3AC9}"/>
    <hyperlink ref="K163" r:id="rId326" display="https://unimelb.hosted.exlibrisgroup.com/sfxlcl41/?sid=OVID:embase&amp;id=pmid:&amp;id=doi:10.1016%2Fj.annemergmed.2020.09.283&amp;issn=0196-0644&amp;isbn=&amp;volume=76&amp;issue=4+Supplement&amp;spage=S103&amp;pages=S103&amp;date=2020&amp;title=Annals+of+Emergency+Medicine&amp;atitle=269+E-Cigarette+Use%2C+Attitudes%2C+and+Perceptions+among+Emergency+Department+Patients&amp;aulast=Quenzer&amp;pid=%3Cauthor%3EQuenzer+F.C.%3BBrennan+J.%3BAlfaraj+D.%3BBahlawan+N.%3BYadav+V.%3BCoyne+C.J.%3C%2Fauthor%3E%3CAN%3E2008410261%3C%2FAN%3E%3CDT%3EConference+Abstract%3C%2FDT%3E" xr:uid="{BC52C6D8-B233-4879-BA65-66B5AC82B74A}"/>
    <hyperlink ref="J164" r:id="rId327" display="https://access.ovid.com/custom/redirector/index.html?dest=https://go.openathens.net/redirector/unimelb.edu.au?url=http://ovidsp.ovid.com/ovidweb.cgi?T=JS&amp;CSC=Y&amp;NEWS=N&amp;PAGE=fulltext&amp;D=emed21&amp;AN=633067263" xr:uid="{926B40C3-96FC-4EA2-8DC4-7F4735472219}"/>
    <hyperlink ref="K164" r:id="rId328" display="https://unimelb.hosted.exlibrisgroup.com/sfxlcl41/?sid=OVID:embase&amp;id=pmid:&amp;id=doi:&amp;issn=1526-632X&amp;isbn=&amp;volume=94&amp;issue=15+Supplement&amp;spage=&amp;pages=&amp;date=2020&amp;title=Neurology&amp;atitle=Difficult+brain+death+examination+after+undetermined+toxic+ingestion&amp;aulast=Cross&amp;pid=%3Cauthor%3ECross+D.%3BKim+N.%3C%2Fauthor%3E%3CAN%3E633067263%3C%2FAN%3E%3CDT%3EConference+Abstract%3C%2FDT%3E" xr:uid="{237DF0DD-FAC8-4D00-8E34-9C2C9E4A5D35}"/>
    <hyperlink ref="J165" r:id="rId329" display="https://access.ovid.com/custom/redirector/index.html?dest=https://go.openathens.net/redirector/unimelb.edu.au?url=http://ovidsp.ovid.com/ovidweb.cgi?T=JS&amp;CSC=Y&amp;NEWS=N&amp;PAGE=fulltext&amp;D=emed21&amp;AN=2007804726" xr:uid="{C076241A-2F46-4736-9A01-5F59B5784B51}"/>
    <hyperlink ref="K165" r:id="rId330" display="https://unimelb.hosted.exlibrisgroup.com/sfxlcl41/?sid=OVID:embase&amp;id=pmid:&amp;id=doi:10.1016%2Fj.jmir.2020.07.050&amp;issn=1939-8654&amp;isbn=&amp;volume=51&amp;issue=3+Supplement&amp;spage=S17&amp;pages=S17&amp;date=2020&amp;title=Journal+of+Medical+Imaging+and+Radiation+Sciences&amp;atitle=Cannabis+Use+by+Cancer+Patients%3A+A+Thematic+Analysis+of+Patient-Initiated+Cancer+Blog+Posts&amp;aulast=Aubrey&amp;pid=%3Cauthor%3EAubrey+R.%3BChun+H.%3BFeuz+C.%3BRosewall+T.%3C%2Fauthor%3E%3CAN%3E2007804726%3C%2FAN%3E%3CDT%3EConference+Abstract%3C%2FDT%3E" xr:uid="{8CE0663F-5B64-4CF3-A443-D2D947A8681E}"/>
    <hyperlink ref="J166" r:id="rId331" display="https://access.ovid.com/custom/redirector/index.html?dest=https://go.openathens.net/redirector/unimelb.edu.au?url=http://ovidsp.ovid.com/ovidweb.cgi?T=JS&amp;CSC=Y&amp;NEWS=N&amp;PAGE=fulltext&amp;D=emed21&amp;AN=632639094" xr:uid="{7F84A4DB-11C0-4988-BD2E-A391E7A5BCE7}"/>
    <hyperlink ref="K166" r:id="rId332" display="https://unimelb.hosted.exlibrisgroup.com/sfxlcl41/?sid=OVID:embase&amp;id=pmid:&amp;id=doi:10.1111%2Fhead.13854&amp;issn=1526-4610&amp;isbn=&amp;volume=60&amp;issue=Supplement+1&amp;spage=77&amp;pages=77&amp;date=2020&amp;title=Headache&amp;atitle=Observations+on+the+landscape+of+migraine+social+media%3A+A+twitter+longitudinal+infodemiology+study&amp;aulast=Zhang&amp;pid=%3Cauthor%3EZhang+P.%3C%2Fauthor%3E%3CAN%3E632639094%3C%2FAN%3E%3CDT%3EConference+Abstract%3C%2FDT%3E" xr:uid="{819775C6-EA2C-4C66-90E9-FD34A43C2BDA}"/>
    <hyperlink ref="J167" r:id="rId333" display="https://access.ovid.com/custom/redirector/index.html?dest=https://go.openathens.net/redirector/unimelb.edu.au?url=http://ovidsp.ovid.com/ovidweb.cgi?T=JS&amp;CSC=Y&amp;NEWS=N&amp;PAGE=fulltext&amp;D=emed21&amp;AN=2005913113" xr:uid="{EAB1ED33-2615-4A71-9786-AEE6CB6862A4}"/>
    <hyperlink ref="K167" r:id="rId334" display="https://unimelb.hosted.exlibrisgroup.com/sfxlcl41/?sid=OVID:embase&amp;id=pmid:&amp;id=doi:10.1016%2FS0016-5085%252820%252932891-2&amp;issn=0016-5085&amp;isbn=&amp;volume=158&amp;issue=6+Supplement+1&amp;spage=S&amp;pages=S-881&amp;date=2020&amp;title=Gastroenterology&amp;atitle=PAIN+TREATMENT+EFFICACY+IN+PATIENTS+WITH+FUNCTIONAL+AND+MOTILITY+DISORDERS&amp;aulast=Aivaliotis&amp;pid=%3Cauthor%3EAivaliotis+V.I.%3BNguyen+L.A.B.%3BClarke+J.O.%3BZikos+T.%3C%2Fauthor%3E%3CAN%3E2005913113%3C%2FAN%3E%3CDT%3EConference+Abstract%3C%2FDT%3E" xr:uid="{07EEB55A-130B-4E61-B506-97E7B5F93729}"/>
    <hyperlink ref="J168" r:id="rId335" display="https://access.ovid.com/custom/redirector/index.html?dest=https://go.openathens.net/redirector/unimelb.edu.au?url=http://ovidsp.ovid.com/ovidweb.cgi?T=JS&amp;CSC=Y&amp;NEWS=N&amp;PAGE=fulltext&amp;D=emed21&amp;AN=635735928" xr:uid="{3191493C-7E10-4B43-83E4-93FD70CE66C7}"/>
    <hyperlink ref="K168" r:id="rId336" display="https://unimelb.hosted.exlibrisgroup.com/sfxlcl41/?sid=OVID:embase&amp;id=pmid:33016888&amp;id=doi:10.2196%2F18540&amp;issn=2369-2960&amp;isbn=&amp;volume=6&amp;issue=4&amp;spage=e18540&amp;pages=e18540&amp;date=2020&amp;title=JMIR+public+health+and+surveillance&amp;atitle=Geographic+Differences+in+Cannabis+Conversations+on+Twitter%3A+Infodemiology+Study&amp;aulast=van+Draanen&amp;pid=%3Cauthor%3Evan+Draanen+J.%3BTao+H.%3BGupta+S.%3BLiu+S.%3C%2Fauthor%3E%3CAN%3E635735928%3C%2FAN%3E%3CDT%3EArticle%3C%2FDT%3E" xr:uid="{1F213635-CA28-460D-9DFF-B66466016DBC}"/>
    <hyperlink ref="J169" r:id="rId337" display="https://access.ovid.com/custom/redirector/index.html?dest=https://go.openathens.net/redirector/unimelb.edu.au?url=http://ovidsp.ovid.com/ovidweb.cgi?T=JS&amp;CSC=Y&amp;NEWS=N&amp;PAGE=fulltext&amp;D=emed20&amp;AN=2001916498" xr:uid="{05407E58-2769-4471-BDE0-C892098C1EE3}"/>
    <hyperlink ref="K169" r:id="rId338" display="https://unimelb.hosted.exlibrisgroup.com/sfxlcl41/?sid=OVID:embase&amp;id=pmid:&amp;id=doi:10.1016%2FS0016-5085%252819%252937950-8&amp;issn=0016-5085&amp;isbn=&amp;volume=156&amp;issue=6+S1&amp;spage=S&amp;pages=S-441&amp;date=2019&amp;title=Gastroenterology&amp;atitle=UNMET+NEED+OF+INFLAMMATORY+BOWEL+DISEASE+IN+CANADA%3A+RESULTS+OF+A+PATIENT+SURVEY&amp;aulast=Gray&amp;pid=%3Cauthor%3EGray+J.R.%3BAttara+G.%3BAumais+G.%3BPanaccione+R.%3BMarshall+J.K.%3C%2Fauthor%3E%3CAN%3E2001916498%3C%2FAN%3E%3CDT%3EConference+Abstract%3C%2FDT%3E" xr:uid="{928BCD3B-8B77-4802-A1CC-B32C7D1A8854}"/>
    <hyperlink ref="J170" r:id="rId339" display="https://access.ovid.com/custom/redirector/index.html?dest=https://go.openathens.net/redirector/unimelb.edu.au?url=http://ovidsp.ovid.com/ovidweb.cgi?T=JS&amp;CSC=Y&amp;NEWS=N&amp;PAGE=fulltext&amp;D=emed20&amp;AN=2001915084" xr:uid="{44C96E8D-B63E-4238-B8E9-998E03ACD6C8}"/>
    <hyperlink ref="K170" r:id="rId340" display="https://unimelb.hosted.exlibrisgroup.com/sfxlcl41/?sid=OVID:embase&amp;id=pmid:&amp;id=doi:10.1016%2FS0016-5085%252819%252940410-1&amp;issn=0016-5085&amp;isbn=&amp;volume=156&amp;issue=6+Supplement+1&amp;spage=S&amp;pages=S-1355&amp;date=2019&amp;title=Gastroenterology&amp;atitle=USE+OF+CANNABIDIOL+%28CBD+OIL%29+IN+AUTOIMMUNE+HEPATITIS+-+WHAT+ARE+THE+PATIENTS+DOING%3F&amp;aulast=Mathur&amp;pid=%3Cauthor%3EMathur+K.%3BVuppalanchi+V.%3BVuppalanchi+R.%3BLammert+C.%3C%2Fauthor%3E%3CAN%3E2001915084%3C%2FAN%3E%3CDT%3EConference+Abstract%3C%2FDT%3E" xr:uid="{53377101-B5A8-4659-A69A-784037538CCE}"/>
    <hyperlink ref="J171" r:id="rId341" display="https://access.ovid.com/custom/redirector/index.html?dest=https://go.openathens.net/redirector/unimelb.edu.au?url=http://ovidsp.ovid.com/ovidweb.cgi?T=JS&amp;CSC=Y&amp;NEWS=N&amp;PAGE=fulltext&amp;D=emed20&amp;AN=629421893" xr:uid="{0AEA2424-5497-4B3B-A450-265553606691}"/>
    <hyperlink ref="K171" r:id="rId342" display="https://unimelb.hosted.exlibrisgroup.com/sfxlcl41/?sid=OVID:embase&amp;id=pmid:&amp;id=doi:&amp;issn=1593-098X&amp;isbn=&amp;volume=37&amp;issue=1+Supplement+116&amp;spage=S123&amp;pages=S123&amp;date=2019&amp;title=Clinical+and+Experimental+Rheumatology&amp;atitle=The+Israeli+perspective-what+we%27ve+learned+over+the+last+2+decades&amp;aulast=Gur&amp;pid=%3Cauthor%3EGur+S.%3C%2Fauthor%3E%3CAN%3E629421893%3C%2FAN%3E%3CDT%3EConference+Abstract%3C%2FDT%3E" xr:uid="{0728201D-8AB5-4A83-A0E4-CD19882C3B5E}"/>
    <hyperlink ref="J172" r:id="rId343" display="https://access.ovid.com/custom/redirector/index.html?dest=https://go.openathens.net/redirector/unimelb.edu.au?url=http://ovidsp.ovid.com/ovidweb.cgi?T=JS&amp;CSC=Y&amp;NEWS=N&amp;PAGE=fulltext&amp;D=emed20&amp;AN=629420304" xr:uid="{3CFF3E1B-404D-4FEF-9C17-4EE14BB128BB}"/>
    <hyperlink ref="K172" r:id="rId344" display="https://unimelb.hosted.exlibrisgroup.com/sfxlcl41/?sid=OVID:embase&amp;id=pmid:&amp;id=doi:10.1136%2Fannrheumdis-2019-eular.8129&amp;issn=1468-2060&amp;isbn=&amp;volume=78&amp;issue=Supplement+2&amp;spage=2177&amp;pages=2177&amp;date=2019&amp;title=Annals+of+the+Rheumatic+Diseases&amp;atitle=Cannabis-based+products+for+medicinal+use%3A+Exploring+the+views+and+experiences+of+people+with+fibromyalgia&amp;aulast=Stones&amp;pid=%3Cauthor%3EStones+S.%3BQuinn+D.%3C%2Fauthor%3E%3CAN%3E629420304%3C%2FAN%3E%3CDT%3EConference+Abstract%3C%2FDT%3E" xr:uid="{5471A739-627D-4097-896A-BF4B418C6184}"/>
    <hyperlink ref="J173" r:id="rId345" display="https://access.ovid.com/custom/redirector/index.html?dest=https://go.openathens.net/redirector/unimelb.edu.au?url=http://ovidsp.ovid.com/ovidweb.cgi?T=JS&amp;CSC=Y&amp;NEWS=N&amp;PAGE=fulltext&amp;D=emed20&amp;AN=628701874" xr:uid="{2A2EA3BF-4678-4778-B8C4-40FCBF5ABD08}"/>
    <hyperlink ref="K173" r:id="rId346" display="https://unimelb.hosted.exlibrisgroup.com/sfxlcl41/?sid=OVID:embase&amp;id=pmid:31298112&amp;id=doi:10.1080%2F10826084.2019.1638410&amp;issn=1532-2491&amp;isbn=&amp;volume=54&amp;issue=13&amp;spage=2191&amp;pages=2191-2197&amp;date=2019&amp;title=Substance+use+%26+misuse&amp;atitle=Making+%22Weedish+Fish%22%3A+An+Exploratory+Analysis+of+Cannabis+Recipes+on+Pinterest&amp;aulast=Laestadius&amp;pid=%3Cauthor%3ELaestadius+L.I.%3BGuidry+J.P.D.%3BGreskoviak+R.%3BAdams+J.%3C%2Fauthor%3E%3CAN%3E628701874%3C%2FAN%3E%3CDT%3EArticle%3C%2FDT%3E" xr:uid="{157A8C7B-EDEB-4EBB-B9E0-BA48AEE8E8F3}"/>
    <hyperlink ref="J174" r:id="rId347" display="https://access.ovid.com/custom/redirector/index.html?dest=https://go.openathens.net/redirector/unimelb.edu.au?url=http://ovidsp.ovid.com/ovidweb.cgi?T=JS&amp;CSC=Y&amp;NEWS=N&amp;PAGE=fulltext&amp;D=emed20&amp;AN=2003731293" xr:uid="{B9ED9D1A-C118-429B-A2D6-464D91B7B962}"/>
    <hyperlink ref="K174" r:id="rId348" display="https://unimelb.hosted.exlibrisgroup.com/sfxlcl41/?sid=OVID:embase&amp;id=pmid:&amp;id=doi:10.36303%2Fsajaa.2019.25.6.a2&amp;issn=2220-1181&amp;isbn=&amp;volume=25&amp;issue=6&amp;spage=14&amp;pages=14-20&amp;date=2019&amp;title=Southern+African+Journal+of+Anaesthesia+and+Analgesia&amp;atitle=The+prevalence+of+substance+use+in+anaesthesia+practitioners+in+south+africa&amp;aulast=van+der+Westhuizen&amp;pid=%3Cauthor%3Evan+der+Westhuizen+J.%3BRoodt+F.%3BNejthardt+M.%3BEsterhuizen+T.%3BFlint+M.%3Bvan+Straaten+D.%3BMagni+P.%3C%2Fauthor%3E%3CAN%3E2003731293%3C%2FAN%3E%3CDT%3EArticle%3C%2FDT%3E" xr:uid="{5B062018-34C2-44E0-8422-7BCD01AB205F}"/>
    <hyperlink ref="J175" r:id="rId349" display="https://access.ovid.com/custom/redirector/index.html?dest=https://go.openathens.net/redirector/unimelb.edu.au?url=http://ovidsp.ovid.com/ovidweb.cgi?T=JS&amp;CSC=Y&amp;NEWS=N&amp;PAGE=fulltext&amp;D=emed20&amp;AN=629072701" xr:uid="{08164270-194E-41A0-9DF6-965DED5DC332}"/>
    <hyperlink ref="K175" r:id="rId350" display="https://unimelb.hosted.exlibrisgroup.com/sfxlcl41/?sid=OVID:embase&amp;id=pmid:31411142&amp;id=doi:10.2196%2F12610&amp;issn=1438-8871&amp;isbn=&amp;volume=21&amp;issue=8&amp;spage=e12610&amp;pages=e12610&amp;date=2019&amp;title=Journal+of+medical+Internet+research&amp;atitle=Using+Twitter+to+Understand+the+Human+Bowel+Disease+Community%3A+Exploratory+Analysis+of+Key+Topics&amp;aulast=Perez-Perez&amp;pid=%3Cauthor%3EPerez-Perez+M.%3BPerez-Rodriguez+G.%3BFdez-Riverola+F.%3BLourenco+A.%3C%2Fauthor%3E%3CAN%3E629072701%3C%2FAN%3E%3CDT%3EArticle%3C%2FDT%3E" xr:uid="{3F6A8864-10D8-4E19-AB07-5103F61A85C7}"/>
    <hyperlink ref="J176" r:id="rId351" display="https://access.ovid.com/custom/redirector/index.html?dest=https://go.openathens.net/redirector/unimelb.edu.au?url=http://ovidsp.ovid.com/ovidweb.cgi?T=JS&amp;CSC=Y&amp;NEWS=N&amp;PAGE=fulltext&amp;D=emed20&amp;AN=2002368505" xr:uid="{E0448822-6C76-47A9-B9D1-DC09DA1D078C}"/>
    <hyperlink ref="K176" r:id="rId352" display="https://unimelb.hosted.exlibrisgroup.com/sfxlcl41/?sid=OVID:embase&amp;id=pmid:31251769&amp;id=doi:10.1371%2Fjournal.pone.0218998&amp;issn=1932-6203&amp;isbn=&amp;volume=14&amp;issue=6&amp;spage=e0218998&amp;pages=&amp;date=2019&amp;title=PLoS+ONE&amp;atitle=Cannabis+use+in+active+athletes%3A+Behaviors+related+to+subjective+effects&amp;aulast=Zeiger&amp;pid=%3Cauthor%3EZeiger+J.S.%3BSilvers+W.S.%3BFleegler+E.M.%3BZeiger+R.S.%3C%2Fauthor%3E%3CAN%3E2002368505%3C%2FAN%3E%3CDT%3EArticle%3C%2FDT%3E" xr:uid="{8B6C2CA0-03DB-4888-A2A1-CAE2D9328D7D}"/>
    <hyperlink ref="J177" r:id="rId353" display="https://access.ovid.com/custom/redirector/index.html?dest=https://go.openathens.net/redirector/unimelb.edu.au?url=http://ovidsp.ovid.com/ovidweb.cgi?T=JS&amp;CSC=Y&amp;NEWS=N&amp;PAGE=fulltext&amp;D=emed20&amp;AN=631656994" xr:uid="{BC4D2BA9-B944-4750-A09F-40D51B2C0D3A}"/>
    <hyperlink ref="K177" r:id="rId354" display="https://unimelb.hosted.exlibrisgroup.com/sfxlcl41/?sid=OVID:embase&amp;id=pmid:&amp;id=doi:10.1186%2Fs42238-019-0006-9&amp;issn=2522-5782&amp;isbn=&amp;volume=1&amp;issue=1&amp;spage=7&amp;pages=&amp;date=2019&amp;title=Journal+of+Cannabis+Research&amp;atitle=Age+related+differences+in+cannabis+use+and+subjective+effects+in+a+large+population-based+survey+of+adult+athletes&amp;aulast=Zeiger&amp;pid=%3Cauthor%3EZeiger+J.S.%3BSilvers+W.S.%3BFleegler+E.M.%3BZeiger+R.S.%3C%2Fauthor%3E%3CAN%3E631656994%3C%2FAN%3E%3CDT%3EArticle%3C%2FDT%3E" xr:uid="{9AACA64E-AA25-479E-8517-A504BB89EB3D}"/>
    <hyperlink ref="J178" r:id="rId355" display="https://access.ovid.com/custom/redirector/index.html?dest=https://go.openathens.net/redirector/unimelb.edu.au?url=http://ovidsp.ovid.com/ovidweb.cgi?T=JS&amp;CSC=Y&amp;NEWS=N&amp;PAGE=fulltext&amp;D=emed20&amp;AN=629303095" xr:uid="{E35F9CBD-FE3D-43C4-8DD0-6741DD93F522}"/>
    <hyperlink ref="K178" r:id="rId356" display="https://unimelb.hosted.exlibrisgroup.com/sfxlcl41/?sid=OVID:embase&amp;id=pmid:31511026&amp;id=doi:10.1186%2Fs13011-019-0224-3&amp;issn=1747-597X&amp;isbn=&amp;volume=14&amp;issue=1&amp;spage=38&amp;pages=38&amp;date=2019&amp;title=Substance+abuse+treatment%2C+prevention%2C+and+policy&amp;atitle=Keeping+up+with+the+times%3A+how+national+public+health+and+governmental+organizations+communicate+about+cannabis+on+Twitter&amp;aulast=van+Draanen&amp;pid=%3Cauthor%3Evan+Draanen+J.%3BKrishna+T.%3BTsang+C.%3BLiu+S.%3C%2Fauthor%3E%3CAN%3E629303095%3C%2FAN%3E%3CDT%3EArticle%3C%2FDT%3E" xr:uid="{A37E25BD-940A-4921-87B1-0FCC079FBB44}"/>
    <hyperlink ref="J179" r:id="rId357" display="https://access.ovid.com/custom/redirector/index.html?dest=https://go.openathens.net/redirector/unimelb.edu.au?url=http://ovidsp.ovid.com/ovidweb.cgi?T=JS&amp;CSC=Y&amp;NEWS=N&amp;PAGE=fulltext&amp;D=emed20&amp;AN=629104341" xr:uid="{C08F4848-F43E-4778-8B64-5733F4C78837}"/>
    <hyperlink ref="K179" r:id="rId358" display="https://unimelb.hosted.exlibrisgroup.com/sfxlcl41/?sid=OVID:embase&amp;id=pmid:31419834&amp;id=doi:10.1055%2Fs-0039-1677918&amp;issn=2364-0502&amp;isbn=&amp;volume=28&amp;issue=1&amp;spage=208&amp;pages=208-217&amp;date=2019&amp;title=Yearbook+of+medical+informatics&amp;atitle=Recent+Advances+in+Using+Natural+Language+Processing+to+Address+Public+Health+Research+Questions+Using+Social+Media+and+ConsumerGenerated+Data&amp;aulast=Conway&amp;pid=%3Cauthor%3EConway+M.%3BHu+M.%3BChapman+W.W.%3C%2Fauthor%3E%3CAN%3E629104341%3C%2FAN%3E%3CDT%3EArticle%3C%2FDT%3E" xr:uid="{AD898057-820C-476C-9C99-8038B038442F}"/>
    <hyperlink ref="J180" r:id="rId359" display="https://access.ovid.com/custom/redirector/index.html?dest=https://go.openathens.net/redirector/unimelb.edu.au?url=http://ovidsp.ovid.com/ovidweb.cgi?T=JS&amp;CSC=Y&amp;NEWS=N&amp;PAGE=fulltext&amp;D=emed20&amp;AN=625598916" xr:uid="{F40B9D12-D6E8-4FC4-9CDF-6A09923E9280}"/>
    <hyperlink ref="K180" r:id="rId360" display="https://unimelb.hosted.exlibrisgroup.com/sfxlcl41/?sid=OVID:embase&amp;id=pmid:30109719&amp;id=doi:10.1111%2Fjan.13826&amp;issn=1365-2648&amp;isbn=&amp;volume=75&amp;issue=1&amp;spage=119&amp;pages=119-128&amp;date=2019&amp;title=Journal+of+advanced+nursing&amp;atitle=Nursing+Organizations%27+Health+Policy+Content+on+Facebook+and+Twitter+Preceding+the+2016+United+States+Presidential+Election&amp;aulast=Waddell&amp;pid=%3Cauthor%3EWaddell+A.%3C%2Fauthor%3E%3CAN%3E625598916%3C%2FAN%3E%3CDT%3EArticle%3C%2FDT%3E" xr:uid="{A316E0D8-174B-4B1B-8922-AA6DCAB97369}"/>
    <hyperlink ref="J181" r:id="rId361" display="https://access.ovid.com/custom/redirector/index.html?dest=https://go.openathens.net/redirector/unimelb.edu.au?url=http://ovidsp.ovid.com/ovidweb.cgi?T=JS&amp;CSC=Y&amp;NEWS=N&amp;PAGE=fulltext&amp;D=emed20&amp;AN=2001905476" xr:uid="{240E1756-A352-47F8-81D8-86254D11757C}"/>
    <hyperlink ref="K181" r:id="rId362" display="https://unimelb.hosted.exlibrisgroup.com/sfxlcl41/?sid=OVID:embase&amp;id=pmid:31042096&amp;id=doi:10.1513%2FAnnalsATS.201902-125ED&amp;issn=2325-6621&amp;isbn=&amp;volume=16&amp;issue=5&amp;spage=544&amp;pages=544-546&amp;date=2019&amp;title=Annals+of+the+American+Thoracic+Society&amp;atitle=The+increasing+use+of+social+media+for+medical+information%3A+Should+healthcare+providers+be+concerned%3F&amp;aulast=Mageto&amp;pid=%3Cauthor%3EMageto+Y.%3C%2Fauthor%3E%3CAN%3E2001905476%3C%2FAN%3E%3CDT%3EEditorial%3C%2FDT%3E" xr:uid="{B4F836EA-028A-4A1F-95F5-AFC8CCAF8D54}"/>
    <hyperlink ref="J182" r:id="rId363" display="https://access.ovid.com/custom/redirector/index.html?dest=https://go.openathens.net/redirector/unimelb.edu.au?url=http://ovidsp.ovid.com/ovidweb.cgi?T=JS&amp;CSC=Y&amp;NEWS=N&amp;PAGE=fulltext&amp;D=emed20&amp;AN=625495104" xr:uid="{561975D1-F038-48DA-B200-1AB4AC4ADA0D}"/>
    <hyperlink ref="K182" r:id="rId364" display="https://unimelb.hosted.exlibrisgroup.com/sfxlcl41/?sid=OVID:embase&amp;id=pmid:30556823&amp;id=doi:10.1001%2Fjamapediatrics.2018.3811&amp;issn=2168-6203&amp;isbn=&amp;volume=173&amp;issue=2&amp;spage=185&amp;pages=185-186&amp;date=2019&amp;title=JAMA+Pediatrics&amp;atitle=Acute+Mental+Health+Symptoms+in+Adolescent+Marijuana+Users&amp;aulast=Levy&amp;pid=%3Cauthor%3ELevy+S.%3BWeitzman+E.R.%3C%2Fauthor%3E%3CAN%3E625495104%3C%2FAN%3E%3CDT%3ELetter%3C%2FDT%3E" xr:uid="{B31CC324-E13E-49A2-9194-5676BFF9BDDA}"/>
    <hyperlink ref="J183" r:id="rId365" display="https://access.ovid.com/custom/redirector/index.html?dest=https://go.openathens.net/redirector/unimelb.edu.au?url=http://ovidsp.ovid.com/ovidweb.cgi?T=JS&amp;CSC=Y&amp;NEWS=N&amp;PAGE=fulltext&amp;D=emed20&amp;AN=2001601348" xr:uid="{4654AC1A-CF93-4EEC-9B4B-1DE6A27B0646}"/>
    <hyperlink ref="K183" r:id="rId366" display="https://unimelb.hosted.exlibrisgroup.com/sfxlcl41/?sid=OVID:embase&amp;id=pmid:30799152&amp;id=doi:10.1016%2Fj.drugpo.2019.01.005&amp;issn=0955-3959&amp;isbn=&amp;volume=73&amp;issue=&amp;spage=219&amp;pages=219-227&amp;date=2019&amp;title=International+Journal+of+Drug+Policy&amp;atitle=Engagement+with+medical+cannabis+information+from+online+and+mass+media+sources%3A+Is+it+related+to+medical+cannabis+attitudes+and+support+for+legalization%3F&amp;aulast=Lewis&amp;pid=%3Cauthor%3ELewis+N.%3BSznitman+S.R.%3C%2Fauthor%3E%3CAN%3E2001601348%3C%2FAN%3E%3CDT%3EArticle%3C%2FDT%3E" xr:uid="{0C1558AF-8512-4717-A228-DC1A523B8114}"/>
    <hyperlink ref="J184" r:id="rId367" display="https://access.ovid.com/custom/redirector/index.html?dest=https://go.openathens.net/redirector/unimelb.edu.au?url=http://ovidsp.ovid.com/ovidweb.cgi?T=JS&amp;CSC=Y&amp;NEWS=N&amp;PAGE=fulltext&amp;D=emed20&amp;AN=628858133" xr:uid="{542EFEFE-63AD-480E-8774-C9BB16FB8BFE}"/>
    <hyperlink ref="K184" r:id="rId368" display="https://unimelb.hosted.exlibrisgroup.com/sfxlcl41/?sid=OVID:embase&amp;id=pmid:&amp;id=doi:10.1080%2F14659891.2019.1642412&amp;issn=1465-9891&amp;isbn=&amp;volume=24&amp;issue=6&amp;spage=677&amp;pages=677-680&amp;date=2019&amp;title=Journal+of+Substance+Use&amp;atitle=An+exploratory+study+on+the+prevention+of+drug+abuse+among+the+adolescent+students&amp;aulast=Johnson&amp;pid=%3Cauthor%3EJohnson+E.J.%3BMendoza+S.%3C%2Fauthor%3E%3CAN%3E628858133%3C%2FAN%3E%3CDT%3EArticle%3C%2FDT%3E" xr:uid="{4D0D1B41-B389-41B2-ADF3-E5C88BA6EF91}"/>
    <hyperlink ref="J185" r:id="rId369" display="https://access.ovid.com/custom/redirector/index.html?dest=https://go.openathens.net/redirector/unimelb.edu.au?url=http://ovidsp.ovid.com/ovidweb.cgi?T=JS&amp;CSC=Y&amp;NEWS=N&amp;PAGE=fulltext&amp;D=emed20&amp;AN=628959761" xr:uid="{4B4F8FEC-B31B-409B-91DC-F4F16D753CA8}"/>
    <hyperlink ref="K185" r:id="rId370" display="https://unimelb.hosted.exlibrisgroup.com/sfxlcl41/?sid=OVID:embase&amp;id=pmid:31411642&amp;id=doi:10.1001%2Fjama.2019.9981&amp;issn=0098-7484&amp;isbn=&amp;volume=322&amp;issue=9&amp;spage=802&amp;pages=802-804&amp;date=2019&amp;title=JAMA+-+Journal+of+the+American+Medical+Association&amp;atitle=With+Neuroimaging%2C+Large+NIH+Study+Could+Shine+a+Light+on+the+Adolescent+Brain&amp;aulast=Abbasi&amp;pid=%3Cauthor%3EAbbasi+J.%3C%2Fauthor%3E%3CAN%3E628959761%3C%2FAN%3E%3CDT%3ENote%3C%2FDT%3E" xr:uid="{31C5727E-4979-4038-BE80-AAE6AB02EDE0}"/>
    <hyperlink ref="J186" r:id="rId371" display="https://access.ovid.com/custom/redirector/index.html?dest=https://go.openathens.net/redirector/unimelb.edu.au?url=http://ovidsp.ovid.com/ovidweb.cgi?T=JS&amp;CSC=Y&amp;NEWS=N&amp;PAGE=fulltext&amp;D=emed20&amp;AN=2001893805" xr:uid="{540D0C67-659A-494E-961A-17EDF0DB45E2}"/>
    <hyperlink ref="K186" r:id="rId372" display="https://unimelb.hosted.exlibrisgroup.com/sfxlcl41/?sid=OVID:embase&amp;id=pmid:31053391&amp;id=doi:10.1016%2Fj.pediatrneurol.2019.03.014&amp;issn=0887-8994&amp;isbn=&amp;volume=96&amp;issue=&amp;spage=24&amp;pages=24-29&amp;date=2019&amp;title=Pediatric+Neurology&amp;atitle=Cannabidiol%3A+A+Review+of+Clinical+Efficacy+and+Safety+in+Epilepsy&amp;aulast=Samanta&amp;pid=%3Cauthor%3ESamanta+D.%3C%2Fauthor%3E%3CAN%3E2001893805%3C%2FAN%3E%3CDT%3EReview%3C%2FDT%3E" xr:uid="{D350B13C-CB15-4672-9954-B624C203979B}"/>
    <hyperlink ref="J187" r:id="rId373" display="https://access.ovid.com/custom/redirector/index.html?dest=https://go.openathens.net/redirector/unimelb.edu.au?url=http://ovidsp.ovid.com/ovidweb.cgi?T=JS&amp;CSC=Y&amp;NEWS=N&amp;PAGE=fulltext&amp;D=emed20&amp;AN=625902115" xr:uid="{D36C87FB-0C29-45AE-B658-DEA269B73BD0}"/>
    <hyperlink ref="K187" r:id="rId374" display="https://unimelb.hosted.exlibrisgroup.com/sfxlcl41/?sid=OVID:embase&amp;id=pmid:30646891&amp;id=doi:10.1186%2Fs12906-019-2431-x&amp;issn=1472-6882&amp;isbn=&amp;volume=19&amp;issue=1&amp;spage=17&amp;pages=&amp;date=2019&amp;title=BMC+Complementary+and+Alternative+Medicine&amp;atitle=Self-management+strategies+amongst+Australian+women+with+endometriosis%3A+A+national+online+survey&amp;aulast=Armour&amp;pid=%3Cauthor%3EArmour+M.%3BSinclair+J.%3BChalmers+K.J.%3BSmith+C.A.%3C%2Fauthor%3E%3CAN%3E625902115%3C%2FAN%3E%3CDT%3EReview%3C%2FDT%3E" xr:uid="{0D9D8A69-7B97-4491-9E79-2115836D48ED}"/>
    <hyperlink ref="J188" r:id="rId375" display="https://access.ovid.com/custom/redirector/index.html?dest=https://go.openathens.net/redirector/unimelb.edu.au?url=http://ovidsp.ovid.com/ovidweb.cgi?T=JS&amp;CSC=Y&amp;NEWS=N&amp;PAGE=fulltext&amp;D=emed20&amp;AN=634458654" xr:uid="{BE0B03C9-4ABB-4CDA-8561-55C28BBF98B6}"/>
    <hyperlink ref="K188" r:id="rId376" display="https://unimelb.hosted.exlibrisgroup.com/sfxlcl41/?sid=OVID:embase&amp;id=pmid:&amp;id=doi:10.1007%2Fs11136-019-02257-y&amp;issn=1573-2649&amp;isbn=&amp;volume=28&amp;issue=SUPPL+1&amp;spage=S129&amp;pages=S129-S130&amp;date=2019&amp;title=Quality+of+Life+Research&amp;atitle=Cannabis+use+among+individuals+living+with+fibromyalgia&amp;aulast=Payakachat&amp;pid=%3Cauthor%3EPayakachat+N.%3BAchraya+M.%3BNagel+C.%3C%2Fauthor%3E%3CAN%3E634458654%3C%2FAN%3E%3CDT%3EConference+Abstract%3C%2FDT%3E" xr:uid="{CCD10AA4-3550-471F-B8E2-80519E7968B5}"/>
    <hyperlink ref="J189" r:id="rId377" display="https://access.ovid.com/custom/redirector/index.html?dest=https://go.openathens.net/redirector/unimelb.edu.au?url=http://ovidsp.ovid.com/ovidweb.cgi?T=JS&amp;CSC=Y&amp;NEWS=N&amp;PAGE=fulltext&amp;D=emed20&amp;AN=634251714" xr:uid="{E85EC672-44B9-4CC8-976C-83CD57C748D5}"/>
    <hyperlink ref="K189" r:id="rId378" display="https://unimelb.hosted.exlibrisgroup.com/sfxlcl41/?sid=OVID:embase&amp;id=pmid:&amp;id=doi:10.1111%2Fjsr.12912&amp;issn=1365-2869&amp;isbn=&amp;volume=28&amp;issue=SUPPL+1&amp;spage=&amp;pages=&amp;date=2019&amp;title=Journal+of+Sleep+Research&amp;atitle=Cannabis+use+patterns+for+sleep+disorders+in+Australia%3A+A+subanalysis+of+an+online+cross-sectional+survey&amp;aulast=Suraev&amp;pid=%3Cauthor%3ESuraev+A.%3BHoyos+C.%3BMills+L.%3BMcGregor+I.%3BBravo+M.%3BArkell+T.%3BBenson+M.%3BLintzeris+N.%3C%2Fauthor%3E%3CAN%3E634251714%3C%2FAN%3E%3CDT%3EConference+Abstract%3C%2FDT%3E" xr:uid="{F5E0989C-424D-4759-8A0E-9CC6B24AC9D2}"/>
    <hyperlink ref="J190" r:id="rId379" display="https://access.ovid.com/custom/redirector/index.html?dest=https://go.openathens.net/redirector/unimelb.edu.au?url=http://ovidsp.ovid.com/ovidweb.cgi?T=JS&amp;CSC=Y&amp;NEWS=N&amp;PAGE=fulltext&amp;D=emed20&amp;AN=631449141" xr:uid="{08D5BF45-8C19-4BC6-BD06-C1B757F1D653}"/>
    <hyperlink ref="K190" r:id="rId380" display="https://unimelb.hosted.exlibrisgroup.com/sfxlcl41/?sid=OVID:embase&amp;id=pmid:&amp;id=doi:10.1177%2F1352458519868081&amp;issn=1352-4585&amp;isbn=&amp;volume=25&amp;issue=Supplement+2&amp;spage=795&amp;pages=795&amp;date=2019&amp;title=Multiple+Sclerosis+Journal&amp;atitle=Use+and+perceived+benefit+of+complementary+and+alternative+therapies+for+multiple+sclerosis+in+the+Western+United+States%3A+A+17-year+update&amp;aulast=Silbermann&amp;pid=%3Cauthor%3ESilbermann+E.%3BOrban+A.%3BSenders+A.%3BWooliscroft+L.%3BRice+J.%3BCameron+M.%3BWaslo+C.%3BYadav+V.%3BSpain+R.%3C%2Fauthor%3E%3CAN%3E631449141%3C%2FAN%3E%3CDT%3EConference+Abstract%3C%2FDT%3E" xr:uid="{6EF2AC2C-AA97-47DF-A18E-17F6B9C086EB}"/>
    <hyperlink ref="J191" r:id="rId381" display="https://access.ovid.com/custom/redirector/index.html?dest=https://go.openathens.net/redirector/unimelb.edu.au?url=http://ovidsp.ovid.com/ovidweb.cgi?T=JS&amp;CSC=Y&amp;NEWS=N&amp;PAGE=fulltext&amp;D=emed20&amp;AN=631168855" xr:uid="{AA36A883-0F35-485B-BCBE-CE5FF5E608D6}"/>
    <hyperlink ref="K191" r:id="rId382" display="https://unimelb.hosted.exlibrisgroup.com/sfxlcl41/?sid=OVID:embase&amp;id=pmid:&amp;id=doi:10.1093%2Fneuonc%2Fnoz175.566&amp;issn=1523-5866&amp;isbn=&amp;volume=21&amp;issue=Supplement+6&amp;spage=vi135&amp;pages=vi135&amp;date=2019&amp;title=Neuro-Oncology&amp;atitle=Glioblastoma+and+facebook%3A+An+analysis+of+perceived+etiologies+and+treatments&amp;aulast=Reddy&amp;pid=%3Cauthor%3EReddy+N.K.%3BBlondin+N.%3C%2Fauthor%3E%3CAN%3E631168855%3C%2FAN%3E%3CDT%3EConference+Abstract%3C%2FDT%3E" xr:uid="{2290192F-103F-4611-9E5E-4C8ABF0A3E31}"/>
    <hyperlink ref="J192" r:id="rId383" display="https://access.ovid.com/custom/redirector/index.html?dest=https://go.openathens.net/redirector/unimelb.edu.au?url=http://ovidsp.ovid.com/ovidweb.cgi?T=JS&amp;CSC=Y&amp;NEWS=N&amp;PAGE=fulltext&amp;D=emed20&amp;AN=2003280212" xr:uid="{26755A93-887C-4B38-BBD1-B787F67C1C98}"/>
    <hyperlink ref="K192" r:id="rId384" display="https://unimelb.hosted.exlibrisgroup.com/sfxlcl41/?sid=OVID:embase&amp;id=pmid:&amp;id=doi:10.1016%2Fj.jaac.2019.07.738&amp;issn=0890-8567&amp;isbn=&amp;volume=58&amp;issue=10+Supplement&amp;spage=S318&amp;pages=S318&amp;date=2019&amp;title=Journal+of+the+American+Academy+of+Child+and+Adolescent+Psychiatry&amp;atitle=13.3+INTERVENTION+DEVELOPMENT+AND+DESIGN%3A+DETERMINING+ELEMENTS+OF+MOBILE+HEALTH+INTERVENTION+TO+PROMOTE+CANNABIS+CESSATION+AMONG+ADOLESCENTS+WITH+CANNABIS+USE+DISORDERS&amp;aulast=Bagot&amp;pid=%3Cauthor%3EBagot+K.%3C%2Fauthor%3E%3CAN%3E2003280212%3C%2FAN%3E%3CDT%3EConference+Abstract%3C%2FDT%3E" xr:uid="{5986448B-3983-4EB9-8A3A-8CE2CADF542B}"/>
    <hyperlink ref="J193" r:id="rId385" display="https://access.ovid.com/custom/redirector/index.html?dest=https://go.openathens.net/redirector/unimelb.edu.au?url=http://ovidsp.ovid.com/ovidweb.cgi?T=JS&amp;CSC=Y&amp;NEWS=N&amp;PAGE=fulltext&amp;D=emed20&amp;AN=2003124542" xr:uid="{45EB545D-E065-475D-8776-88E97DEA5767}"/>
    <hyperlink ref="K193" r:id="rId386" display="https://unimelb.hosted.exlibrisgroup.com/sfxlcl41/?sid=OVID:embase&amp;id=pmid:&amp;id=doi:10.1016%2Fj.annemergmed.2019.08.251&amp;issn=0196-0644&amp;isbn=&amp;volume=74&amp;issue=4+Supplement&amp;spage=S116&amp;pages=S116&amp;date=2019&amp;title=Annals+of+Emergency+Medicine&amp;atitle=293+A+Novel+Approach+to+Patient+Education%3A+Emergency+Physicians+in+the+Classroom&amp;aulast=Johnson&amp;pid=%3Cauthor%3EJohnson+L.%3BHultgren+A.%3BSu+M.K.%3BGoldfrank+L.R.%3BLaskowski+L.K.%3C%2Fauthor%3E%3CAN%3E2003124542%3C%2FAN%3E%3CDT%3EConference+Abstract%3C%2FDT%3E" xr:uid="{24AECCC2-E2B8-4BF9-B834-0EFE51A43707}"/>
    <hyperlink ref="J194" r:id="rId387" display="https://access.ovid.com/custom/redirector/index.html?dest=https://go.openathens.net/redirector/unimelb.edu.au?url=http://ovidsp.ovid.com/ovidweb.cgi?T=JS&amp;CSC=Y&amp;NEWS=N&amp;PAGE=fulltext&amp;D=emed20&amp;AN=2002912222" xr:uid="{B64D30AF-B643-4F80-A9DA-59C3FF2F406A}"/>
    <hyperlink ref="K194" r:id="rId388" display="https://unimelb.hosted.exlibrisgroup.com/sfxlcl41/?sid=OVID:embase&amp;id=pmid:&amp;id=doi:10.1016%2Fj.fertnstert.2019.07.262&amp;issn=0015-0282&amp;isbn=&amp;volume=112&amp;issue=3+Supplement&amp;spage=e52&amp;pages=e52&amp;date=2019&amp;title=Fertility+and+Sterility&amp;atitle=Infertility+in+the+digital+age%3A+an+opportunity+for+REI+physicians+to+combat+the+spread+of+misinformation+and+fill+support+gaps+in+infertility+care+online&amp;aulast=Jacobs&amp;pid=%3Cauthor%3EJacobs+E.A.%3BRyan+G.L.%3C%2Fauthor%3E%3CAN%3E2002912222%3C%2FAN%3E%3CDT%3EConference+Abstract%3C%2FDT%3E" xr:uid="{A3FAFC5A-BF28-4BC3-A172-3662A626F879}"/>
    <hyperlink ref="J195" r:id="rId389" display="https://access.ovid.com/custom/redirector/index.html?dest=https://go.openathens.net/redirector/unimelb.edu.au?url=http://ovidsp.ovid.com/ovidweb.cgi?T=JS&amp;CSC=Y&amp;NEWS=N&amp;PAGE=fulltext&amp;D=emed20&amp;AN=629301385" xr:uid="{D166308F-1814-42D8-B339-311AAE8A9111}"/>
    <hyperlink ref="K195" r:id="rId390" display="https://unimelb.hosted.exlibrisgroup.com/sfxlcl41/?sid=OVID:embase&amp;id=pmid:&amp;id=doi:10.1200%2FJCO.2019.37.15_suppl.e18060&amp;issn=1527-7755&amp;isbn=&amp;volume=37&amp;issue=Supplement+15&amp;spage=e18060&amp;pages=&amp;date=2019&amp;title=Journal+of+Clinical+Oncology&amp;atitle=Real-world+data+%28RWD%29+and+patients+reported+outcomes+%28PRO%29+in+breast+cancer+%28BC%29%3A+Physical%2C+emotional+side+effects+%28S%2FE%29%2C+financial+toxicity+%28FT%29%2C+and+complementary+usage+%28CM%29+relations&amp;aulast=Vorobiof&amp;pid=%3Cauthor%3EVorobiof+D.A.%3BMalki+E.%3BDeutsch+I.%3BHasid+L.%3C%2Fauthor%3E%3CAN%3E629301385%3C%2FAN%3E%3CDT%3EConference+Abstract%3C%2FDT%3E" xr:uid="{CC37E3E1-A7A1-46B5-8C9D-0DE9E1BA4B34}"/>
    <hyperlink ref="J196" r:id="rId391" display="https://access.ovid.com/custom/redirector/index.html?dest=https://go.openathens.net/redirector/unimelb.edu.au?url=http://ovidsp.ovid.com/ovidweb.cgi?T=JS&amp;CSC=Y&amp;NEWS=N&amp;PAGE=fulltext&amp;D=emed20&amp;AN=628867948" xr:uid="{E32D1124-20B9-451D-96D3-9836D447A2E9}"/>
    <hyperlink ref="K196" r:id="rId392" display="https://unimelb.hosted.exlibrisgroup.com/sfxlcl41/?sid=OVID:embase&amp;id=pmid:&amp;id=doi:10.1093%2Fibd%2Fizy393.016&amp;issn=1536-4844&amp;isbn=&amp;volume=25&amp;issue=Supplement+1&amp;spage=S8&amp;pages=S8&amp;date=2019&amp;title=Inflammatory+Bowel+Diseases&amp;atitle=Unregulated%3A+Medical+companies+use+social+media+to+sell+alternative+treatments+for+inflammatory+bowel+disease&amp;aulast=Szvarca&amp;pid=%3Cauthor%3ESzvarca+D.%3BTabbara+N.%3BMasur+J.%3BGreenfest+A.%3BClarke+L.M.%3BBorum+M.L.%3C%2Fauthor%3E%3CAN%3E628867948%3C%2FAN%3E%3CDT%3EConference+Abstract%3C%2FDT%3E" xr:uid="{9A85E35A-9495-4F64-97FF-7E705F1A03DD}"/>
    <hyperlink ref="J197" r:id="rId393" display="https://access.ovid.com/custom/redirector/index.html?dest=https://go.openathens.net/redirector/unimelb.edu.au?url=http://ovidsp.ovid.com/ovidweb.cgi?T=JS&amp;CSC=Y&amp;NEWS=N&amp;PAGE=fulltext&amp;D=emed20&amp;AN=628867218" xr:uid="{15B3A6B8-64C3-4D94-BE83-22513AF0E243}"/>
    <hyperlink ref="K197" r:id="rId394" display="https://unimelb.hosted.exlibrisgroup.com/sfxlcl41/?sid=OVID:embase&amp;id=pmid:&amp;id=doi:10.1093%2Fibd%2Fizy393.001&amp;issn=1536-4844&amp;isbn=&amp;volume=25&amp;issue=Supplement+1&amp;spage=S1&amp;pages=S1&amp;date=2019&amp;title=Inflammatory+Bowel+Diseases&amp;atitle=Clinical+practitioners%27+education+and+resource+needs+for+inflammatory+bowel+diseases&amp;aulast=Malter&amp;pid=%3Cauthor%3EMalter+L.B.%3BJain+A.%3BCohen+B.%3BGaidos+J.%3BAxisa+L.%3BButterfeld+L.%3BRescola+B.J.%3BSarode+S.%3BCheifetz+A.%3BEhrlich+O.G.%3C%2Fauthor%3E%3CAN%3E628867218%3C%2FAN%3E%3CDT%3EConference+Abstract%3C%2FDT%3E" xr:uid="{CF11D990-6742-4DBE-A225-6D9767848314}"/>
    <hyperlink ref="J198" r:id="rId395" display="https://access.ovid.com/custom/redirector/index.html?dest=https://go.openathens.net/redirector/unimelb.edu.au?url=http://ovidsp.ovid.com/ovidweb.cgi?T=JS&amp;CSC=Y&amp;NEWS=N&amp;PAGE=fulltext&amp;D=emed20&amp;AN=628695264" xr:uid="{CE6FF659-46E7-4A8A-936F-9343EEC6771D}"/>
    <hyperlink ref="K198" r:id="rId396" display="https://unimelb.hosted.exlibrisgroup.com/sfxlcl41/?sid=OVID:embase&amp;id=pmid:&amp;id=doi:10.1111%2Fhead.13549&amp;issn=1526-4610&amp;isbn=&amp;volume=59&amp;issue=Supplement+1&amp;spage=166&amp;pages=166&amp;date=2019&amp;title=Headache&amp;atitle=A+patient+perspective+of+complementary+and+integrative+medicine+%28CIM%29+for+migraine+treatment%3A+A+social+media+survey&amp;aulast=Kuruvilla&amp;pid=%3Cauthor%3EKuruvilla+D.E.%3BCowan+R.P.%3BMehta+A.%3C%2Fauthor%3E%3CAN%3E628695264%3C%2FAN%3E%3CDT%3EConference+Abstract%3C%2FDT%3E" xr:uid="{5A816643-2921-44F8-BA9E-B9038DB2B6E6}"/>
    <hyperlink ref="J199" r:id="rId397" display="https://access.ovid.com/custom/redirector/index.html?dest=https://go.openathens.net/redirector/unimelb.edu.au?url=http://ovidsp.ovid.com/ovidweb.cgi?T=JS&amp;CSC=Y&amp;NEWS=N&amp;PAGE=fulltext&amp;D=emed20&amp;AN=2001763963" xr:uid="{D584F603-688F-414E-8CFA-777478D74406}"/>
    <hyperlink ref="K199" r:id="rId398" display="https://unimelb.hosted.exlibrisgroup.com/sfxlcl41/?sid=OVID:embase&amp;id=pmid:&amp;id=doi:10.1016%2Fj.aimed.2019.03.014&amp;issn=2212-9588&amp;isbn=&amp;volume=6&amp;issue=Supplement+1&amp;spage=S5&amp;pages=S5-S6&amp;date=2019&amp;title=Advances+in+Integrative+Medicine&amp;atitle=Self-management+strategies+amongst+Australian+women+with+Endometriosis%3A+a+national+online+survey&amp;aulast=Armour&amp;pid=%3Cauthor%3EArmour+M.%3BSinclair+J.%3BChalmers+J.%3BSmith+C.%3C%2Fauthor%3E%3CAN%3E2001763963%3C%2FAN%3E%3CDT%3EConference+Abstract%3C%2FDT%3E" xr:uid="{B3D4D0EE-1381-45EA-9E88-C41185804B8C}"/>
    <hyperlink ref="J200" r:id="rId399" display="https://access.ovid.com/custom/redirector/index.html?dest=https://go.openathens.net/redirector/unimelb.edu.au?url=http://ovidsp.ovid.com/ovidweb.cgi?T=JS&amp;CSC=Y&amp;NEWS=N&amp;PAGE=fulltext&amp;D=emed20&amp;AN=2001546615" xr:uid="{568F5DC8-0931-43E8-94B5-7F6D7B709EFD}"/>
    <hyperlink ref="K200" r:id="rId400" display="https://unimelb.hosted.exlibrisgroup.com/sfxlcl41/?sid=OVID:embase&amp;id=pmid:&amp;id=doi:10.1053%2Fj.gastro.2019.01.060&amp;issn=0016-5085&amp;isbn=&amp;volume=156&amp;issue=3+Supplement&amp;spage=S11&amp;pages=S11&amp;date=2019&amp;title=Gastroenterology&amp;atitle=UNREGULATED%3A+MEDICAL+COMPANIES+USE+SOCIAL+MEDIA+TO+SELL+ALTERNATIVE+TREATMENTS+FOR+INFLAMMATORY+BOWEL+DISEASE&amp;aulast=Szvarca&amp;pid=%3Cauthor%3ESzvarca+D.%3BTabbara+N.%3BMasur+J.%3BGreenfest+A.%3BClarke+L.M.%3BBorum+M.L.%3C%2Fauthor%3E%3CAN%3E2001546615%3C%2FAN%3E%3CDT%3EConference+Abstract%3C%2FDT%3E" xr:uid="{06BA3A49-0845-4A00-A551-C0CA30604C54}"/>
    <hyperlink ref="J201" r:id="rId401" display="https://access.ovid.com/custom/redirector/index.html?dest=https://go.openathens.net/redirector/unimelb.edu.au?url=http://ovidsp.ovid.com/ovidweb.cgi?T=JS&amp;CSC=Y&amp;NEWS=N&amp;PAGE=fulltext&amp;D=emed20&amp;AN=2001546605" xr:uid="{065B08C0-9AC9-483B-85AB-3E3590FA30E0}"/>
    <hyperlink ref="K201" r:id="rId402" display="https://unimelb.hosted.exlibrisgroup.com/sfxlcl41/?sid=OVID:embase&amp;id=pmid:&amp;id=doi:10.1053%2Fj.gastro.2019.01.045&amp;issn=0016-5085&amp;isbn=&amp;volume=156&amp;issue=3+Supplement&amp;spage=S1&amp;pages=S1-S2&amp;date=2019&amp;title=Gastroenterology&amp;atitle=CLINICAL+PRACTITIONERS%27+EDUCATION+AND+RESOURCE+NEEDS+FOR+INFLAMMATORY+BOWEL+DISEASES&amp;aulast=Malter&amp;pid=%3Cauthor%3EMalter+L.B.%3BJain+A.%3BCohen+B.%3BGaidos+J.%3BAxisa+L.%3BButterfield+L.%3BRescola+B.J.%3BSarode+S.%3BCheifetz+A.%3BEhrlich+O.G.%3C%2Fauthor%3E%3CAN%3E2001546605%3C%2FAN%3E%3CDT%3EConference+Abstract%3C%2FDT%3E" xr:uid="{E5D02D9A-5556-440C-8A32-25EC785EF86E}"/>
    <hyperlink ref="J202" r:id="rId403" display="https://access.ovid.com/custom/redirector/index.html?dest=https://go.openathens.net/redirector/unimelb.edu.au?url=http://ovidsp.ovid.com/ovidweb.cgi?T=JS&amp;CSC=Y&amp;NEWS=N&amp;PAGE=fulltext&amp;D=emed20&amp;AN=2001444666" xr:uid="{0B133E8F-53D8-4F4E-BF40-E4AC9F4CB5BC}"/>
    <hyperlink ref="K202" r:id="rId404" display="https://unimelb.hosted.exlibrisgroup.com/sfxlcl41/?sid=OVID:embase&amp;id=pmid:&amp;id=doi:10.1016%2Fj.jadohealth.2018.10.215&amp;issn=1054-139X&amp;isbn=&amp;volume=64&amp;issue=2+Supplement&amp;spage=S101&amp;pages=S101&amp;date=2019&amp;title=Journal+of+Adolescent+Health&amp;atitle=Adolescent+Lives+Matter%3A+Social+Well-Being+of+Sexual+And+Gender+Minority+Adolescents+At-Risk+For+And+Living+With+HIV&amp;aulast=Arrington-Sanders&amp;pid=%3Cauthor%3EArrington-Sanders+R.%3BGalai+N.%3BWirtz+A.%3BKwait+J.%3BBeyrer+C.%3BDowshen+N.%3BD%27Angelo+L.J.%3BHailey+K.%3BConley+J.%3BBrooks+D.%3BCelentano+D.%3C%2Fauthor%3E%3CAN%3E2001444666%3C%2FAN%3E%3CDT%3EConference+Abstract%3C%2FDT%3E" xr:uid="{B33C3B27-2002-4AE1-96B1-32CAAA5BCFA4}"/>
    <hyperlink ref="J203" r:id="rId405" display="https://access.ovid.com/custom/redirector/index.html?dest=https://go.openathens.net/redirector/unimelb.edu.au?url=http://ovidsp.ovid.com/ovidweb.cgi?T=JS&amp;CSC=Y&amp;NEWS=N&amp;PAGE=fulltext&amp;D=emed20&amp;AN=2001444556" xr:uid="{67817076-0E27-46CA-98BE-E02B3B148DB0}"/>
    <hyperlink ref="K203" r:id="rId406" display="https://unimelb.hosted.exlibrisgroup.com/sfxlcl41/?sid=OVID:embase&amp;id=pmid:&amp;id=doi:10.1016%2Fj.jadohealth.2018.10.204&amp;issn=1054-139X&amp;isbn=&amp;volume=64&amp;issue=2+Supplement&amp;spage=S95&amp;pages=S95-S96&amp;date=2019&amp;title=Journal+of+Adolescent+Health&amp;atitle=E-Volution-+A+Two+Way+Text+Messaging+Intervention+To+Support+Young+People+With+HIV+Achieve+Health+And+Wellbeing&amp;aulast=Plax&amp;pid=%3Cauthor%3EPlax+K.%3BGerke+D.%3BSchlueter+J.%3BGlotfelty+J.%3BFreshman+M.%3BSlovacek+S.%3C%2Fauthor%3E%3CAN%3E2001444556%3C%2FAN%3E%3CDT%3EConference+Abstract%3C%2FDT%3E" xr:uid="{2EC4A00A-31DA-4E1E-8F3F-C728F0C66756}"/>
    <hyperlink ref="J204" r:id="rId407" display="https://access.ovid.com/custom/redirector/index.html?dest=https://go.openathens.net/redirector/unimelb.edu.au?url=http://ovidsp.ovid.com/ovidweb.cgi?T=JS&amp;CSC=Y&amp;NEWS=N&amp;PAGE=fulltext&amp;D=emed19&amp;AN=624859346" xr:uid="{D8F1CA9F-9027-4ED2-A78F-285A343BB648}"/>
    <hyperlink ref="K204" r:id="rId408" display="https://unimelb.hosted.exlibrisgroup.com/sfxlcl41/?sid=OVID:embase&amp;id=pmid:28777692&amp;id=doi:10.1080%2F10826084.2017.1327979&amp;issn=1532-2491&amp;isbn=&amp;volume=53&amp;issue=3&amp;spage=370&amp;pages=370-380&amp;date=2018&amp;title=Substance+use+%26+misuse&amp;atitle=Marijuana+Use+and+Driving+Under+the+Influence+among+Young+Adults%3A+A+Socioecological+Perspective+on+Risk+Factors&amp;aulast=Berg&amp;pid=%3Cauthor%3EBerg+C.J.%3BDaniel+C.N.%3BVu+M.%3BLi+J.%3BMartin+K.%3BLe+L.%3C%2Fauthor%3E%3CAN%3E624859346%3C%2FAN%3E%3CDT%3EArticle%3C%2FDT%3E" xr:uid="{F99B6663-1873-4BD1-8DFB-5D6BBE40B61A}"/>
    <hyperlink ref="J205" r:id="rId409" display="https://access.ovid.com/custom/redirector/index.html?dest=https://go.openathens.net/redirector/unimelb.edu.au?url=http://ovidsp.ovid.com/ovidweb.cgi?T=JS&amp;CSC=Y&amp;NEWS=N&amp;PAGE=fulltext&amp;D=emed19&amp;AN=629380509" xr:uid="{945D84EF-F877-4AC9-BBDF-8744F60113AF}"/>
    <hyperlink ref="K205" r:id="rId410" display="https://unimelb.hosted.exlibrisgroup.com/sfxlcl41/?sid=OVID:embase&amp;id=pmid:30646364&amp;id=doi:10.1001%2Fjamanetworkopen.2018.2242&amp;issn=2574-3805&amp;isbn=&amp;volume=1&amp;issue=7&amp;spage=e182242&amp;pages=e182242&amp;date=2018&amp;title=JAMA+network+open&amp;atitle=Social+Media+Posts+by+Recreational+Marijuana+Companies+and+Administrative+Code+Regulations+in+Washington+State&amp;aulast=Moreno&amp;pid=%3Cauthor%3EMoreno+M.A.%3BGower+A.D.%3BJenkins+M.C.%3BScheck+J.%3BSohal+J.%3BKerr+B.%3BYoung+H.N.%3BCox+E.%3C%2Fauthor%3E%3CAN%3E629380509%3C%2FAN%3E%3CDT%3EArticle%3C%2FDT%3E" xr:uid="{C0E2A244-ACD8-4913-86C3-FD126BCF022C}"/>
    <hyperlink ref="J206" r:id="rId411" display="https://access.ovid.com/custom/redirector/index.html?dest=https://go.openathens.net/redirector/unimelb.edu.au?url=http://ovidsp.ovid.com/ovidweb.cgi?T=JS&amp;CSC=Y&amp;NEWS=N&amp;PAGE=fulltext&amp;D=emed19&amp;AN=626443707" xr:uid="{C0F4A546-1195-4056-8F38-DF3166F7E1F5}"/>
    <hyperlink ref="K206" r:id="rId412" display="https://unimelb.hosted.exlibrisgroup.com/sfxlcl41/?sid=OVID:embase&amp;id=pmid:29116552&amp;id=doi:10.1007%2Fs11121-017-0844-7&amp;issn=1573-6695&amp;isbn=&amp;volume=19&amp;issue=4&amp;spage=559&amp;pages=559-569&amp;date=2018&amp;title=Prevention+science+%3A+the+official+journal+of+the+Society+for+Prevention+Research&amp;atitle=Using+Facebook+to+Recruit+Parents+to+Participate+in+a+Family+Program+to+Prevent+Teen+Drug+Use&amp;aulast=Oesterle&amp;pid=%3Cauthor%3EOesterle+S.%3BEpstein+M.%3BHaggerty+K.P.%3BMoreno+M.A.%3C%2Fauthor%3E%3CAN%3E626443707%3C%2FAN%3E%3CDT%3EArticle%3C%2FDT%3E" xr:uid="{91592668-1A47-418A-9635-08C7C8B9C736}"/>
    <hyperlink ref="J207" r:id="rId413" display="https://access.ovid.com/custom/redirector/index.html?dest=https://go.openathens.net/redirector/unimelb.edu.au?url=http://ovidsp.ovid.com/ovidweb.cgi?T=JS&amp;CSC=Y&amp;NEWS=N&amp;PAGE=fulltext&amp;D=emed19&amp;AN=2001073116" xr:uid="{69EE6865-DC41-4A9A-A583-6FA02B31700D}"/>
    <hyperlink ref="K207" r:id="rId414" display="https://unimelb.hosted.exlibrisgroup.com/sfxlcl41/?sid=OVID:embase&amp;id=pmid:30185393&amp;id=doi:10.1016%2Fj.clinthera.2018.08.003&amp;issn=0149-2918&amp;isbn=&amp;volume=40&amp;issue=9&amp;spage=1429&amp;pages=1429-1434&amp;date=2018&amp;title=Clinical+Therapeutics&amp;atitle=Troublesome+News%2C+Fake+News%2C+Biased+or+Incomplete+News&amp;aulast=Shader&amp;pid=%3Cauthor%3EShader+R.I.%3C%2Fauthor%3E%3CAN%3E2001073116%3C%2FAN%3E%3CDT%3EEditorial%3C%2FDT%3E" xr:uid="{868601A9-842E-4D1C-9582-6FA11AFB6C5B}"/>
    <hyperlink ref="J208" r:id="rId415" display="https://access.ovid.com/custom/redirector/index.html?dest=https://go.openathens.net/redirector/unimelb.edu.au?url=http://ovidsp.ovid.com/ovidweb.cgi?T=JS&amp;CSC=Y&amp;NEWS=N&amp;PAGE=fulltext&amp;D=emed19&amp;AN=623767607" xr:uid="{ADD72AD6-EFC1-4F6C-ADB0-F9669E09B585}"/>
    <hyperlink ref="K208" r:id="rId416" display="https://unimelb.hosted.exlibrisgroup.com/sfxlcl41/?sid=OVID:embase&amp;id=pmid:30150209&amp;id=doi:10.1542%2Fpeds.2018-1889&amp;issn=0031-4005&amp;isbn=&amp;volume=142&amp;issue=3&amp;spage=e20181889&amp;pages=&amp;date=2018&amp;title=Pediatrics&amp;atitle=Marijuana+use+during+pregnancy+and+breastfeeding%3A+Implications+for+neonatal+and+childhood+outcomes&amp;aulast=Ryan&amp;pid=%3Cauthor%3ERyan+S.A.%3BAmmerman+S.D.%3BO%27Connor+M.E.%3BPatrick+S.W.%3BPlumb+J.%3BQuigley+J.%3BWalker-Harding+L.R.%3C%2Fauthor%3E%3CAN%3E623767607%3C%2FAN%3E%3CDT%3EArticle%3C%2FDT%3E" xr:uid="{7F70874F-8FB0-4649-B32C-46F18BF87FFE}"/>
    <hyperlink ref="J209" r:id="rId417" display="https://access.ovid.com/custom/redirector/index.html?dest=https://go.openathens.net/redirector/unimelb.edu.au?url=http://ovidsp.ovid.com/ovidweb.cgi?T=JS&amp;CSC=Y&amp;NEWS=N&amp;PAGE=fulltext&amp;D=emed19&amp;AN=621602111" xr:uid="{DEDF8E4F-CE9C-4F5F-A682-842DA92EE680}"/>
    <hyperlink ref="K209" r:id="rId418" display="https://unimelb.hosted.exlibrisgroup.com/sfxlcl41/?sid=OVID:embase&amp;id=pmid:29642898&amp;id=doi:10.1186%2Fs12884-018-1710-8&amp;issn=1471-2393&amp;isbn=&amp;volume=18&amp;issue=1&amp;spage=91&amp;pages=&amp;date=2018&amp;title=BMC+Pregnancy+and+Childbirth&amp;atitle=Enablers+and+barriers+for+women+with+gestational+diabetes+mellitus+to+achieve+optimal+glycaemic+control+-+a+qualitative+study+using+the+theoretical+domains+framework&amp;aulast=Martis&amp;pid=%3Cauthor%3EMartis+R.%3BBrown+J.%3BMcAra-Couper+J.%3BCrowther+C.A.%3C%2Fauthor%3E%3CAN%3E621602111%3C%2FAN%3E%3CDT%3EArticle%3C%2FDT%3E" xr:uid="{57EA31D8-43BE-407B-BD6E-5F660C36C66D}"/>
    <hyperlink ref="J210" r:id="rId419" display="https://access.ovid.com/custom/redirector/index.html?dest=https://go.openathens.net/redirector/unimelb.edu.au?url=http://ovidsp.ovid.com/ovidweb.cgi?T=JS&amp;CSC=Y&amp;NEWS=N&amp;PAGE=fulltext&amp;D=emed19&amp;AN=622378021" xr:uid="{DA2AC3D7-393A-44CE-8EE5-06CB09280486}"/>
    <hyperlink ref="K210" r:id="rId420" display="https://unimelb.hosted.exlibrisgroup.com/sfxlcl41/?sid=OVID:embase&amp;id=pmid:29845473&amp;id=doi:10.1007%2Fs11606-018-4492-9&amp;issn=0884-8734&amp;isbn=&amp;volume=33&amp;issue=9&amp;spage=1438&amp;pages=1438-1440&amp;date=2018&amp;title=Journal+of+General+Internal+Medicine&amp;atitle=Media+Content+Analysis+of+Marijuana%27s+Health+Effects+in+News+Coverage&amp;aulast=Abraham&amp;pid=%3Cauthor%3EAbraham+A.%3BZhang+A.J.%3BAhn+R.%3BWoodbridge+A.%3BKorenstein+D.%3BKeyhani+S.%3C%2Fauthor%3E%3CAN%3E622378021%3C%2FAN%3E%3CDT%3EArticle%3C%2FDT%3E" xr:uid="{054F0427-89B5-4E5B-AADA-F71B3D0565D7}"/>
    <hyperlink ref="J211" r:id="rId421" display="https://access.ovid.com/custom/redirector/index.html?dest=https://go.openathens.net/redirector/unimelb.edu.au?url=http://ovidsp.ovid.com/ovidweb.cgi?T=JS&amp;CSC=Y&amp;NEWS=N&amp;PAGE=fulltext&amp;D=emed19&amp;AN=625789527" xr:uid="{C0CF99F4-5ACF-4EF2-BE8A-2AC33A447404}"/>
    <hyperlink ref="K211" r:id="rId422" display="https://unimelb.hosted.exlibrisgroup.com/sfxlcl41/?sid=OVID:embase&amp;id=pmid:29843262&amp;id=doi:10.3233%2FNPM-17133&amp;issn=1934-5798&amp;isbn=&amp;volume=11&amp;issue=4&amp;spage=409&amp;pages=409-415&amp;date=2018&amp;title=Journal+of+Neonatal-Perinatal+Medicine&amp;atitle=The+perception+of+pre-and+post-natal+marijuana+exposure+on+health+outcomes%3A+A+content+analysis+of+Twitter+messages&amp;aulast=Dakkak&amp;pid=%3Cauthor%3EDakkak+H.%3BBrown+R.%3BTwynstra+J.%3BCharbonneau+K.%3BSeabrook+J.A.%3C%2Fauthor%3E%3CAN%3E625789527%3C%2FAN%3E%3CDT%3EArticle%3C%2FDT%3E" xr:uid="{64E9A23E-52C5-4E67-9F69-0EB80506C9A4}"/>
    <hyperlink ref="J212" r:id="rId423" display="https://access.ovid.com/custom/redirector/index.html?dest=https://go.openathens.net/redirector/unimelb.edu.au?url=http://ovidsp.ovid.com/ovidweb.cgi?T=JS&amp;CSC=Y&amp;NEWS=N&amp;PAGE=fulltext&amp;D=emed19&amp;AN=2000853559" xr:uid="{D8965A27-A671-4D8D-BB0D-BFE90C47E996}"/>
    <hyperlink ref="K212" r:id="rId424" display="https://unimelb.hosted.exlibrisgroup.com/sfxlcl41/?sid=OVID:embase&amp;id=pmid:29883950&amp;id=doi:10.1016%2Fj.drugalcdep.2018.03.041&amp;issn=0376-8716&amp;isbn=&amp;volume=188&amp;issue=&amp;spage=364&amp;pages=364-369&amp;date=2018&amp;title=Drug+and+Alcohol+Dependence&amp;atitle=Understanding+emerging+forms+of+cannabis+use+through+an+online+cannabis+community%3A+An+analysis+of+relative+post+volume+and+subjective+highness+ratings&amp;aulast=Meacham&amp;pid=%3Cauthor%3EMeacham+M.C.%3BPaul+M.J.%3BRamo+D.E.%3C%2Fauthor%3E%3CAN%3E2000853559%3C%2FAN%3E%3CDT%3EArticle%3C%2FDT%3E" xr:uid="{3B713E56-0378-4806-B7E6-C2AFE6299B5E}"/>
    <hyperlink ref="J213" r:id="rId425" display="https://access.ovid.com/custom/redirector/index.html?dest=https://go.openathens.net/redirector/unimelb.edu.au?url=http://ovidsp.ovid.com/ovidweb.cgi?T=JS&amp;CSC=Y&amp;NEWS=N&amp;PAGE=fulltext&amp;D=emed19&amp;AN=2000659925" xr:uid="{7CBB7E51-D8A9-4A5D-8BBE-221F159C5A71}"/>
    <hyperlink ref="K213" r:id="rId426" display="https://unimelb.hosted.exlibrisgroup.com/sfxlcl41/?sid=OVID:embase&amp;id=pmid:29669296&amp;id=doi:10.1016%2Fj.drugalcdep.2018.02.033&amp;issn=0376-8716&amp;isbn=&amp;volume=187&amp;issue=&amp;spage=155&amp;pages=155-159&amp;date=2018&amp;title=Drug+and+Alcohol+Dependence&amp;atitle=A+Twitter-based+survey+on+marijuana+concentrate+use&amp;aulast=Daniulaityte&amp;pid=%3Cauthor%3EDaniulaityte+R.%3BZatreh+M.Y.%3BLamy+F.R.%3BNahhas+R.W.%3BMartins+S.S.%3BSheth+A.%3BCarlson+R.G.%3C%2Fauthor%3E%3CAN%3E2000659925%3C%2FAN%3E%3CDT%3EArticle%3C%2FDT%3E" xr:uid="{DA09BC98-D4C1-411D-AAA9-F7B84153D4EA}"/>
    <hyperlink ref="J214" r:id="rId427" display="https://access.ovid.com/custom/redirector/index.html?dest=https://go.openathens.net/redirector/unimelb.edu.au?url=http://ovidsp.ovid.com/ovidweb.cgi?T=JS&amp;CSC=Y&amp;NEWS=N&amp;PAGE=fulltext&amp;D=emed19&amp;AN=2000595166" xr:uid="{A3D2C25C-F8F2-484A-B2BF-2C2F65246677}"/>
    <hyperlink ref="K214" r:id="rId428" display="https://unimelb.hosted.exlibrisgroup.com/sfxlcl41/?sid=OVID:embase&amp;id=pmid:29471226&amp;id=doi:10.1016%2Fj.drugalcdep.2017.11.028&amp;issn=0376-8716&amp;isbn=&amp;volume=185&amp;issue=&amp;spage=219&amp;pages=219-225&amp;date=2018&amp;title=Drug+and+Alcohol+Dependence&amp;atitle=Examining+effects+of+medical+cannabis+narratives+on+beliefs%2C+attitudes%2C+and+intentions+related+to+recreational+cannabis%3A+A+web-based+randomized+experiment&amp;aulast=Sznitman&amp;pid=%3Cauthor%3ESznitman+S.R.%3BLewis+N.%3C%2Fauthor%3E%3CAN%3E2000595166%3C%2FAN%3E%3CDT%3EArticle%3C%2FDT%3E" xr:uid="{F1B5ACA1-AEB6-476A-872D-15DA5CB0C938}"/>
    <hyperlink ref="J215" r:id="rId429" display="https://access.ovid.com/custom/redirector/index.html?dest=https://go.openathens.net/redirector/unimelb.edu.au?url=http://ovidsp.ovid.com/ovidweb.cgi?T=JS&amp;CSC=Y&amp;NEWS=N&amp;PAGE=fulltext&amp;D=emed19&amp;AN=623114973" xr:uid="{DB7A1BDB-0FE6-46EB-8EB0-E389CD4D6C22}"/>
    <hyperlink ref="K215" r:id="rId430" display="https://unimelb.hosted.exlibrisgroup.com/sfxlcl41/?sid=OVID:embase&amp;id=pmid:29847203&amp;id=doi:10.1056%2FNEJMp1806486&amp;issn=0028-4793&amp;isbn=&amp;volume=379&amp;issue=3&amp;spage=205&amp;pages=205-207&amp;date=2018&amp;title=New+England+Journal+of+Medicine&amp;atitle=The+FDA+and+the+next+wave+of+drug+abuse+-+Proactive+pharmacovigilance&amp;aulast=Throckmorton&amp;pid=%3Cauthor%3EThrockmorton+D.C.%3BGottlieb+S.%3BWoodcock+J.%3C%2Fauthor%3E%3CAN%3E623114973%3C%2FAN%3E%3CDT%3EReview%3C%2FDT%3E" xr:uid="{2424540A-EF34-4168-8F26-784A5A23AE32}"/>
    <hyperlink ref="J216" r:id="rId431" display="https://access.ovid.com/custom/redirector/index.html?dest=https://go.openathens.net/redirector/unimelb.edu.au?url=http://ovidsp.ovid.com/ovidweb.cgi?T=JS&amp;CSC=Y&amp;NEWS=N&amp;PAGE=fulltext&amp;D=emed19&amp;AN=624274185" xr:uid="{6DDDB663-EAB3-4C64-8C15-C0C39F824EA0}"/>
    <hyperlink ref="K216" r:id="rId432" display="https://unimelb.hosted.exlibrisgroup.com/sfxlcl41/?sid=OVID:embase&amp;id=pmid:&amp;id=doi:&amp;issn=2284-0249&amp;isbn=&amp;volume=24&amp;issue=3&amp;spage=111&amp;pages=111-112&amp;date=2018&amp;title=Journal+of+Psychopathology&amp;atitle=The+role+of+psychopathology+in+modern+psychiatry&amp;aulast=Fiorillo&amp;pid=%3Cauthor%3EFiorillo+A.%3BDell%27Osso+B.%3BMaina+G.%3BFagiolini+A.%3C%2Fauthor%3E%3CAN%3E624274185%3C%2FAN%3E%3CDT%3EEditorial%3C%2FDT%3E" xr:uid="{E382F9E9-3B04-4F68-A71B-8133CBF0C2DB}"/>
    <hyperlink ref="J217" r:id="rId433" display="https://access.ovid.com/custom/redirector/index.html?dest=https://go.openathens.net/redirector/unimelb.edu.au?url=http://ovidsp.ovid.com/ovidweb.cgi?T=JS&amp;CSC=Y&amp;NEWS=N&amp;PAGE=fulltext&amp;D=emed19&amp;AN=618490952" xr:uid="{B50B0808-75F9-4612-9C59-5C03EAF1A08D}"/>
    <hyperlink ref="K217" r:id="rId434" display="https://unimelb.hosted.exlibrisgroup.com/sfxlcl41/?sid=OVID:embase&amp;id=pmid:&amp;id=doi:10.1080%2F02791072.2017.1371363&amp;issn=0279-1072&amp;isbn=&amp;volume=50&amp;issue=2&amp;spage=114&amp;pages=114-120&amp;date=2018&amp;title=Journal+of+Psychoactive+Drugs&amp;atitle=The+Scheduling+of+Kratom+and+Selective+Use+of+Data&amp;aulast=Griffin&amp;pid=%3Cauthor%3EGriffin+O.H.%3BWebb+M.E.%3C%2Fauthor%3E%3CAN%3E618490952%3C%2FAN%3E%3CDT%3EArticle%3C%2FDT%3E" xr:uid="{103DA750-C721-43FA-92C7-0E1172071E71}"/>
    <hyperlink ref="J218" r:id="rId435" display="https://access.ovid.com/custom/redirector/index.html?dest=https://go.openathens.net/redirector/unimelb.edu.au?url=http://ovidsp.ovid.com/ovidweb.cgi?T=JS&amp;CSC=Y&amp;NEWS=N&amp;PAGE=fulltext&amp;D=emed19&amp;AN=630253025" xr:uid="{FC9D4A1D-29B5-42CE-A64D-D69A43F57C1E}"/>
    <hyperlink ref="K218" r:id="rId436" display="https://unimelb.hosted.exlibrisgroup.com/sfxlcl41/?sid=OVID:embase&amp;id=pmid:&amp;id=doi:10.1542%2Fpeds.141.1-MeetingAbstract.497&amp;issn=1098-4275&amp;isbn=&amp;volume=141&amp;issue=1&amp;spage=&amp;pages=&amp;date=2018&amp;title=Pediatrics&amp;atitle=Physician+and+parental+perceptions+of+pediatric+medical+Marijuana&amp;aulast=Anant&amp;pid=%3Cauthor%3EAnant+P.K.%3BPowell+M.%3BSmith+S.%3BJohnson+S.T.%3C%2Fauthor%3E%3CAN%3E630253025%3C%2FAN%3E%3CDT%3EConference+Abstract%3C%2FDT%3E" xr:uid="{480CEBA6-DDD3-4EFC-A709-F1156EF2AD28}"/>
    <hyperlink ref="J219" r:id="rId437" display="https://access.ovid.com/custom/redirector/index.html?dest=https://go.openathens.net/redirector/unimelb.edu.au?url=http://ovidsp.ovid.com/ovidweb.cgi?T=JS&amp;CSC=Y&amp;NEWS=N&amp;PAGE=fulltext&amp;D=emed19&amp;AN=624641728" xr:uid="{0EFE5C18-5C8C-4B87-A2FD-BFD86B20E1AF}"/>
    <hyperlink ref="K219" r:id="rId438" display="https://unimelb.hosted.exlibrisgroup.com/sfxlcl41/?sid=OVID:embase&amp;id=pmid:&amp;id=doi:10.1080%2F15563650.2018.1506610&amp;issn=1556-9519&amp;isbn=&amp;volume=56&amp;issue=10&amp;spage=1041&amp;pages=1041-1042&amp;date=2018&amp;title=Clinical+Toxicology&amp;atitle=Characterization+of+drug+abuse+information+questions+submitted+to+an+online+forum&amp;aulast=Garland&amp;pid=%3Cauthor%3EGarland+S.%3BSchaeffer+S.%3C%2Fauthor%3E%3CAN%3E624641728%3C%2FAN%3E%3CDT%3EConference+Abstract%3C%2FDT%3E" xr:uid="{4533EBA0-8569-4CC9-B560-FBBB8D411F62}"/>
    <hyperlink ref="J220" r:id="rId439" display="https://access.ovid.com/custom/redirector/index.html?dest=https://go.openathens.net/redirector/unimelb.edu.au?url=http://ovidsp.ovid.com/ovidweb.cgi?T=JS&amp;CSC=Y&amp;NEWS=N&amp;PAGE=fulltext&amp;D=emed19&amp;AN=624562027" xr:uid="{5E98D382-2295-4843-8FA0-FD7A66BBCD88}"/>
    <hyperlink ref="K220" r:id="rId440" display="https://unimelb.hosted.exlibrisgroup.com/sfxlcl41/?sid=OVID:embase&amp;id=pmid:&amp;id=doi:10.1097%2FMAT.0000000000000882&amp;issn=1538-943X&amp;isbn=&amp;volume=64&amp;issue=Supplement+2&amp;spage=14&amp;pages=14&amp;date=2018&amp;title=ASAIO+Journal&amp;atitle=The+journey+to+ECMO+could+start+with+a+single+vape%3A+A+case+of+severe+hypersensitivity+pneumonitis+in+a+pediatric+patient&amp;aulast=Attis&amp;pid=%3Cauthor%3EAttis+M.%3BKing+J.%3BHardison+D.%3BBridges+B.%3C%2Fauthor%3E%3CAN%3E624562027%3C%2FAN%3E%3CDT%3EConference+Abstract%3C%2FDT%3E" xr:uid="{FA0236C5-59F1-43A5-9BFB-B67FE5D85F55}"/>
    <hyperlink ref="J221" r:id="rId441" display="https://access.ovid.com/custom/redirector/index.html?dest=https://go.openathens.net/redirector/unimelb.edu.au?url=http://ovidsp.ovid.com/ovidweb.cgi?T=JS&amp;CSC=Y&amp;NEWS=N&amp;PAGE=fulltext&amp;D=emed19&amp;AN=2001170929" xr:uid="{7B6CD23C-2249-49B3-A2F7-1BC392C70479}"/>
    <hyperlink ref="K221" r:id="rId442" display="https://unimelb.hosted.exlibrisgroup.com/sfxlcl41/?sid=OVID:embase&amp;id=pmid:&amp;id=doi:10.1016%2Fj.jaac.2018.09.030&amp;issn=0890-8567&amp;isbn=&amp;volume=57&amp;issue=10+Supplement&amp;spage=S139&amp;pages=S139-S140&amp;date=2018&amp;title=Journal+of+the+American+Academy+of+Child+and+Adolescent+Psychiatry&amp;atitle=End-User-Informed+Mobile+Health+%28mHealth%29+Intervention+Development+For+Adolescent+Cannabis+Use+Disorder%3A+A+Qualitative+Study&amp;aulast=Hodgdon&amp;pid=%3Cauthor%3EHodgdon+E.A.%3BBath+E.%3BTapert+S.F.%3BBagot+K.S.%3C%2Fauthor%3E%3CAN%3E2001170929%3C%2FAN%3E%3CDT%3EConference+Abstract%3C%2FDT%3E" xr:uid="{703B9FEC-9773-425C-AA90-A3B8B9040B48}"/>
    <hyperlink ref="J222" r:id="rId443" display="https://access.ovid.com/custom/redirector/index.html?dest=https://go.openathens.net/redirector/unimelb.edu.au?url=http://ovidsp.ovid.com/ovidweb.cgi?T=JS&amp;CSC=Y&amp;NEWS=N&amp;PAGE=fulltext&amp;D=emed19&amp;AN=624431366" xr:uid="{6EEEFE79-0CF9-48FA-BD54-0A260B8A56BE}"/>
    <hyperlink ref="K222" r:id="rId444" display="https://unimelb.hosted.exlibrisgroup.com/sfxlcl41/?sid=OVID:embase&amp;id=pmid:&amp;id=doi:10.1007%2Fs11136-018-1946-9&amp;issn=1573-2649&amp;isbn=&amp;volume=27&amp;issue=Supplement+1&amp;spage=S156&amp;pages=S156-S157&amp;date=2018&amp;title=Quality+of+Life+Research&amp;atitle=Quality+of+life+of+marijuana+users+and+factors+associated+with+marijuana+use%3A+The+Arkansas+Marijuana+Study&amp;aulast=Payakachat&amp;pid=%3Cauthor%3EPayakachat+N.%3BRussell+L.%3BFantegrossi+W.%3C%2Fauthor%3E%3CAN%3E624431366%3C%2FAN%3E%3CDT%3EConference+Abstract%3C%2FDT%3E" xr:uid="{81C03163-214D-4A29-9526-2C7F16A9478B}"/>
    <hyperlink ref="J223" r:id="rId445" display="https://access.ovid.com/custom/redirector/index.html?dest=https://go.openathens.net/redirector/unimelb.edu.au?url=http://ovidsp.ovid.com/ovidweb.cgi?T=JS&amp;CSC=Y&amp;NEWS=N&amp;PAGE=fulltext&amp;D=emed19&amp;AN=2001170581" xr:uid="{89A89635-240D-48B7-880F-AAA04F1A59AE}"/>
    <hyperlink ref="K223" r:id="rId446" display="https://unimelb.hosted.exlibrisgroup.com/sfxlcl41/?sid=OVID:embase&amp;id=pmid:&amp;id=doi:10.1016%2Fj.jaac.2018.07.044&amp;issn=0890-8567&amp;isbn=&amp;volume=57&amp;issue=10+Supplement&amp;spage=S10&amp;pages=S10&amp;date=2018&amp;title=Journal+of+the+American+Academy+of+Child+and+Adolescent+Psychiatry&amp;atitle=Child+and+Adolescent+Psychiatry+Case+Studies%3A+A+Broad+Range+of+Ethical+Dilemmas&amp;aulast=Bernstein&amp;pid=%3Cauthor%3EBernstein+B.%3BSondheimer+A.%3C%2Fauthor%3E%3CAN%3E2001170581%3C%2FAN%3E%3CDT%3EConference+Abstract%3C%2FDT%3E" xr:uid="{9D397A4C-5F62-46B3-B5D1-F87E68F47625}"/>
    <hyperlink ref="J224" r:id="rId447" display="https://access.ovid.com/custom/redirector/index.html?dest=https://go.openathens.net/redirector/unimelb.edu.au?url=http://ovidsp.ovid.com/ovidweb.cgi?T=JS&amp;CSC=Y&amp;NEWS=N&amp;PAGE=fulltext&amp;D=emed19&amp;AN=624230059" xr:uid="{46765BAD-D586-40FC-92DE-99B8FE0B89E6}"/>
    <hyperlink ref="K224" r:id="rId448" display="https://unimelb.hosted.exlibrisgroup.com/sfxlcl41/?sid=OVID:embase&amp;id=pmid:&amp;id=doi:10.1111%2Fpde.13661&amp;issn=1525-1470&amp;isbn=&amp;volume=35&amp;issue=5&amp;spage=703&amp;pages=703&amp;date=2018&amp;title=Pediatric+Dermatology&amp;atitle=Perceptions+of+eczema+on+instagram%3A+Influence+on+adolescents+and+teenage+patients&amp;aulast=Yang&amp;pid=%3Cauthor%3EYang+E.J.%3BBeck+K.M.%3BBhutani+T.%3C%2Fauthor%3E%3CAN%3E624230059%3C%2FAN%3E%3CDT%3EConference+Abstract%3C%2FDT%3E" xr:uid="{CF04DDB3-3A63-45F7-BA3A-B895D04EAA6C}"/>
    <hyperlink ref="J225" r:id="rId449" display="https://access.ovid.com/custom/redirector/index.html?dest=https://go.openathens.net/redirector/unimelb.edu.au?url=http://ovidsp.ovid.com/ovidweb.cgi?T=JS&amp;CSC=Y&amp;NEWS=N&amp;PAGE=fulltext&amp;D=emed19&amp;AN=624049239" xr:uid="{4DF5BD13-0BDC-4838-A1A3-68DCA4685ADA}"/>
    <hyperlink ref="K225" r:id="rId450" display="https://unimelb.hosted.exlibrisgroup.com/sfxlcl41/?sid=OVID:embase&amp;id=pmid:&amp;id=doi:10.1002%2Fppul.24151&amp;issn=1099-0496&amp;isbn=&amp;volume=53&amp;issue=Supplement+2&amp;spage=64&amp;pages=64-65&amp;date=2018&amp;title=Pediatric+Pulmonology&amp;atitle=Lung+health+risk+behaviors+and+perceptions+in+adolescents+and+young+adults+with+cystic+fibrosis&amp;aulast=Hamberger&amp;pid=%3Cauthor%3EHamberger+E.%3BHalpern-Felsher+B.%3BMilla+C.%3C%2Fauthor%3E%3CAN%3E624049239%3C%2FAN%3E%3CDT%3EConference+Abstract%3C%2FDT%3E" xr:uid="{F423F618-D66F-4C9C-B37D-84D51CEA3463}"/>
    <hyperlink ref="J226" r:id="rId451" display="https://access.ovid.com/custom/redirector/index.html?dest=https://go.openathens.net/redirector/unimelb.edu.au?url=http://ovidsp.ovid.com/ovidweb.cgi?T=JS&amp;CSC=Y&amp;NEWS=N&amp;PAGE=fulltext&amp;D=emed19&amp;AN=623994704" xr:uid="{EA05990D-5732-4456-B0AD-86182008568B}"/>
    <hyperlink ref="K226" r:id="rId452" display="https://unimelb.hosted.exlibrisgroup.com/sfxlcl41/?sid=OVID:embase&amp;id=pmid:&amp;id=doi:10.1136%2Fannrheumdis-2018-eular.3097&amp;issn=1468-2060&amp;isbn=&amp;volume=77&amp;issue=Supplement+2&amp;spage=1879&amp;pages=1879&amp;date=2018&amp;title=Annals+of+the+Rheumatic+Diseases&amp;atitle=Pare+canadian+arthritis+patient+alliance%3A+Who+are+we%3F+what+have+we+been+up+to%3F&amp;aulast=Reece&amp;pid=%3Cauthor%3EReece+C.%3BRobertson+N.%3BWilhelm+L.%3BProulx+L.%3BRichards+D.%3BMcKinnon+A.%3BGunderson+J.%3BSirois+A.%3C%2Fauthor%3E%3CAN%3E623994704%3C%2FAN%3E%3CDT%3EConference+Abstract%3C%2FDT%3E" xr:uid="{8CBB2C16-ECC5-4E10-9468-B2060DBEA7CC}"/>
    <hyperlink ref="J227" r:id="rId453" display="https://access.ovid.com/custom/redirector/index.html?dest=https://go.openathens.net/redirector/unimelb.edu.au?url=http://ovidsp.ovid.com/ovidweb.cgi?T=JS&amp;CSC=Y&amp;NEWS=N&amp;PAGE=fulltext&amp;D=emed19&amp;AN=622965430" xr:uid="{38D2C7D3-DFEC-4174-8594-D72257943AF0}"/>
    <hyperlink ref="K227" r:id="rId454" display="https://unimelb.hosted.exlibrisgroup.com/sfxlcl41/?sid=OVID:embase&amp;id=pmid:&amp;id=doi:&amp;issn=1535-4970&amp;isbn=&amp;volume=197&amp;issue=MeetingAbstracts&amp;spage=&amp;pages=&amp;date=2018&amp;title=American+Journal+of+Respiratory+and+Critical+Care+Medicine&amp;atitle=Electronic+cigarette%2C+conventional+cigarette+and+marijuana+use+patterns+in+San+Diego+County&amp;aulast=Bojanowski&amp;pid=%3Cauthor%3EBojanowski+C.M.%3BDagni+C.%3BEl-Hajjaoui+T.%3BMoshensky+A.%3BJavier+C.J.%3BDu+A.%3BCrotty+Alexander+L.E.%3C%2Fauthor%3E%3CAN%3E622965430%3C%2FAN%3E%3CDT%3EConference+Abstract%3C%2FDT%3E" xr:uid="{C0AB1DE8-5503-472B-BFAA-BA7A4A2A16CF}"/>
    <hyperlink ref="J228" r:id="rId455" display="https://access.ovid.com/custom/redirector/index.html?dest=https://go.openathens.net/redirector/unimelb.edu.au?url=http://ovidsp.ovid.com/ovidweb.cgi?T=JS&amp;CSC=Y&amp;NEWS=N&amp;PAGE=fulltext&amp;D=emed19&amp;AN=622676083" xr:uid="{B9E740F2-1E79-4DC4-B72C-28ED3ABF6871}"/>
    <hyperlink ref="K228" r:id="rId456" display="https://unimelb.hosted.exlibrisgroup.com/sfxlcl41/?sid=OVID:embase&amp;id=pmid:&amp;id=doi:10.1111%2Facer.13747&amp;issn=1530-0277&amp;isbn=&amp;volume=42&amp;issue=Supplement+1&amp;spage=65A&amp;pages=65A&amp;date=2018&amp;title=Alcoholism%3A+Clinical+and+Experimental+Research&amp;atitle=Efficacy+and+tolerability+of+high-dose+baclofen+in+a+U.S.+community+population%3A+A+randomized%2C+placebo-controlled+trial&amp;aulast=Pedersen&amp;pid=%3Cauthor%3EPedersen+C.A.%3BWilling+L.%3BKampov-Polevoi+A.%3BJordan+R.%3BCasey+R.%3BTatreau+J.%3BGallop+R.%3BMcCann+K.%3BStansbury+M.%3BGarbutt+J.C.%3C%2Fauthor%3E%3CAN%3E622676083%3C%2FAN%3E%3CDT%3EConference+Abstract%3C%2FDT%3E" xr:uid="{8B2235C4-A32F-49FB-8C11-5B81356F66E0}"/>
    <hyperlink ref="J229" r:id="rId457" display="https://access.ovid.com/custom/redirector/index.html?dest=https://go.openathens.net/redirector/unimelb.edu.au?url=http://ovidsp.ovid.com/ovidweb.cgi?T=JS&amp;CSC=Y&amp;NEWS=N&amp;PAGE=fulltext&amp;D=emed19&amp;AN=622327740" xr:uid="{2F666910-FE42-4CD9-828D-98C1856C7E5E}"/>
    <hyperlink ref="K229" r:id="rId458" display="https://unimelb.hosted.exlibrisgroup.com/sfxlcl41/?sid=OVID:embase&amp;id=pmid:&amp;id=doi:10.1007%2Fs00520-018-4193-2&amp;issn=1433-7339&amp;isbn=&amp;volume=26&amp;issue=2+Supplement+1&amp;spage=S314&amp;pages=S314-S315&amp;date=2018&amp;title=Supportive+Care+in+Cancer&amp;atitle=Illustration+of+the+discrepancy+between+results+from+clinical+trials+with+cannabis+and+reports+from+the+field-should+the+traditions+of+clinical+research+be+modified%3F&amp;aulast=Grunfeld&amp;pid=%3Cauthor%3EGrunfeld+J.%3C%2Fauthor%3E%3CAN%3E622327740%3C%2FAN%3E%3CDT%3EConference+Abstract%3C%2FDT%3E" xr:uid="{F30033A9-BF68-4A00-ABA7-2C56338FE860}"/>
    <hyperlink ref="J230" r:id="rId459" display="https://access.ovid.com/custom/redirector/index.html?dest=https://go.openathens.net/redirector/unimelb.edu.au?url=http://ovidsp.ovid.com/ovidweb.cgi?T=JS&amp;CSC=Y&amp;NEWS=N&amp;PAGE=fulltext&amp;D=emed19&amp;AN=622330356" xr:uid="{99D28F5A-D161-4AA7-A454-57D4A576787F}"/>
    <hyperlink ref="K230" r:id="rId460" display="https://unimelb.hosted.exlibrisgroup.com/sfxlcl41/?sid=OVID:embase&amp;id=pmid:&amp;id=doi:&amp;issn=1525-1497&amp;isbn=&amp;volume=33&amp;issue=2+Supplement+1&amp;spage=350&amp;pages=350&amp;date=2018&amp;title=Journal+of+General+Internal+Medicine&amp;atitle=Substance+use%2C+self-management%2C+and+hba1c+among+college+students+with+type+1+diabetes&amp;aulast=Wisk&amp;pid=%3Cauthor%3EWisk+L.%3BNelson+E.B.%3BMagane+K.%3BWeitzman+E.%3C%2Fauthor%3E%3CAN%3E622330356%3C%2FAN%3E%3CDT%3EConference+Abstract%3C%2FDT%3E" xr:uid="{4FDBF3AF-AFD0-4C49-8DC3-01A4BAB29528}"/>
    <hyperlink ref="J231" r:id="rId461" display="https://access.ovid.com/custom/redirector/index.html?dest=https://go.openathens.net/redirector/unimelb.edu.au?url=http://ovidsp.ovid.com/ovidweb.cgi?T=JS&amp;CSC=Y&amp;NEWS=N&amp;PAGE=fulltext&amp;D=emed19&amp;AN=622310297" xr:uid="{409BFE9B-AE26-4ECD-983A-7AAEF41FB733}"/>
    <hyperlink ref="K231" r:id="rId462" display="https://unimelb.hosted.exlibrisgroup.com/sfxlcl41/?sid=OVID:embase&amp;id=pmid:&amp;id=doi:&amp;issn=1526-632X&amp;isbn=&amp;volume=90&amp;issue=15+Supplement+1&amp;spage=&amp;pages=&amp;date=2018&amp;title=Neurology&amp;atitle=What+do+we+think+patients+know+about+cannabis+in+neurological+diseases%3F&amp;aulast=Bolano&amp;pid=%3Cauthor%3EBolano+C.%3BVazquez+G.%3BCouto+B.%3BClaverie+C.S.%3BThomson+A.%3C%2Fauthor%3E%3CAN%3E622310297%3C%2FAN%3E%3CDT%3EConference+Abstract%3C%2FDT%3E" xr:uid="{3A92348F-B63D-40FD-9DA4-5C5462E35DAF}"/>
    <hyperlink ref="J232" r:id="rId463" display="https://access.ovid.com/custom/redirector/index.html?dest=https://go.openathens.net/redirector/unimelb.edu.au?url=http://ovidsp.ovid.com/ovidweb.cgi?T=JS&amp;CSC=Y&amp;NEWS=N&amp;PAGE=fulltext&amp;D=emed19&amp;AN=622131045" xr:uid="{177436A0-D00A-475F-A5E3-AFA4E4296367}"/>
    <hyperlink ref="K232" r:id="rId464" display="https://unimelb.hosted.exlibrisgroup.com/sfxlcl41/?sid=OVID:embase&amp;id=pmid:&amp;id=doi:10.1111%2Fjgs.15376&amp;issn=1532-5415&amp;isbn=&amp;volume=66&amp;issue=Supplement+2&amp;spage=S123&amp;pages=S123&amp;date=2018&amp;title=Journal+of+the+American+Geriatrics+Society&amp;atitle=Older+adults%27+use+of+medical+marijuana+for+chronic+pain%3A+A+multi-site+community-based+survey&amp;aulast=Agornyo&amp;pid=%3Cauthor%3EAgornyo+P.%3BChoi+S.%3BDahmer+S.%3BNouryan+C.N.%3BWolf-Klein+G.%3BMartins-Welch+D.%3C%2Fauthor%3E%3CAN%3E622131045%3C%2FAN%3E%3CDT%3EConference+Abstract%3C%2FDT%3E" xr:uid="{03FE491E-2566-4A76-A74D-DA40B756297C}"/>
    <hyperlink ref="J233" r:id="rId465" display="https://access.ovid.com/custom/redirector/index.html?dest=https://go.openathens.net/redirector/unimelb.edu.au?url=http://ovidsp.ovid.com/ovidweb.cgi?T=JS&amp;CSC=Y&amp;NEWS=N&amp;PAGE=fulltext&amp;D=emed19&amp;AN=621476488" xr:uid="{9CA76E88-6469-4804-8309-7685EA61A6CF}"/>
    <hyperlink ref="K233" r:id="rId466" display="https://unimelb.hosted.exlibrisgroup.com/sfxlcl41/?sid=OVID:embase&amp;id=pmid:&amp;id=doi:10.1007%2Fs13181-018-0655-7&amp;issn=1937-6995&amp;isbn=&amp;volume=14&amp;issue=1&amp;spage=8&amp;pages=8&amp;date=2018&amp;title=Journal+of+Medical+Toxicology&amp;atitle=Lope+ain%22t+dope%3A+Loperamide+abuse+and+the+internet&amp;aulast=Sahi&amp;pid=%3Cauthor%3ESahi+N.%3BSantos+C.%3BCalello+D.%3BRuck+B.%3BFox+L.%3BNelson+L.%3C%2Fauthor%3E%3CAN%3E621476488%3C%2FAN%3E%3CDT%3EConference+Abstract%3C%2FDT%3E" xr:uid="{B6B1D406-B6D1-4577-852A-CFA0465A12BE}"/>
    <hyperlink ref="J234" r:id="rId467" display="https://access.ovid.com/custom/redirector/index.html?dest=https://go.openathens.net/redirector/unimelb.edu.au?url=http://ovidsp.ovid.com/ovidweb.cgi?T=JS&amp;CSC=Y&amp;NEWS=N&amp;PAGE=fulltext&amp;D=emed19&amp;AN=621417950" xr:uid="{205E52DB-B83E-444B-A425-E748EE15BC3B}"/>
    <hyperlink ref="K234" r:id="rId468" display="https://unimelb.hosted.exlibrisgroup.com/sfxlcl41/?sid=OVID:embase&amp;id=pmid:&amp;id=doi:10.1097%2FJSM.0000000000000593&amp;issn=1536-3724&amp;isbn=&amp;volume=28&amp;issue=2&amp;spage=184&amp;pages=184&amp;date=2018&amp;title=Clinical+Journal+of+Sport+Medicine&amp;atitle=Self-reported+use+and+attitudes+towards+performance+enhancing+drugs+in+ultramarathon+running&amp;aulast=Campian&amp;pid=%3Cauthor%3ECampian+M.%3BCushman+D.%3BTeramoto+M.%3BFlis+A.%3C%2Fauthor%3E%3CAN%3E621417950%3C%2FAN%3E%3CDT%3EConference+Abstract%3C%2FDT%3E" xr:uid="{5B3B9431-9E6D-418A-B2D5-3760F971C1C6}"/>
    <hyperlink ref="J235" r:id="rId469" display="https://access.ovid.com/custom/redirector/index.html?dest=https://go.openathens.net/redirector/unimelb.edu.au?url=http://ovidsp.ovid.com/ovidweb.cgi?T=JS&amp;CSC=Y&amp;NEWS=N&amp;PAGE=fulltext&amp;D=emed19&amp;AN=627593250" xr:uid="{4570BE97-EA93-4388-A60B-F7B61D28AACF}"/>
    <hyperlink ref="K235" r:id="rId470" display="https://unimelb.hosted.exlibrisgroup.com/sfxlcl41/?sid=OVID:embase&amp;id=pmid:28723265&amp;id=doi:10.1080%2F08897077.2017.1356795&amp;issn=1547-0164&amp;isbn=&amp;volume=39&amp;issue=2&amp;spage=129&amp;pages=129-133&amp;date=2018&amp;title=Substance+abuse&amp;atitle=A+text-mining+analysis+of+the+public%27s+reactions+to+the+opioid+crisis&amp;aulast=Glowacki&amp;pid=%3Cauthor%3EGlowacki+E.M.%3BGlowacki+J.B.%3BWilcox+G.B.%3C%2Fauthor%3E%3CAN%3E627593250%3C%2FAN%3E%3CDT%3EArticle%3C%2FDT%3E" xr:uid="{F5297E2C-2552-4B4B-9248-F1A090A28AF5}"/>
    <hyperlink ref="J236" r:id="rId471" display="https://access.ovid.com/custom/redirector/index.html?dest=https://go.openathens.net/redirector/unimelb.edu.au?url=http://ovidsp.ovid.com/ovidweb.cgi?T=JS&amp;CSC=Y&amp;NEWS=N&amp;PAGE=fulltext&amp;D=emed19&amp;AN=624080624" xr:uid="{DA2D6BA5-4E1C-41DD-A31A-8A220543CBE8}"/>
    <hyperlink ref="K236" r:id="rId472" display="https://unimelb.hosted.exlibrisgroup.com/sfxlcl41/?sid=OVID:embase&amp;id=pmid:28755247&amp;id=doi:10.1007%2Fs10964-017-0714-4&amp;issn=1573-6601&amp;isbn=&amp;volume=47&amp;issue=3&amp;spage=490&amp;pages=490-500&amp;date=2018&amp;title=Journal+of+youth+and+adolescence&amp;atitle=An+Online+Drug+Abuse+Prevention+Program+for+Adolescent+Girls%3A+Posttest+and+1-Year+Outcomes&amp;aulast=Schwinn&amp;pid=%3Cauthor%3ESchwinn+T.M.%3BSchinke+S.P.%3BHopkins+J.%3BKeller+B.%3BLiu+X.%3C%2Fauthor%3E%3CAN%3E624080624%3C%2FAN%3E%3CDT%3EArticle%3C%2FDT%3E" xr:uid="{1717E599-3501-427F-95AA-BE4D9072ACC7}"/>
    <hyperlink ref="J237" r:id="rId473" display="https://access.ovid.com/custom/redirector/index.html?dest=https://go.openathens.net/redirector/unimelb.edu.au?url=http://ovidsp.ovid.com/ovidweb.cgi?T=JS&amp;CSC=Y&amp;NEWS=N&amp;PAGE=fulltext&amp;D=emed18&amp;AN=617599474" xr:uid="{7400346D-93DA-4431-B8EE-8552D00E2806}"/>
    <hyperlink ref="K237" r:id="rId474" display="https://unimelb.hosted.exlibrisgroup.com/sfxlcl41/?sid=OVID:embase&amp;id=pmid:&amp;id=doi:&amp;issn=1524-4733&amp;isbn=&amp;volume=20&amp;issue=5&amp;spage=A327&amp;pages=A327&amp;date=2017&amp;title=Value+in+Health&amp;atitle=The+patient+voice+includes+Emojis%3A+A+case+study+in+the+use+of+probabilistic+topic+modeling+to+characterize+patient+conversations+in+an+online+community+of+PTSD+patients&amp;aulast=Eaneff&amp;pid=%3Cauthor%3EEaneff+S.D.%3C%2Fauthor%3E%3CAN%3E617599474%3C%2FAN%3E%3CDT%3EConference+Abstract%3C%2FDT%3E" xr:uid="{16FF51E0-7084-4134-A148-0F15AAA8069F}"/>
    <hyperlink ref="J238" r:id="rId475" display="https://access.ovid.com/custom/redirector/index.html?dest=https://go.openathens.net/redirector/unimelb.edu.au?url=http://ovidsp.ovid.com/ovidweb.cgi?T=JS&amp;CSC=Y&amp;NEWS=N&amp;PAGE=fulltext&amp;D=emed18&amp;AN=621415718" xr:uid="{10E5A13B-2AB3-498D-8EB9-FFC3B72EC223}"/>
    <hyperlink ref="K238" r:id="rId476" display="https://unimelb.hosted.exlibrisgroup.com/sfxlcl41/?sid=OVID:embase&amp;id=pmid:&amp;id=doi:10.1177%2F1178221817725515&amp;issn=1178-2218&amp;isbn=&amp;volume=11&amp;issue=&amp;spage=&amp;pages=&amp;date=2017&amp;title=Substance+Abuse%3A+Research+and+Treatment&amp;atitle=Medical+Decision-Making+Processes+and+Online+Behaviors+Among+Cannabis+Dispensary+Staff&amp;aulast=Peiper&amp;pid=%3Cauthor%3EPeiper+N.C.%3BGourdet+C.%3BMeinhofer+A.%3BReiman+A.%3BReggente+N.%3C%2Fauthor%3E%3CAN%3E621415718%3C%2FAN%3E%3CDT%3EArticle%3C%2FDT%3E" xr:uid="{1452CBEE-48A3-47B5-963C-CE542F487A4C}"/>
    <hyperlink ref="J239" r:id="rId477" display="https://access.ovid.com/custom/redirector/index.html?dest=https://go.openathens.net/redirector/unimelb.edu.au?url=http://ovidsp.ovid.com/ovidweb.cgi?T=JS&amp;CSC=Y&amp;NEWS=N&amp;PAGE=fulltext&amp;D=emed18&amp;AN=621415708" xr:uid="{8DA9D9D4-6917-472F-91A8-BADABB742FBA}"/>
    <hyperlink ref="K239" r:id="rId478" display="https://unimelb.hosted.exlibrisgroup.com/sfxlcl41/?sid=OVID:embase&amp;id=pmid:&amp;id=doi:10.1177%2F1178221817711425&amp;issn=1178-2218&amp;isbn=&amp;volume=11&amp;issue=&amp;spage=&amp;pages=&amp;date=2017&amp;title=Substance+Abuse%3A+Research+and+Treatment&amp;atitle=Utilizing+Big+Data+and+Twitter+to+Discover+Emergent+Online+Communities+of+Cannabis+Users&amp;aulast=Baumgartner&amp;pid=%3Cauthor%3EBaumgartner+P.%3BPeiper+N.%3C%2Fauthor%3E%3CAN%3E621415708%3C%2FAN%3E%3CDT%3EArticle%3C%2FDT%3E" xr:uid="{5B5871C1-9DE2-4EC6-8453-DD786727F65E}"/>
    <hyperlink ref="J240" r:id="rId479" display="https://access.ovid.com/custom/redirector/index.html?dest=https://go.openathens.net/redirector/unimelb.edu.au?url=http://ovidsp.ovid.com/ovidweb.cgi?T=JS&amp;CSC=Y&amp;NEWS=N&amp;PAGE=fulltext&amp;D=emed18&amp;AN=618065613" xr:uid="{AAE51A1B-E6B9-497C-95CF-A612886F6EDB}"/>
    <hyperlink ref="K240" r:id="rId480" display="https://unimelb.hosted.exlibrisgroup.com/sfxlcl41/?sid=OVID:embase&amp;id=pmid:28867567&amp;id=doi:10.1016%2Fj.yebeh.2017.08.006&amp;issn=1525-5050&amp;isbn=&amp;volume=75&amp;issue=&amp;spage=261&amp;pages=261-263&amp;date=2017&amp;title=Epilepsy+and+Behavior&amp;atitle=Epilepsy+%26+Behavior+in+social+media%3A+Top+published+papers+in+2016&amp;aulast=Mula&amp;pid=%3Cauthor%3EMula+M.%3C%2Fauthor%3E%3CAN%3E618065613%3C%2FAN%3E%3CDT%3EEditorial%3C%2FDT%3E" xr:uid="{4FFD028D-5CD8-4662-AFE5-EBDADD7396B4}"/>
    <hyperlink ref="J241" r:id="rId481" display="https://access.ovid.com/custom/redirector/index.html?dest=https://go.openathens.net/redirector/unimelb.edu.au?url=http://ovidsp.ovid.com/ovidweb.cgi?T=JS&amp;CSC=Y&amp;NEWS=N&amp;PAGE=fulltext&amp;D=emed18&amp;AN=619243096" xr:uid="{AAB00EE7-8F92-4E73-AD38-B24CAB57AB4F}"/>
    <hyperlink ref="K241" r:id="rId482" display="https://unimelb.hosted.exlibrisgroup.com/sfxlcl41/?sid=OVID:embase&amp;id=pmid:29096918&amp;id=doi:10.1016%2Fj.ajem.2017.10.060&amp;issn=0735-6757&amp;isbn=&amp;volume=36&amp;issue=7&amp;spage=1300&amp;pages=1300-1301&amp;date=2018&amp;title=American+Journal+of+Emergency+Medicine&amp;atitle=Cooking+with+cannabis%3A+The+rapid+spread+of+%28mis%29information+on+YouTube&amp;aulast=Ouellette&amp;pid=%3Cauthor%3EOuellette+L.%3BCearley+M.%3BJudge+B.%3BRiley+B.%3BJones+J.%3C%2Fauthor%3E%3CAN%3E619243096%3C%2FAN%3E%3CDT%3ELetter%3C%2FDT%3E" xr:uid="{04FDCDAF-3FD9-4B1E-AFE4-993EBD1381D9}"/>
    <hyperlink ref="J242" r:id="rId483" display="https://access.ovid.com/custom/redirector/index.html?dest=https://go.openathens.net/redirector/unimelb.edu.au?url=http://ovidsp.ovid.com/ovidweb.cgi?T=JS&amp;CSC=Y&amp;NEWS=N&amp;PAGE=fulltext&amp;D=emed18&amp;AN=619323615" xr:uid="{5B444D7F-1A58-4485-B899-AFC5B18D12E9}"/>
    <hyperlink ref="K242" r:id="rId484" display="https://unimelb.hosted.exlibrisgroup.com/sfxlcl41/?sid=OVID:embase&amp;id=pmid:29141101&amp;id=doi:10.1111%2Facps.12833&amp;issn=0001-690X&amp;isbn=&amp;volume=137&amp;issue=1&amp;spage=3&amp;pages=3-5&amp;date=2018&amp;title=Acta+Psychiatrica+Scandinavica&amp;atitle=The+outcomes+of+adolescent+mental+disorders&amp;aulast=Borschmann&amp;pid=%3Cauthor%3EBorschmann+R.%3BPatton+G.C.%3C%2Fauthor%3E%3CAN%3E619323615%3C%2FAN%3E%3CDT%3EEditorial%3C%2FDT%3E" xr:uid="{16D1192B-74DD-4CD3-93EF-D377ACC81129}"/>
    <hyperlink ref="J243" r:id="rId485" display="https://access.ovid.com/custom/redirector/index.html?dest=https://go.openathens.net/redirector/unimelb.edu.au?url=http://ovidsp.ovid.com/ovidweb.cgi?T=JS&amp;CSC=Y&amp;NEWS=N&amp;PAGE=fulltext&amp;D=emed18&amp;AN=624329493" xr:uid="{FF8BD364-1851-4601-AA8D-775FA24886EB}"/>
    <hyperlink ref="K243" r:id="rId486" display="https://unimelb.hosted.exlibrisgroup.com/sfxlcl41/?sid=OVID:embase&amp;id=pmid:29237032&amp;id=doi:10.1093%2Fher%2Fcyx071&amp;issn=1465-3648&amp;isbn=&amp;volume=32&amp;issue=6&amp;spage=465&amp;pages=465-472&amp;date=2017&amp;title=Health+education+research&amp;atitle=The+development+and+pilot+testing+of+the+marijuana+retail+surveillance+tool+%28MRST%29%3A+assessing+marketing+and+point-of-sale+practices+among+recreational+marijuana+retailers&amp;aulast=Berg&amp;pid=%3Cauthor%3EBerg+C.J.%3BHenriksen+L.%3BCavazos-Rehg+P.%3BSchauer+G.L.%3BFreisthler+B.%3C%2Fauthor%3E%3CAN%3E624329493%3C%2FAN%3E%3CDT%3EArticle%3C%2FDT%3E" xr:uid="{3A4AF3AF-E734-4002-8573-99B5E0D912C9}"/>
    <hyperlink ref="J244" r:id="rId487" display="https://access.ovid.com/custom/redirector/index.html?dest=https://go.openathens.net/redirector/unimelb.edu.au?url=http://ovidsp.ovid.com/ovidweb.cgi?T=JS&amp;CSC=Y&amp;NEWS=N&amp;PAGE=fulltext&amp;D=emed18&amp;AN=625552231" xr:uid="{56401199-C246-4176-B506-79E10169B292}"/>
    <hyperlink ref="K244" r:id="rId488" display="https://unimelb.hosted.exlibrisgroup.com/sfxlcl41/?sid=OVID:embase&amp;id=pmid:29854205&amp;id=doi:&amp;issn=1942-597X&amp;isbn=&amp;volume=2017&amp;issue=&amp;spage=1362&amp;pages=1362-1371&amp;date=2017&amp;title=AMIA+...+Annual+Symposium+proceedings.+AMIA+Symposium&amp;atitle=Tracking+Health+Related+Discussions+on+Reddit+for+Public+Health+Applications&amp;aulast=Park&amp;pid=%3Cauthor%3EPark+A.%3BConway+M.%3C%2Fauthor%3E%3CAN%3E625552231%3C%2FAN%3E%3CDT%3EArticle%3C%2FDT%3E" xr:uid="{7F70C1B4-B377-4026-8B85-1D83A7F0B5F6}"/>
    <hyperlink ref="J245" r:id="rId489" display="https://access.ovid.com/custom/redirector/index.html?dest=https://go.openathens.net/redirector/unimelb.edu.au?url=http://ovidsp.ovid.com/ovidweb.cgi?T=JS&amp;CSC=Y&amp;NEWS=N&amp;PAGE=fulltext&amp;D=emed18&amp;AN=616115595" xr:uid="{86A31EEB-56DB-43F8-B568-3092CD2BF1E4}"/>
    <hyperlink ref="K245" r:id="rId490" display="https://unimelb.hosted.exlibrisgroup.com/sfxlcl41/?sid=OVID:embase&amp;id=pmid:28482685&amp;id=doi:10.1146%2Fannurev-cp-13-032217-100001&amp;issn=1548-5943&amp;isbn=&amp;volume=13&amp;issue=1&amp;spage=i&amp;pages=i-iii&amp;date=2017&amp;title=Annual+Review+of+Clinical+Psychology&amp;atitle=Introduction&amp;aulast=Cannon&amp;pid=%3Cauthor%3ECannon+T.D.%3BWidiger+T.%3C%2Fauthor%3E%3CAN%3E616115595%3C%2FAN%3E%3CDT%3EEditorial%3C%2FDT%3E" xr:uid="{2CFC8BD0-0434-448F-8691-433CFA5D4874}"/>
    <hyperlink ref="J246" r:id="rId491" display="https://access.ovid.com/custom/redirector/index.html?dest=https://go.openathens.net/redirector/unimelb.edu.au?url=http://ovidsp.ovid.com/ovidweb.cgi?T=JS&amp;CSC=Y&amp;NEWS=N&amp;PAGE=fulltext&amp;D=emed18&amp;AN=618102075" xr:uid="{4FA3887C-B0AE-4A25-8B45-8AAE0ACA8FE3}"/>
    <hyperlink ref="K246" r:id="rId492" display="https://unimelb.hosted.exlibrisgroup.com/sfxlcl41/?sid=OVID:embase&amp;id=pmid:28870224&amp;id=doi:10.1186%2Fs12954-017-0186-6&amp;issn=1477-7517&amp;isbn=&amp;volume=14&amp;issue=1&amp;spage=60&amp;pages=&amp;date=2017&amp;title=Harm+Reduction+Journal&amp;atitle=Psychoactive+substances+as+a+last+resort-a+qualitative+study+of+self-treatment+of+migraine+and+cluster+headaches&amp;aulast=Andersson&amp;pid=%3Cauthor%3EAndersson+M.%3BPersson+M.%3BKjellgren+A.%3C%2Fauthor%3E%3CAN%3E618102075%3C%2FAN%3E%3CDT%3EArticle%3C%2FDT%3E" xr:uid="{35215BEA-87A3-419F-96C6-F35B5AA97B17}"/>
    <hyperlink ref="J247" r:id="rId493" display="https://access.ovid.com/custom/redirector/index.html?dest=https://go.openathens.net/redirector/unimelb.edu.au?url=http://ovidsp.ovid.com/ovidweb.cgi?T=JS&amp;CSC=Y&amp;NEWS=N&amp;PAGE=fulltext&amp;D=emed18&amp;AN=616718657" xr:uid="{A8682942-7483-4AA0-B66F-3EB06312508E}"/>
    <hyperlink ref="K247" r:id="rId494" display="https://unimelb.hosted.exlibrisgroup.com/sfxlcl41/?sid=OVID:embase&amp;id=pmid:28602568&amp;id=doi:10.1016%2Fj.pec.2017.06.001&amp;issn=0738-3991&amp;isbn=&amp;volume=100&amp;issue=10&amp;spage=1943&amp;pages=1943-1950&amp;date=2017&amp;title=Patient+Education+and+Counseling&amp;atitle=Online+self-help+forums+on+cannabis%3A+A+content+assessment&amp;aulast=Greiner&amp;pid=%3Cauthor%3EGreiner+C.%3BChatton+A.%3BKhazaal+Y.%3C%2Fauthor%3E%3CAN%3E616718657%3C%2FAN%3E%3CDT%3EArticle%3C%2FDT%3E" xr:uid="{0154D8EF-3E02-4B0D-82E0-60286B04874C}"/>
    <hyperlink ref="J248" r:id="rId495" display="https://access.ovid.com/custom/redirector/index.html?dest=https://go.openathens.net/redirector/unimelb.edu.au?url=http://ovidsp.ovid.com/ovidweb.cgi?T=JS&amp;CSC=Y&amp;NEWS=N&amp;PAGE=fulltext&amp;D=emed18&amp;AN=615370235" xr:uid="{5F9E8867-B182-4128-B23F-D9595C85E643}"/>
    <hyperlink ref="K248" r:id="rId496" display="https://unimelb.hosted.exlibrisgroup.com/sfxlcl41/?sid=OVID:embase&amp;id=pmid:28370445&amp;id=doi:10.1002%2Fmds.26993&amp;issn=0885-3185&amp;isbn=&amp;volume=32&amp;issue=9&amp;spage=1319&amp;pages=1319-1323&amp;date=2017&amp;title=Movement+Disorders&amp;atitle=Media+hype%3A+Patient+and+scientific+perspectives+on+misleading+medical+news&amp;aulast=Robledo&amp;pid=%3Cauthor%3ERobledo+I.%3BJankovic+J.%3C%2Fauthor%3E%3CAN%3E615370235%3C%2FAN%3E%3CDT%3EArticle%3C%2FDT%3E" xr:uid="{267869F6-873B-4C69-A836-29870E80F142}"/>
    <hyperlink ref="J249" r:id="rId497" display="https://access.ovid.com/custom/redirector/index.html?dest=https://go.openathens.net/redirector/unimelb.edu.au?url=http://ovidsp.ovid.com/ovidweb.cgi?T=JS&amp;CSC=Y&amp;NEWS=N&amp;PAGE=fulltext&amp;D=emed18&amp;AN=606001706" xr:uid="{DD918613-E05D-4BC5-AF2A-1B041AE26F83}"/>
    <hyperlink ref="K249" r:id="rId498" display="https://unimelb.hosted.exlibrisgroup.com/sfxlcl41/?sid=OVID:embase&amp;id=pmid:26321356&amp;id=doi:10.1007%2Fs00702-015-1448-7&amp;issn=0300-9564&amp;isbn=&amp;volume=124&amp;issue=Supplement+1&amp;spage=69&amp;pages=69-78&amp;date=2017&amp;title=Journal+of+Neural+Transmission&amp;atitle=Insomnia+complaints+and+substance+use+in+German+adolescents%3A+did+we+underestimate+the+role+of+coffee+consumption%3F+Results+of+the+KiGGS+study&amp;aulast=Skarupke&amp;pid=%3Cauthor%3ESkarupke+C.%3BSchlack+R.%3BLange+K.%3BGoerke+M.%3BDueck+A.%3BThome+J.%3BSzagun+B.%3BCohrs+S.%3C%2Fauthor%3E%3CAN%3E606001706%3C%2FAN%3E%3CDT%3EArticle%3C%2FDT%3E" xr:uid="{8E5A7581-5660-4B3A-87F9-706E60489261}"/>
    <hyperlink ref="J250" r:id="rId499" display="https://access.ovid.com/custom/redirector/index.html?dest=https://go.openathens.net/redirector/unimelb.edu.au?url=http://ovidsp.ovid.com/ovidweb.cgi?T=JS&amp;CSC=Y&amp;NEWS=N&amp;PAGE=fulltext&amp;D=emed18&amp;AN=614568709" xr:uid="{11D9A1F0-08C0-4DAB-A585-6845B2DE7456}"/>
    <hyperlink ref="K250" r:id="rId500" display="https://unimelb.hosted.exlibrisgroup.com/sfxlcl41/?sid=OVID:embase&amp;id=pmid:28238865&amp;id=doi:10.1016%2Fj.yebeh.2017.02.005&amp;issn=1525-5050&amp;isbn=&amp;volume=70&amp;issue=&amp;spage=334&amp;pages=334-340&amp;date=2017&amp;title=Epilepsy+and+Behavior&amp;atitle=An+Australian+nationwide+survey+on+medicinal+cannabis+use+for+epilepsy%3A+History+of+antiepileptic+drug+treatment+predicts+medicinal+cannabis+use&amp;aulast=Suraev&amp;pid=%3Cauthor%3ESuraev+A.S.%3BTodd+L.%3BBowen+M.T.%3BAllsop+D.J.%3BMcGregor+I.S.%3BIreland+C.%3BLintzeris+N.%3C%2Fauthor%3E%3CAN%3E614568709%3C%2FAN%3E%3CDT%3EArticle%3C%2FDT%3E" xr:uid="{BC634D37-37AD-486E-BA78-66FA3D9FB408}"/>
    <hyperlink ref="J251" r:id="rId501" display="https://access.ovid.com/custom/redirector/index.html?dest=https://go.openathens.net/redirector/unimelb.edu.au?url=http://ovidsp.ovid.com/ovidweb.cgi?T=JS&amp;CSC=Y&amp;NEWS=N&amp;PAGE=fulltext&amp;D=emed18&amp;AN=613115130" xr:uid="{C834A280-FF57-45F4-8CDE-E1FFC818FF18}"/>
    <hyperlink ref="K251" r:id="rId502" display="https://unimelb.hosted.exlibrisgroup.com/sfxlcl41/?sid=OVID:embase&amp;id=pmid:27835860&amp;id=doi:10.1016%2Fj.addbeh.2016.10.011&amp;issn=0306-4603&amp;isbn=&amp;volume=65&amp;issue=&amp;spage=207&amp;pages=207-213&amp;date=2017&amp;title=Addictive+Behaviors&amp;atitle=Using+Facebook+ads+with+traditional+paper+mailings+to+recruit+adolescent+girls+for+a+clinical+trial&amp;aulast=Schwinn&amp;pid=%3Cauthor%3ESchwinn+T.%3BHopkins+J.%3BSchinke+S.P.%3BLiu+X.%3C%2Fauthor%3E%3CAN%3E613115130%3C%2FAN%3E%3CDT%3EArticle%3C%2FDT%3E" xr:uid="{88339ABA-1D5F-49B9-B20F-45EF50644ADC}"/>
    <hyperlink ref="J252" r:id="rId503" display="https://access.ovid.com/custom/redirector/index.html?dest=https://go.openathens.net/redirector/unimelb.edu.au?url=http://ovidsp.ovid.com/ovidweb.cgi?T=JS&amp;CSC=Y&amp;NEWS=N&amp;PAGE=fulltext&amp;D=emed18&amp;AN=619896164" xr:uid="{BA2CCF0E-A8DC-4FAF-BDC4-BCAAFD3B8C96}"/>
    <hyperlink ref="K252" r:id="rId504" display="https://unimelb.hosted.exlibrisgroup.com/sfxlcl41/?sid=OVID:embase&amp;id=pmid:29211513&amp;id=doi:10.1089%2Fapc.2017.0082&amp;issn=1087-2914&amp;isbn=&amp;volume=31&amp;issue=12&amp;spage=517&amp;pages=517-527&amp;date=2017&amp;title=AIDS+Patient+Care+and+STDs&amp;atitle=Facilitators+and+Barriers+to+Pre-Exposure+Prophylaxis+Willingness+among+Young+Men+Who+Have+Sex+with+Men+Who+Use+Geosocial+Networking+Applications+in+California&amp;aulast=Holloway&amp;pid=%3Cauthor%3EHolloway+I.W.%3BTan+D.%3BGildner+J.L.%3BBeougher+S.C.%3BPulsipher+C.%3BMontoya+J.A.%3BPlant+A.%3BLeibowitz+A.%3C%2Fauthor%3E%3CAN%3E619896164%3C%2FAN%3E%3CDT%3EReview%3C%2FDT%3E" xr:uid="{C173578B-14CA-4298-BFE5-C783282C3138}"/>
    <hyperlink ref="J253" r:id="rId505" display="https://access.ovid.com/custom/redirector/index.html?dest=https://go.openathens.net/redirector/unimelb.edu.au?url=http://ovidsp.ovid.com/ovidweb.cgi?T=JS&amp;CSC=Y&amp;NEWS=N&amp;PAGE=fulltext&amp;D=emed18&amp;AN=619293945" xr:uid="{99A5D44B-BF88-4952-A292-AA037D44DFFE}"/>
    <hyperlink ref="K253" r:id="rId506" display="https://unimelb.hosted.exlibrisgroup.com/sfxlcl41/?sid=OVID:embase&amp;id=pmid:29093042&amp;id=doi:10.1542%2Fpeds.2016-1758L&amp;issn=0031-4005&amp;isbn=&amp;volume=140&amp;issue=Supplement+2&amp;spage=S102&amp;pages=S102-S106&amp;date=2017&amp;title=Pediatrics&amp;atitle=Digital+media+and+risks+for+adolescent+substance+abuse+and+problematic+gambling&amp;aulast=Romer&amp;pid=%3Cauthor%3ERomer+D.%3BMoreno+M.%3C%2Fauthor%3E%3CAN%3E619293945%3C%2FAN%3E%3CDT%3EArticle%3C%2FDT%3E" xr:uid="{029A0C60-8522-42B3-9E46-409D399DC420}"/>
    <hyperlink ref="J254" r:id="rId507" display="https://access.ovid.com/custom/redirector/index.html?dest=https://go.openathens.net/redirector/unimelb.edu.au?url=http://ovidsp.ovid.com/ovidweb.cgi?T=JS&amp;CSC=Y&amp;NEWS=N&amp;PAGE=fulltext&amp;D=emed18&amp;AN=618632892" xr:uid="{06298DC7-B200-4865-8741-32D1897B1654}"/>
    <hyperlink ref="K254" r:id="rId508" display="https://unimelb.hosted.exlibrisgroup.com/sfxlcl41/?sid=OVID:embase&amp;id=pmid:&amp;id=doi:10.1166%2Fjmihi.2017.2253&amp;issn=2156-7018&amp;isbn=&amp;volume=7&amp;issue=6&amp;spage=1324&amp;pages=1324-1337&amp;date=2017&amp;title=Journal+of+Medical+Imaging+and+Health+Informatics&amp;atitle=An+ontology-based+approach+for+detecting+drug+abuse+epidemiology&amp;aulast=Asad&amp;pid=%3Cauthor%3EAsad+S.%3BSaba+T.%3BHussain+S.%3BAhmed+M.%3BAkram+S.%3BKhan+A.%3BAnjum+A.%3BShah+M.A.%3BJavaid+N.%3C%2Fauthor%3E%3CAN%3E618632892%3C%2FAN%3E%3CDT%3EArticle%3C%2FDT%3E" xr:uid="{0D4BBB35-B555-4FC9-B58A-3B6D03ED1BD9}"/>
    <hyperlink ref="J255" r:id="rId509" display="https://access.ovid.com/custom/redirector/index.html?dest=https://go.openathens.net/redirector/unimelb.edu.au?url=http://ovidsp.ovid.com/ovidweb.cgi?T=JS&amp;CSC=Y&amp;NEWS=N&amp;PAGE=fulltext&amp;D=emed18&amp;AN=615401410" xr:uid="{0016D092-D0C5-48DC-9589-366638E38D8E}"/>
    <hyperlink ref="K255" r:id="rId510" display="https://unimelb.hosted.exlibrisgroup.com/sfxlcl41/?sid=OVID:embase&amp;id=pmid:28365173&amp;id=doi:10.1016%2Fj.drugalcdep.2017.01.017&amp;issn=0376-8716&amp;isbn=&amp;volume=174&amp;issue=&amp;spage=192&amp;pages=192-200&amp;date=2017&amp;title=Drug+and+Alcohol+Dependence&amp;atitle=Marijuana+advertising+exposure+among+current+marijuana+users+in+the+U.S&amp;aulast=Krauss&amp;pid=%3Cauthor%3EKrauss+M.J.%3BSowles+S.J.%3BSehi+A.%3BSpitznagel+E.L.%3BBerg+C.J.%3BBierut+L.J.%3BCavazos-Rehg+P.A.%3C%2Fauthor%3E%3CAN%3E615401410%3C%2FAN%3E%3CDT%3EArticle%3C%2FDT%3E" xr:uid="{2BA0BD37-484C-4C06-A012-C28786E44321}"/>
    <hyperlink ref="J256" r:id="rId511" display="https://access.ovid.com/custom/redirector/index.html?dest=https://go.openathens.net/redirector/unimelb.edu.au?url=http://ovidsp.ovid.com/ovidweb.cgi?T=JS&amp;CSC=Y&amp;NEWS=N&amp;PAGE=fulltext&amp;D=emed18&amp;AN=614408143" xr:uid="{75A4EEEC-13FE-422A-BF2A-D69B86934649}"/>
    <hyperlink ref="K256" r:id="rId512" display="https://unimelb.hosted.exlibrisgroup.com/sfxlcl41/?sid=OVID:embase&amp;id=pmid:28222540&amp;id=doi:10.3233%2FJPD-179000&amp;issn=1877-7171&amp;isbn=&amp;volume=7&amp;issue=1&amp;spage=81&amp;pages=81-87&amp;date=2017&amp;title=Journal+of+Parkinson%27s+Disease&amp;atitle=Top+Altmetric+Scores+in+the+Parkinson%27s+Disease+Literature&amp;aulast=Araujo&amp;pid=%3Cauthor%3EAraujo+R.%3BSorensen+A.A.%3BKonkiel+S.%3BBloem+B.R.%3C%2Fauthor%3E%3CAN%3E614408143%3C%2FAN%3E%3CDT%3EArticle%3C%2FDT%3E" xr:uid="{3DE7180F-6CA6-478D-97E0-A81C47D57B18}"/>
    <hyperlink ref="J257" r:id="rId513" display="https://access.ovid.com/custom/redirector/index.html?dest=https://go.openathens.net/redirector/unimelb.edu.au?url=http://ovidsp.ovid.com/ovidweb.cgi?T=JS&amp;CSC=Y&amp;NEWS=N&amp;PAGE=fulltext&amp;D=emed18&amp;AN=615367381" xr:uid="{659C4AC8-4716-45C7-8492-4CBD1FFC20B0}"/>
    <hyperlink ref="K257" r:id="rId514" display="https://unimelb.hosted.exlibrisgroup.com/sfxlcl41/?sid=OVID:embase&amp;id=pmid:27571747&amp;id=doi:10.1007%2F7854_2016_34&amp;issn=1866-3370&amp;isbn=&amp;volume=32&amp;issue=&amp;spage=1&amp;pages=1-18&amp;date=2017&amp;title=Current+Topics+in+Behavioral+Neurosciences&amp;atitle=The+growing+problem+of+new+psychoactive+substances+%28NPS%29&amp;aulast=Madras&amp;pid=%3Cauthor%3EMadras+B.K.%3C%2Fauthor%3E%3CAN%3E615367381%3C%2FAN%3E%3CDT%3EChapter%3C%2FDT%3E" xr:uid="{CE307305-4CE3-46D1-84B3-E1E53BB5B3D8}"/>
    <hyperlink ref="J258" r:id="rId515" display="https://access.ovid.com/custom/redirector/index.html?dest=https://go.openathens.net/redirector/unimelb.edu.au?url=http://ovidsp.ovid.com/ovidweb.cgi?T=JS&amp;CSC=Y&amp;NEWS=N&amp;PAGE=fulltext&amp;D=emed18&amp;AN=620235204" xr:uid="{BE60C37E-01D6-4671-9876-6BAA0E87C1D3}"/>
    <hyperlink ref="K258" r:id="rId516" display="https://unimelb.hosted.exlibrisgroup.com/sfxlcl41/?sid=OVID:embase&amp;id=pmid:&amp;id=doi:10.1097%2FWNP.0000000000000383&amp;issn=1537-1603&amp;isbn=&amp;volume=34&amp;issue=3&amp;spage=286&amp;pages=286&amp;date=2017&amp;title=Journal+of+Clinical+Neurophysiology&amp;atitle=The+portrayal+of+epilepsy+across+social+networking+sites&amp;aulast=Anetakis&amp;pid=%3Cauthor%3EAnetakis+K.%3BAnetakis+A.%3BGhearing+G.%3C%2Fauthor%3E%3CAN%3E620235204%3C%2FAN%3E%3CDT%3EConference+Abstract%3C%2FDT%3E" xr:uid="{9FA35725-8001-4961-ABF6-5BA1756CAC9A}"/>
    <hyperlink ref="J259" r:id="rId517" display="https://access.ovid.com/custom/redirector/index.html?dest=https://go.openathens.net/redirector/unimelb.edu.au?url=http://ovidsp.ovid.com/ovidweb.cgi?T=JS&amp;CSC=Y&amp;NEWS=N&amp;PAGE=fulltext&amp;D=emed18&amp;AN=618778772" xr:uid="{8AEB5041-5F63-4056-938B-30C83CA1ACF2}"/>
    <hyperlink ref="K259" r:id="rId518" display="https://unimelb.hosted.exlibrisgroup.com/sfxlcl41/?sid=OVID:embase&amp;id=pmid:&amp;id=doi:10.1007%2Fs40264-017-0580-8&amp;issn=1179-1942&amp;isbn=&amp;volume=40&amp;issue=10&amp;spage=1011&amp;pages=1011-1012&amp;date=2017&amp;title=Drug+Safety&amp;atitle=Baclofene+safety+and+its+use+in+social+media%3A+A+preliminary+study&amp;aulast=Lillo+Le+Louet&amp;pid=%3Cauthor%3ELillo+Le+Louet+A.%3BAboukhamis+R.%3BKarapentiaz+P.%3BLemoine+M.%3BZweigenbaum+P.%3BLeprovost+D.%3BBousquet+C.%3C%2Fauthor%3E%3CAN%3E618778772%3C%2FAN%3E%3CDT%3EConference+Abstract%3C%2FDT%3E" xr:uid="{FC554839-F139-4670-9589-3E5787F8D1E6}"/>
    <hyperlink ref="J260" r:id="rId519" display="https://access.ovid.com/custom/redirector/index.html?dest=https://go.openathens.net/redirector/unimelb.edu.au?url=http://ovidsp.ovid.com/ovidweb.cgi?T=JS&amp;CSC=Y&amp;NEWS=N&amp;PAGE=fulltext&amp;D=emed18&amp;AN=618520276" xr:uid="{9382282A-22AC-4E33-993C-E6A56B925E24}"/>
    <hyperlink ref="K260" r:id="rId520" display="https://unimelb.hosted.exlibrisgroup.com/sfxlcl41/?sid=OVID:embase&amp;id=pmid:&amp;id=doi:10.1016%2Fj.drugalcdep.2016.08.240&amp;issn=0376-8716&amp;isbn=&amp;volume=171&amp;issue=&amp;spage=e85&amp;pages=e85&amp;date=2017&amp;title=Drug+and+Alcohol+Dependence&amp;atitle=Attitudes+and+practices+of+cannabis+dispensary+staff&amp;aulast=Haug&amp;pid=%3Cauthor%3EHaug+N.A.%3BKieschnick+D.%3BSottile+J.E.%3BVandrey+R.%3BBabson+K.%3BBonn-Miller+M.O.%3C%2Fauthor%3E%3CAN%3E618520276%3C%2FAN%3E%3CDT%3EConference+Abstract%3C%2FDT%3E" xr:uid="{5237484E-2B99-4940-B94D-0F2940EBCDE8}"/>
    <hyperlink ref="J261" r:id="rId521" display="https://access.ovid.com/custom/redirector/index.html?dest=https://go.openathens.net/redirector/unimelb.edu.au?url=http://ovidsp.ovid.com/ovidweb.cgi?T=JS&amp;CSC=Y&amp;NEWS=N&amp;PAGE=fulltext&amp;D=emed18&amp;AN=617813049" xr:uid="{7117A3DF-0029-49FA-9D1E-07D02FA1F8F6}"/>
    <hyperlink ref="K261" r:id="rId522" display="https://unimelb.hosted.exlibrisgroup.com/sfxlcl41/?sid=OVID:embase&amp;id=pmid:&amp;id=doi:10.1080%2F15563650.2017.1348043&amp;issn=1556-3650&amp;isbn=&amp;volume=55&amp;issue=7&amp;spage=821&amp;pages=821&amp;date=2017&amp;title=Clinical+Toxicology&amp;atitle=Cooking+with+cannabis%3A+The+rapid+spread+of+%28mis%29information+on+YouTube&amp;aulast=Cearley&amp;pid=%3Cauthor%3ECearley+M.%3BKoning+H.%3BJudge+B.%3BRiley+B.%3BJones+J.%3C%2Fauthor%3E%3CAN%3E617813049%3C%2FAN%3E%3CDT%3EConference+Abstract%3C%2FDT%3E" xr:uid="{4286EA90-2716-4C66-9415-8118F9372DE8}"/>
    <hyperlink ref="J262" r:id="rId523" display="https://access.ovid.com/custom/redirector/index.html?dest=https://go.openathens.net/redirector/unimelb.edu.au?url=http://ovidsp.ovid.com/ovidweb.cgi?T=JS&amp;CSC=Y&amp;NEWS=N&amp;PAGE=fulltext&amp;D=emed18&amp;AN=615975430" xr:uid="{0383E64F-C5B5-427A-AE30-FA0A983FDCE4}"/>
    <hyperlink ref="K262" r:id="rId524" display="https://unimelb.hosted.exlibrisgroup.com/sfxlcl41/?sid=OVID:embase&amp;id=pmid:&amp;id=doi:10.2147%2FJPR.S134330&amp;issn=1178-7090&amp;isbn=&amp;volume=10&amp;issue=&amp;spage=989&amp;pages=989-998&amp;date=2017&amp;title=Journal+of+Pain+Research&amp;atitle=Cannabis+as+a+substitute+for+prescription+drugs+-+A+cross-sectional+study&amp;aulast=Corroon&amp;pid=%3Cauthor%3ECorroon+J.M.%3BMischley+L.K.%3BSexton+M.%3C%2Fauthor%3E%3CAN%3E615975430%3C%2FAN%3E%3CDT%3EArticle%3C%2FDT%3E" xr:uid="{5306B725-E857-4862-9809-5274A6270CAA}"/>
    <hyperlink ref="J263" r:id="rId525" display="https://access.ovid.com/custom/redirector/index.html?dest=https://go.openathens.net/redirector/unimelb.edu.au?url=http://ovidsp.ovid.com/ovidweb.cgi?T=JS&amp;CSC=Y&amp;NEWS=N&amp;PAGE=fulltext&amp;D=emed18&amp;AN=621964186" xr:uid="{7EDD8C22-15AC-4B18-823B-37943835C538}"/>
    <hyperlink ref="K263" r:id="rId526" display="https://unimelb.hosted.exlibrisgroup.com/sfxlcl41/?sid=OVID:embase&amp;id=pmid:29087826&amp;id=doi:&amp;issn=1938-4114&amp;isbn=&amp;volume=78&amp;issue=6&amp;spage=910&amp;pages=910-915&amp;date=2017&amp;title=Journal+of+studies+on+alcohol+and+drugs&amp;atitle=%22Retweet+to+Pass+the+Blunt%22%3A+Analyzing+Geographic+and+Content+Features+of+Cannabis-Related+Tweeting+Across+the+United+States&amp;aulast=Daniulaityte&amp;pid=%3Cauthor%3EDaniulaityte+R.%3BLamy+F.R.%3BSmith+G.A.%3BNahhas+R.W.%3BCarlson+R.G.%3BThirunarayan+K.%3BMartins+S.S.%3BBoyer+E.W.%3BSheth+A.%3C%2Fauthor%3E%3CAN%3E621964186%3C%2FAN%3E%3CDT%3EArticle%3C%2FDT%3E" xr:uid="{B402D686-B22E-41E2-AA27-6BE49ED3D223}"/>
    <hyperlink ref="J264" r:id="rId527" display="https://access.ovid.com/custom/redirector/index.html?dest=https://go.openathens.net/redirector/unimelb.edu.au?url=http://ovidsp.ovid.com/ovidweb.cgi?T=JS&amp;CSC=Y&amp;NEWS=N&amp;PAGE=fulltext&amp;D=emed18&amp;AN=620154731" xr:uid="{1A1B3B21-0D5A-458E-92E4-BA6BD96111EB}"/>
    <hyperlink ref="K264" r:id="rId528" display="https://unimelb.hosted.exlibrisgroup.com/sfxlcl41/?sid=OVID:embase&amp;id=pmid:28676471&amp;id=doi:10.2196%2Fjmir.7137&amp;issn=1438-8871&amp;isbn=&amp;volume=19&amp;issue=7&amp;spage=e236&amp;pages=e236&amp;date=2017&amp;title=Journal+of+medical+Internet+research&amp;atitle=Patterns+of+Twitter+Behavior+Among+Networks+of+Cannabis+Dispensaries+in+California&amp;aulast=Peiper&amp;pid=%3Cauthor%3EPeiper+N.C.%3BBaumgartner+P.M.%3BChew+R.F.%3BHsieh+Y.P.%3BBieler+G.S.%3BBobashev+G.V.%3BSiege+C.%3BZarkin+G.A.%3C%2Fauthor%3E%3CAN%3E620154731%3C%2FAN%3E%3CDT%3EArticle%3C%2FDT%3E" xr:uid="{314C568A-8ED8-43C6-8856-FD4DF71733EE}"/>
    <hyperlink ref="J265" r:id="rId529" display="https://access.ovid.com/custom/redirector/index.html?dest=https://go.openathens.net/redirector/unimelb.edu.au?url=http://ovidsp.ovid.com/ovidweb.cgi?T=JS&amp;CSC=Y&amp;NEWS=N&amp;PAGE=fulltext&amp;D=emed17&amp;AN=609105538" xr:uid="{F5DA2F83-E6A0-419A-B9FD-2FB78A4A125F}"/>
    <hyperlink ref="K265" r:id="rId530" display="https://unimelb.hosted.exlibrisgroup.com/sfxlcl41/?sid=OVID:embase&amp;id=pmid:26992484&amp;id=doi:10.1016%2Fj.drugpo.2016.02.022&amp;issn=0955-3959&amp;isbn=&amp;volume=36&amp;issue=&amp;spage=141&amp;pages=141-147&amp;date=2016&amp;title=International+Journal+of+Drug+Policy&amp;atitle=Smoking%2C+vaping%2C+eating%3A+Is+legalization+impacting+the+way+people+use+cannabis%3F&amp;aulast=Borodovsky&amp;pid=%3Cauthor%3EBorodovsky+J.T.%3BCrosier+B.S.%3BLee+D.C.%3BSargent+J.D.%3BBudney+A.J.%3C%2Fauthor%3E%3CAN%3E609105538%3C%2FAN%3E%3CDT%3EArticle%3C%2FDT%3E" xr:uid="{FBBBE872-7CE6-41A4-8366-4B77910B13E3}"/>
    <hyperlink ref="J266" r:id="rId531" display="https://access.ovid.com/custom/redirector/index.html?dest=https://go.openathens.net/redirector/unimelb.edu.au?url=http://ovidsp.ovid.com/ovidweb.cgi?T=JS&amp;CSC=Y&amp;NEWS=N&amp;PAGE=fulltext&amp;D=emed17&amp;AN=620742514" xr:uid="{42597B62-7984-471B-B261-EACE83A5D025}"/>
    <hyperlink ref="K266" r:id="rId532" display="https://unimelb.hosted.exlibrisgroup.com/sfxlcl41/?sid=OVID:embase&amp;id=pmid:&amp;id=doi:10.1089%2Fcan.2016.0029&amp;issn=2378-8763&amp;isbn=&amp;volume=1&amp;issue=1&amp;spage=239&amp;pages=239-243&amp;date=2016&amp;title=Cannabis+and+Cannabinoid+Research&amp;atitle=Cannabis+Users%27+Recommended+Warnings+for+Packages+of+Legally+Sold+Cannabis%3A+An+Australia-Centered+Study&amp;aulast=Malouff&amp;pid=%3Cauthor%3EMalouff+J.M.%3BJohnson+C.E.%3BRooke+S.E.%3C%2Fauthor%3E%3CAN%3E620742514%3C%2FAN%3E%3CDT%3EArticle%3C%2FDT%3E" xr:uid="{0E353E5F-0998-41C1-BFD7-ED5D25FC8395}"/>
    <hyperlink ref="J267" r:id="rId533" display="https://access.ovid.com/custom/redirector/index.html?dest=https://go.openathens.net/redirector/unimelb.edu.au?url=http://ovidsp.ovid.com/ovidweb.cgi?T=JS&amp;CSC=Y&amp;NEWS=N&amp;PAGE=fulltext&amp;D=emed17&amp;AN=620742509" xr:uid="{9F2D4FCF-43E5-437C-AF3E-677CC2502A96}"/>
    <hyperlink ref="K267" r:id="rId534" display="https://unimelb.hosted.exlibrisgroup.com/sfxlcl41/?sid=OVID:embase&amp;id=pmid:&amp;id=doi:10.1089%2Fcan.2016.0024&amp;issn=2378-8763&amp;isbn=&amp;volume=1&amp;issue=1&amp;spage=244&amp;pages=244-251&amp;date=2016&amp;title=Cannabis+and+Cannabinoid+Research&amp;atitle=Training+and+Practices+of+Cannabis+Dispensary+Staff&amp;aulast=Haug&amp;pid=%3Cauthor%3EHaug+N.A.%3BKieschnick+D.%3BSottile+J.E.%3BBabson+K.A.%3BVandrey+R.%3BBonn-Miller+M.O.%3C%2Fauthor%3E%3CAN%3E620742509%3C%2FAN%3E%3CDT%3EArticle%3C%2FDT%3E" xr:uid="{5A48C46F-017A-4012-8A06-A91D188666DD}"/>
    <hyperlink ref="J268" r:id="rId535" display="https://access.ovid.com/custom/redirector/index.html?dest=https://go.openathens.net/redirector/unimelb.edu.au?url=http://ovidsp.ovid.com/ovidweb.cgi?T=JS&amp;CSC=Y&amp;NEWS=N&amp;PAGE=fulltext&amp;D=emed17&amp;AN=620742491" xr:uid="{55E9DD82-F6F4-4046-AAF1-D1B37B967E9E}"/>
    <hyperlink ref="K268" r:id="rId536" display="https://unimelb.hosted.exlibrisgroup.com/sfxlcl41/?sid=OVID:embase&amp;id=pmid:&amp;id=doi:10.1089%2Fcan.2016.0007&amp;issn=2378-8763&amp;isbn=&amp;volume=1&amp;issue=1&amp;spage=131&amp;pages=131-138&amp;date=2016&amp;title=Cannabis+and+Cannabinoid+Research&amp;atitle=A+Cross-Sectional+Survey+of+Medical+Cannabis+Users%3A+Patterns+of+Use+and+Perceived+Efficacy&amp;aulast=Sexton&amp;pid=%3Cauthor%3ESexton+M.%3BCuttler+C.%3BFinnell+J.S.%3BMischley+L.K.%3C%2Fauthor%3E%3CAN%3E620742491%3C%2FAN%3E%3CDT%3EArticle%3C%2FDT%3E" xr:uid="{F9DA4540-5F43-4647-8DBC-560AAA25E028}"/>
    <hyperlink ref="J269" r:id="rId537" display="https://access.ovid.com/custom/redirector/index.html?dest=https://go.openathens.net/redirector/unimelb.edu.au?url=http://ovidsp.ovid.com/ovidweb.cgi?T=JS&amp;CSC=Y&amp;NEWS=N&amp;PAGE=fulltext&amp;D=emed17&amp;AN=610504180" xr:uid="{5EFC8BC2-59E5-4F90-8ED1-EDF3A40E54E2}"/>
    <hyperlink ref="K269" r:id="rId538" display="https://unimelb.hosted.exlibrisgroup.com/sfxlcl41/?sid=OVID:embase&amp;id=pmid:27236279&amp;id=doi:10.1016%2FS2215-0366%252816%252930094-3&amp;issn=2215-0366&amp;isbn=&amp;volume=3&amp;issue=8&amp;spage=751&amp;pages=751-759&amp;date=2016&amp;title=The+Lancet+Psychiatry&amp;atitle=Suicide+in+children+and+young+people+in+England%3A+a+consecutive+case+series&amp;aulast=Rodway&amp;pid=%3Cauthor%3ERodway+C.%3BTham+S.-G.%3BIbrahim+S.%3BTurnbull+P.%3BWindfuhr+K.%3BShaw+J.%3BKapur+N.%3BAppleby+L.%3C%2Fauthor%3E%3CAN%3E610504180%3C%2FAN%3E%3CDT%3EArticle%3C%2FDT%3E" xr:uid="{15C75835-4E03-4D88-85D0-81F17C7CF79A}"/>
    <hyperlink ref="J270" r:id="rId539" display="https://access.ovid.com/custom/redirector/index.html?dest=https://go.openathens.net/redirector/unimelb.edu.au?url=http://ovidsp.ovid.com/ovidweb.cgi?T=JS&amp;CSC=Y&amp;NEWS=N&amp;PAGE=fulltext&amp;D=emed17&amp;AN=610261088" xr:uid="{C673B023-659D-45DC-88C6-EC5089B6F7F0}"/>
    <hyperlink ref="K270" r:id="rId540" display="https://unimelb.hosted.exlibrisgroup.com/sfxlcl41/?sid=OVID:embase&amp;id=pmid:27049233&amp;id=doi:10.1080%2F10550887.2016.1171669&amp;issn=1055-0887&amp;isbn=&amp;volume=35&amp;issue=3&amp;spage=159&amp;pages=159-160&amp;date=2016&amp;title=Journal+of+Addictive+Diseases&amp;atitle=Opportunities+for+exploring+and+reducing+prescription+drug+abuse+through+social+media&amp;aulast=Ruan&amp;pid=%3Cauthor%3ERuan+X.%3BKaye+A.D.%3C%2Fauthor%3E%3CAN%3E610261088%3C%2FAN%3E%3CDT%3ENote%3C%2FDT%3E" xr:uid="{D3BD4398-B429-4EEB-A1C6-7D59FA90BC2C}"/>
    <hyperlink ref="J271" r:id="rId541" display="https://access.ovid.com/custom/redirector/index.html?dest=https://go.openathens.net/redirector/unimelb.edu.au?url=http://ovidsp.ovid.com/ovidweb.cgi?T=JS&amp;CSC=Y&amp;NEWS=N&amp;PAGE=fulltext&amp;D=emed17&amp;AN=607208783" xr:uid="{A65757FB-8F6A-434E-B8D2-F117BE21A8B9}"/>
    <hyperlink ref="K271" r:id="rId542" display="https://unimelb.hosted.exlibrisgroup.com/sfxlcl41/?sid=OVID:embase&amp;id=pmid:26694870&amp;id=doi:10.1016%2Fj.jflm.2015.11.014&amp;issn=1752-928X&amp;isbn=&amp;volume=38&amp;issue=&amp;spage=1&amp;pages=1-5&amp;date=2016&amp;title=Journal+of+Forensic+and+Legal+Medicine&amp;atitle=Are+the+last+grade+medical+students+aware+of+the+danger+of+synthetic+cannabinoids%3F&amp;aulast=Beyhun&amp;pid=%3Cauthor%3EBeyhun+N.E.%3BCan+G.%3BTopbas+M.%3BCankaya+S.%3BKetenci+H.C.%3C%2Fauthor%3E%3CAN%3E607208783%3C%2FAN%3E%3CDT%3EArticle%3C%2FDT%3E" xr:uid="{5E6B4DF1-B3DF-4C4D-A18F-8A35BF26C11B}"/>
    <hyperlink ref="J272" r:id="rId543" display="https://access.ovid.com/custom/redirector/index.html?dest=https://go.openathens.net/redirector/unimelb.edu.au?url=http://ovidsp.ovid.com/ovidweb.cgi?T=JS&amp;CSC=Y&amp;NEWS=N&amp;PAGE=fulltext&amp;D=emed17&amp;AN=608107938" xr:uid="{7C17276B-1067-47CF-9B4C-1E832208C5AD}"/>
    <hyperlink ref="K272" r:id="rId544" display="https://unimelb.hosted.exlibrisgroup.com/sfxlcl41/?sid=OVID:embase&amp;id=pmid:26860324&amp;id=doi:10.1016%2Fj.drugpo.2016.01.011&amp;issn=0955-3959&amp;isbn=&amp;volume=29&amp;issue=&amp;spage=1&amp;pages=1-8&amp;date=2016&amp;title=International+Journal+of+Drug+Policy&amp;atitle=From+%22herbal+highs%22+to+the+%22heroin+of+cannabis%22%3A+Exploring+the+evolving+discourse+on+synthetic+cannabinoid+use+in+a+Norwegian+Internet+drug+forum&amp;aulast=Bilgrei&amp;pid=%3Cauthor%3EBilgrei+O.R.%3C%2Fauthor%3E%3CAN%3E608107938%3C%2FAN%3E%3CDT%3EArticle%3C%2FDT%3E" xr:uid="{A644035B-25BC-4E8F-B02E-5A5C75EF090F}"/>
    <hyperlink ref="J273" r:id="rId545" display="https://access.ovid.com/custom/redirector/index.html?dest=https://go.openathens.net/redirector/unimelb.edu.au?url=http://ovidsp.ovid.com/ovidweb.cgi?T=JS&amp;CSC=Y&amp;NEWS=N&amp;PAGE=fulltext&amp;D=emed17&amp;AN=611079250" xr:uid="{FF8D1181-DF35-4846-87C5-8421A1A58DF3}"/>
    <hyperlink ref="K273" r:id="rId546" display="https://unimelb.hosted.exlibrisgroup.com/sfxlcl41/?sid=OVID:embase&amp;id=pmid:&amp;id=doi:&amp;issn=2158-8333&amp;isbn=&amp;volume=13&amp;issue=3-4&amp;spage=11&amp;pages=11-12&amp;date=2016&amp;title=Innovations+in+Clinical+Neuroscience&amp;atitle=The+drug+trend+conundrum&amp;aulast=Oyemade&amp;pid=%3Cauthor%3EOyemade+A.%3C%2Fauthor%3E%3CAN%3E611079250%3C%2FAN%3E%3CDT%3ELetter%3C%2FDT%3E" xr:uid="{D9C3B7E6-F36E-479E-969E-E13BC50A681A}"/>
    <hyperlink ref="J274" r:id="rId547" display="https://access.ovid.com/custom/redirector/index.html?dest=https://go.openathens.net/redirector/unimelb.edu.au?url=http://ovidsp.ovid.com/ovidweb.cgi?T=JS&amp;CSC=Y&amp;NEWS=N&amp;PAGE=fulltext&amp;D=emed17&amp;AN=610936792" xr:uid="{A4EB55DF-035C-45D9-9400-44F181026ED0}"/>
    <hyperlink ref="K274" r:id="rId548" display="https://unimelb.hosted.exlibrisgroup.com/sfxlcl41/?sid=OVID:embase&amp;id=pmid:&amp;id=doi:10.1016%2Fj.chc.2016.04.001&amp;issn=1056-4993&amp;isbn=&amp;volume=25&amp;issue=3&amp;spage=xiii&amp;pages=xiii-xiv&amp;date=2016&amp;title=Child+and+Adolescent+Psychiatric+Clinics+of+North+America&amp;atitle=Understanding+Adolescent+Substance+Use+Disorders+in+the+Era+of+Marijuana+Legalization%2C+Opioid+Epidemic%2C+and+Social+Media&amp;aulast=Hsiao&amp;pid=%3Cauthor%3EHsiao+R.C.J.%3BWalker+L.R.%3C%2Fauthor%3E%3CAN%3E610936792%3C%2FAN%3E%3CDT%3EEditorial%3C%2FDT%3E" xr:uid="{DA298317-07B0-4947-88BA-6B6979FDB0C0}"/>
    <hyperlink ref="J275" r:id="rId549" display="https://access.ovid.com/custom/redirector/index.html?dest=https://go.openathens.net/redirector/unimelb.edu.au?url=http://ovidsp.ovid.com/ovidweb.cgi?T=JS&amp;CSC=Y&amp;NEWS=N&amp;PAGE=fulltext&amp;D=emed17&amp;AN=610523028" xr:uid="{3F21236E-00DB-4629-A26F-6534490616EF}"/>
    <hyperlink ref="K275" r:id="rId550" display="https://unimelb.hosted.exlibrisgroup.com/sfxlcl41/?sid=OVID:embase&amp;id=pmid:&amp;id=doi:10.1371%2Fjournal.pone.0156614&amp;issn=1932-6203&amp;isbn=&amp;volume=11&amp;issue=5&amp;spage=e0156614&amp;pages=&amp;date=2016&amp;title=PLoS+ONE&amp;atitle=%22I+use+weed+for+my+ADHD%22%3A+A+qualitative+analysis+of+online+forum+discussions+on+cannabis+use+and+ADHD&amp;aulast=Mitchell&amp;pid=%3Cauthor%3EMitchell+J.T.%3BSweitzer+M.M.%3BTunno+A.M.%3BKollins+S.H.%3BJoseph+McClernon+F.%3C%2Fauthor%3E%3CAN%3E610523028%3C%2FAN%3E%3CDT%3EArticle%3C%2FDT%3E" xr:uid="{DE55A637-5541-4E88-9A10-D06756CDD241}"/>
    <hyperlink ref="J276" r:id="rId551" display="https://access.ovid.com/custom/redirector/index.html?dest=https://go.openathens.net/redirector/unimelb.edu.au?url=http://ovidsp.ovid.com/ovidweb.cgi?T=JS&amp;CSC=Y&amp;NEWS=N&amp;PAGE=fulltext&amp;D=emed17&amp;AN=609855997" xr:uid="{1B490C33-0EB4-4830-9B3B-26E4BB44115A}"/>
    <hyperlink ref="K276" r:id="rId552" display="https://unimelb.hosted.exlibrisgroup.com/sfxlcl41/?sid=OVID:embase&amp;id=pmid:&amp;id=doi:10.4103%2F1947-2714.179940&amp;issn=2250-1541&amp;isbn=&amp;volume=8&amp;issue=4&amp;spage=183&amp;pages=183-186&amp;date=2016&amp;title=North+American+Journal+of+Medical+Sciences&amp;atitle=YouTube+as+a+source+of+information+on+cervical+cancer&amp;aulast=Adhikari&amp;pid=%3Cauthor%3EAdhikari+J.%3BSharma+P.%3BArjyal+L.%3BUprety+D.%3C%2Fauthor%3E%3CAN%3E609855997%3C%2FAN%3E%3CDT%3EArticle%3C%2FDT%3E" xr:uid="{716A17D8-5113-4D0E-A680-BFCBF78C524F}"/>
    <hyperlink ref="J277" r:id="rId553" display="https://access.ovid.com/custom/redirector/index.html?dest=https://go.openathens.net/redirector/unimelb.edu.au?url=http://ovidsp.ovid.com/ovidweb.cgi?T=JS&amp;CSC=Y&amp;NEWS=N&amp;PAGE=fulltext&amp;D=emed17&amp;AN=609629250" xr:uid="{DA87A0E8-8871-4D8F-9B93-476A20F9C1E1}"/>
    <hyperlink ref="K277" r:id="rId554" display="https://unimelb.hosted.exlibrisgroup.com/sfxlcl41/?sid=OVID:embase&amp;id=pmid:&amp;id=doi:10.1001%2Fjamapediatrics.2015.3489&amp;issn=2168-6203&amp;isbn=&amp;volume=170&amp;issue=3&amp;spage=193&amp;pages=193-194&amp;date=2016&amp;title=JAMA+Pediatrics&amp;atitle=Building+a+learning+marijuana+surveillance+system&amp;aulast=Levy&amp;pid=%3Cauthor%3ELevy+S.%3BWeitzman+E.R.%3C%2Fauthor%3E%3CAN%3E609629250%3C%2FAN%3E%3CDT%3ENote%3C%2FDT%3E" xr:uid="{8AD3B7B0-FE26-4091-9974-BEFDB29740FD}"/>
    <hyperlink ref="J278" r:id="rId555" display="https://access.ovid.com/custom/redirector/index.html?dest=https://go.openathens.net/redirector/unimelb.edu.au?url=http://ovidsp.ovid.com/ovidweb.cgi?T=JS&amp;CSC=Y&amp;NEWS=N&amp;PAGE=fulltext&amp;D=emed17&amp;AN=609150183" xr:uid="{DE142D0F-E41A-4118-BE39-E6E69662DB93}"/>
    <hyperlink ref="K278" r:id="rId556" display="https://unimelb.hosted.exlibrisgroup.com/sfxlcl41/?sid=OVID:embase&amp;id=pmid:&amp;id=doi:10.3109%2F14659891.2015.1090495&amp;issn=1465-9891&amp;isbn=&amp;volume=21&amp;issue=5&amp;spage=543&amp;pages=543-546&amp;date=2016&amp;title=Journal+of+Substance+Use&amp;atitle=Craigslist+as+a+source+for+heroin%3A+a+report+of+two+cases&amp;aulast=Tofighi&amp;pid=%3Cauthor%3ETofighi+B.%3BPerna+M.%3BDesai+A.%3BGrov+C.%3BLee+J.D.%3C%2Fauthor%3E%3CAN%3E609150183%3C%2FAN%3E%3CDT%3EArticle%3C%2FDT%3E" xr:uid="{8F896760-7E70-4997-BB5D-17E07B728B94}"/>
    <hyperlink ref="J279" r:id="rId557" display="https://access.ovid.com/custom/redirector/index.html?dest=https://go.openathens.net/redirector/unimelb.edu.au?url=http://ovidsp.ovid.com/ovidweb.cgi?T=JS&amp;CSC=Y&amp;NEWS=N&amp;PAGE=fulltext&amp;D=emed17&amp;AN=616474962" xr:uid="{0B97131D-A52C-4C06-8848-56BEBF3DD97F}"/>
    <hyperlink ref="K279" r:id="rId558" display="https://unimelb.hosted.exlibrisgroup.com/sfxlcl41/?sid=OVID:embase&amp;id=pmid:&amp;id=doi:&amp;issn=1097-6760&amp;isbn=&amp;volume=68&amp;issue=4+Supplement+1&amp;spage=S16&amp;pages=S16&amp;date=2016&amp;title=Annals+of+Emergency+Medicine&amp;atitle=In+search+of+the+herbert+effect%3A+The+impact+of+an+emergency+medicine+podcast+on+the+frequency+of+diagnostic+and+treatment+patterns+in+emergency+departments&amp;aulast=Runde&amp;pid=%3Cauthor%3ERunde+D.P.%3BHarland+K.%3BMohr+N.%3C%2Fauthor%3E%3CAN%3E616474962%3C%2FAN%3E%3CDT%3EConference+Abstract%3C%2FDT%3E" xr:uid="{92833B14-44BA-4007-9230-469D638BD3BE}"/>
    <hyperlink ref="J280" r:id="rId559" display="https://access.ovid.com/custom/redirector/index.html?dest=https://go.openathens.net/redirector/unimelb.edu.au?url=http://ovidsp.ovid.com/ovidweb.cgi?T=JS&amp;CSC=Y&amp;NEWS=N&amp;PAGE=fulltext&amp;D=emed17&amp;AN=616799296" xr:uid="{515E6D02-64EF-423F-8148-A86137630454}"/>
    <hyperlink ref="K280" r:id="rId560" display="https://unimelb.hosted.exlibrisgroup.com/sfxlcl41/?sid=OVID:embase&amp;id=pmid:&amp;id=doi:10.1310%2Fsci2201-3&amp;issn=1082-0744&amp;isbn=&amp;volume=22&amp;issue=1&amp;spage=3&amp;pages=3-12&amp;date=2016&amp;title=Topics+in+Spinal+Cord+Injury+Rehabilitation&amp;atitle=Characteristics+of+individuals+with+spinal+cord+injury+who+use+cannabis+for+therapeutic+purposes&amp;aulast=Drossel&amp;pid=%3Cauthor%3EDrossel+C.%3BForchheimer+M.%3BMeade+M.A.%3C%2Fauthor%3E%3CAN%3E616799296%3C%2FAN%3E%3CDT%3EArticle%3C%2FDT%3E" xr:uid="{48B93A3F-7756-4B5E-A3F5-AEDA1F41A92D}"/>
    <hyperlink ref="J281" r:id="rId561" display="https://access.ovid.com/custom/redirector/index.html?dest=https://go.openathens.net/redirector/unimelb.edu.au?url=http://ovidsp.ovid.com/ovidweb.cgi?T=JS&amp;CSC=Y&amp;NEWS=N&amp;PAGE=fulltext&amp;D=emed17&amp;AN=607644434" xr:uid="{14F64679-7270-4898-8A34-C7D786F5B8ED}"/>
    <hyperlink ref="K281" r:id="rId562" display="https://unimelb.hosted.exlibrisgroup.com/sfxlcl41/?sid=OVID:embase&amp;id=pmid:26776916&amp;id=doi:10.1016%2FS1474-4422%252816%252900002-8&amp;issn=1474-4422&amp;isbn=&amp;volume=15&amp;issue=3&amp;spage=235&amp;pages=235-237&amp;date=2016&amp;title=The+Lancet+Neurology&amp;atitle=Cannabidiol+for+epilepsy%3A+trying+to+see+through+the+haze&amp;aulast=Detyniecki&amp;pid=%3Cauthor%3EDetyniecki+K.%3BHirsch+L.J.%3C%2Fauthor%3E%3CAN%3E607644434%3C%2FAN%3E%3CDT%3ENote%3C%2FDT%3E" xr:uid="{A53D1F28-6C10-44FF-A560-B15C2483FB99}"/>
    <hyperlink ref="J282" r:id="rId563" display="https://access.ovid.com/custom/redirector/index.html?dest=https://go.openathens.net/redirector/unimelb.edu.au?url=http://ovidsp.ovid.com/ovidweb.cgi?T=JS&amp;CSC=Y&amp;NEWS=N&amp;PAGE=fulltext&amp;D=emed17&amp;AN=620285050" xr:uid="{25F6B08A-086A-4460-BD1F-014B1810520B}"/>
    <hyperlink ref="K282" r:id="rId564" display="https://unimelb.hosted.exlibrisgroup.com/sfxlcl41/?sid=OVID:embase&amp;id=pmid:29251896&amp;id=doi:&amp;issn=2202-7114&amp;isbn=&amp;volume=24&amp;issue=6&amp;spage=43&amp;pages=43&amp;date=2016&amp;title=Australian+nursing+%26+midwifery+journal&amp;atitle=WHERE+THERE%27S+SMOKE%3A+UNCOVERING+THE+BENEFITS+OF+A+NON-RESIDENTIAL+CANNABIS+WITHDRAWAL&amp;aulast=Kitson&amp;pid=%3Cauthor%3EKitson+E.%3C%2Fauthor%3E%3CAN%3E620285050%3C%2FAN%3E%3CDT%3EArticle%3C%2FDT%3E" xr:uid="{7B9C0F39-2DE0-40F7-B223-5B15667E0110}"/>
    <hyperlink ref="J283" r:id="rId565" display="https://access.ovid.com/custom/redirector/index.html?dest=https://go.openathens.net/redirector/unimelb.edu.au?url=http://ovidsp.ovid.com/ovidweb.cgi?T=JS&amp;CSC=Y&amp;NEWS=N&amp;PAGE=fulltext&amp;D=emed16&amp;AN=605871088" xr:uid="{0C78D57A-B5EF-48CE-AF9E-32A1CC365D2C}"/>
    <hyperlink ref="K283" r:id="rId566" display="https://unimelb.hosted.exlibrisgroup.com/sfxlcl41/?sid=OVID:embase&amp;id=pmid:26338481&amp;id=doi:10.1016%2Fj.drugalcdep.2015.07.1199&amp;issn=0376-8716&amp;isbn=&amp;volume=155&amp;issue=&amp;spage=307&amp;pages=307-311&amp;date=2015&amp;title=Drug+and+Alcohol+Dependence&amp;atitle=%22Time+for+dabs%22%3A+Analyzing+Twitter+data+on+marijuana+concentrates+across+the+U.S&amp;aulast=Daniulaityte&amp;pid=%3Cauthor%3EDaniulaityte+R.%3BNahhas+R.W.%3BWijeratne+S.%3BCarlson+R.G.%3BLamy+F.R.%3BMartins+S.S.%3BBoyer+E.W.%3BSmith+G.A.%3BSheth+A.%3C%2Fauthor%3E%3CAN%3E605871088%3C%2FAN%3E%3CDT%3EArticle%3C%2FDT%3E" xr:uid="{7C68ACAB-7B31-48B3-9719-247EB1CD7614}"/>
    <hyperlink ref="J284" r:id="rId567" display="https://access.ovid.com/custom/redirector/index.html?dest=https://go.openathens.net/redirector/unimelb.edu.au?url=http://ovidsp.ovid.com/ovidweb.cgi?T=JS&amp;CSC=Y&amp;NEWS=N&amp;PAGE=fulltext&amp;D=emed16&amp;AN=605901318" xr:uid="{9CE9F68B-0247-4FAB-AB57-466D13EBD03D}"/>
    <hyperlink ref="K284" r:id="rId568" display="https://unimelb.hosted.exlibrisgroup.com/sfxlcl41/?sid=OVID:embase&amp;id=pmid:26347408&amp;id=doi:10.1016%2Fj.drugalcdep.2015.08.020&amp;issn=0376-8716&amp;isbn=&amp;volume=155&amp;issue=&amp;spage=45&amp;pages=45-51&amp;date=2015&amp;title=Drug+and+Alcohol+Dependence&amp;atitle=Displays+of+dabbing+marijuana+extracts+on+YouTube&amp;aulast=Krauss&amp;pid=%3Cauthor%3EKrauss+M.J.%3BSowles+S.J.%3BMylvaganam+S.%3BZewdie+K.%3BBierut+L.J.%3BCavazos-Rehg+P.A.%3C%2Fauthor%3E%3CAN%3E605901318%3C%2FAN%3E%3CDT%3EArticle%3C%2FDT%3E" xr:uid="{895E6042-9D5F-474B-9F9C-CE0884CA647E}"/>
    <hyperlink ref="J285" r:id="rId569" display="https://access.ovid.com/custom/redirector/index.html?dest=https://go.openathens.net/redirector/unimelb.edu.au?url=http://ovidsp.ovid.com/ovidweb.cgi?T=JS&amp;CSC=Y&amp;NEWS=N&amp;PAGE=fulltext&amp;D=emed16&amp;AN=607108642" xr:uid="{5819F488-BC63-4D9D-8AD5-8E05C087C9B3}"/>
    <hyperlink ref="K285" r:id="rId570" display="https://unimelb.hosted.exlibrisgroup.com/sfxlcl41/?sid=OVID:embase&amp;id=pmid:26534743&amp;id=doi:10.2500%2Faap.2015.36.3890&amp;issn=1088-5412&amp;isbn=&amp;volume=36&amp;issue=6&amp;spage=e121&amp;pages=e121-e126&amp;date=2015&amp;title=Allergy+and+Asthma+Proceedings&amp;atitle=Popular+on+YouTube%3A+A+critical+appraisal+of+the+educational+quality+of+information+regarding+asthma&amp;aulast=Gonzalez-Estrada&amp;pid=%3Cauthor%3EGonzalez-Estrada+A.%3BCuervo-Pardo+L.%3BGhosh+B.%3BSmith+M.%3BPazheri+F.%3BZell+K.%3BWang+X.-F.%3BLang+D.M.%3C%2Fauthor%3E%3CAN%3E607108642%3C%2FAN%3E%3CDT%3EArticle%3C%2FDT%3E" xr:uid="{83B6154E-4D35-4167-BD2E-741A21E0DA46}"/>
    <hyperlink ref="J286" r:id="rId571" display="https://access.ovid.com/custom/redirector/index.html?dest=https://go.openathens.net/redirector/unimelb.edu.au?url=http://ovidsp.ovid.com/ovidweb.cgi?T=JS&amp;CSC=Y&amp;NEWS=N&amp;PAGE=fulltext&amp;D=emed16&amp;AN=609417166" xr:uid="{BEE342F0-71C6-4BA8-A3AF-0ADCE38C5C83}"/>
    <hyperlink ref="K286" r:id="rId572" display="https://unimelb.hosted.exlibrisgroup.com/sfxlcl41/?sid=OVID:embase&amp;id=pmid:24227540&amp;id=doi:10.1136%2Ftobaccocontrol-2013-051243&amp;issn=1468-3318&amp;isbn=&amp;volume=24&amp;issue=2&amp;spage=136&amp;pages=136-138&amp;date=2015&amp;title=Tobacco+control&amp;atitle=Applying+linguistic+methods+to+understanding+smoking-related+conversations+on+Twitter&amp;aulast=Sanders-Jackson&amp;pid=%3Cauthor%3ESanders-Jackson+A.%3BBrown+C.G.%3BProchaska+J.J.%3C%2Fauthor%3E%3CAN%3E609417166%3C%2FAN%3E%3CDT%3EArticle%3C%2FDT%3E" xr:uid="{72368B21-A715-4FC8-BDAB-09453042216E}"/>
    <hyperlink ref="J287" r:id="rId573" display="https://access.ovid.com/custom/redirector/index.html?dest=https://go.openathens.net/redirector/unimelb.edu.au?url=http://ovidsp.ovid.com/ovidweb.cgi?T=JS&amp;CSC=Y&amp;NEWS=N&amp;PAGE=fulltext&amp;D=emed16&amp;AN=606267800" xr:uid="{445696BC-AA70-4015-A86B-701C21BCB7AD}"/>
    <hyperlink ref="K287" r:id="rId574" display="https://unimelb.hosted.exlibrisgroup.com/sfxlcl41/?sid=OVID:embase&amp;id=pmid:&amp;id=doi:10.1542%2Fpeds.2015-1260&amp;issn=0031-4005&amp;isbn=&amp;volume=136&amp;issue=4&amp;spage=e783&amp;pages=e783-e793&amp;date=2015&amp;title=Pediatrics&amp;atitle=Alcohol+interventions+among+underage+drinkers+in+the+ED%3A+A+randomized+controlled+trial&amp;aulast=Cunningham&amp;pid=%3Cauthor%3ECunningham+R.M.%3BChermack+S.T.%3BEhrlich+P.F.%3BCarter+P.M.%3BBooth+B.M.%3BBlow+F.C.%3BBarry+K.L.%3BWalton+M.A.%3C%2Fauthor%3E%3CAN%3E606267800%3C%2FAN%3E%3CDT%3EArticle%3C%2FDT%3E" xr:uid="{4EE9D5CF-5209-4964-9371-EAB1BC21684F}"/>
    <hyperlink ref="J288" r:id="rId575" display="https://access.ovid.com/custom/redirector/index.html?dest=https://go.openathens.net/redirector/unimelb.edu.au?url=http://ovidsp.ovid.com/ovidweb.cgi?T=JS&amp;CSC=Y&amp;NEWS=N&amp;PAGE=fulltext&amp;D=emed16&amp;AN=605190223" xr:uid="{80B9CEAB-8785-4D28-A37E-51DC9E1324E0}"/>
    <hyperlink ref="K288" r:id="rId576" display="https://unimelb.hosted.exlibrisgroup.com/sfxlcl41/?sid=OVID:embase&amp;id=pmid:&amp;id=doi:10.3109%2F14659891.2014.900581&amp;issn=1465-9891&amp;isbn=&amp;volume=20&amp;issue=4&amp;spage=247&amp;pages=247-253&amp;date=2015&amp;title=Journal+of+Substance+Use&amp;atitle=Non-medical+use+of+prescription+medications+among+middle+school+students%3A+A+qualitative+analysis&amp;aulast=Funk&amp;pid=%3Cauthor%3EFunk+M.D.%3BHobbs+C.E.%3BCamero+Garcia+M.A.%3BGwin+S.H.%3BAyers+M.D.%3BAlshuwaiyer+G.I.%3BCheney+M.K.%3C%2Fauthor%3E%3CAN%3E605190223%3C%2FAN%3E%3CDT%3EArticle%3C%2FDT%3E" xr:uid="{97F3A9ED-940E-4EFB-817D-02755352C361}"/>
    <hyperlink ref="J289" r:id="rId577" display="https://access.ovid.com/custom/redirector/index.html?dest=https://go.openathens.net/redirector/unimelb.edu.au?url=http://ovidsp.ovid.com/ovidweb.cgi?T=JS&amp;CSC=Y&amp;NEWS=N&amp;PAGE=fulltext&amp;D=emed16&amp;AN=604801489" xr:uid="{F27E0E58-5A20-4E3E-AFC2-7CCCA4105FF5}"/>
    <hyperlink ref="K289" r:id="rId578" display="https://unimelb.hosted.exlibrisgroup.com/sfxlcl41/?sid=OVID:embase&amp;id=pmid:&amp;id=doi:10.1111%2Fjpc.12874&amp;issn=1034-4810&amp;isbn=&amp;volume=51&amp;issue=5&amp;spage=471&amp;pages=471-472&amp;date=2015&amp;title=Journal+of+Paediatrics+and+Child+Health&amp;atitle=Medical+marijuana&amp;aulast=Isaacs&amp;pid=%3Cauthor%3EIsaacs+D.%3BKilham+H.%3C%2Fauthor%3E%3CAN%3E604801489%3C%2FAN%3E%3CDT%3EEditorial%3C%2FDT%3E" xr:uid="{3E790D97-C877-4D67-9730-61CE9FE8ED8A}"/>
    <hyperlink ref="J290" r:id="rId579" display="https://access.ovid.com/custom/redirector/index.html?dest=https://go.openathens.net/redirector/unimelb.edu.au?url=http://ovidsp.ovid.com/ovidweb.cgi?T=JS&amp;CSC=Y&amp;NEWS=N&amp;PAGE=fulltext&amp;D=emed16&amp;AN=72176795" xr:uid="{C1FDBA14-C64E-4385-A26E-7576EB6770F7}"/>
    <hyperlink ref="K290" r:id="rId580" display="https://unimelb.hosted.exlibrisgroup.com/sfxlcl41/?sid=OVID:embase&amp;id=pmid:&amp;id=doi:10.1016%2Fj.drugalcdep.2015.07.418&amp;issn=0376-8716&amp;isbn=&amp;volume=156&amp;issue=&amp;spage=e153&amp;pages=e153-e154&amp;date=2015&amp;title=Drug+and+Alcohol+Dependence&amp;atitle=%22Smoking+pot+helps+me+focus%22%3A+A+qualitative+analysis+of+Internet+forum+discussions+of+ADHD+and+cannabis+use&amp;aulast=Mitchell&amp;pid=%3Cauthor%3EMitchell+J.T.%3BSweitzer+M.%3BTunno+A.%3BHagmann+C.%3BKollins+S.H.%3BMcClernon+J.%3C%2Fauthor%3E%3CAN%3E72176795%3C%2FAN%3E%3CDT%3EConference+Abstract%3C%2FDT%3E" xr:uid="{F01878B2-E9C0-4D62-951F-8627B73701A6}"/>
    <hyperlink ref="J291" r:id="rId581" display="https://access.ovid.com/custom/redirector/index.html?dest=https://go.openathens.net/redirector/unimelb.edu.au?url=http://ovidsp.ovid.com/ovidweb.cgi?T=JS&amp;CSC=Y&amp;NEWS=N&amp;PAGE=fulltext&amp;D=emed16&amp;AN=72176793" xr:uid="{01DC81CB-A8E2-47F7-8E65-C0A45D8E51B6}"/>
    <hyperlink ref="K291" r:id="rId582" display="https://unimelb.hosted.exlibrisgroup.com/sfxlcl41/?sid=OVID:embase&amp;id=pmid:&amp;id=doi:10.1016%2Fj.drugalcdep.2015.07.416&amp;issn=0376-8716&amp;isbn=&amp;volume=156&amp;issue=&amp;spage=e153&amp;pages=e153&amp;date=2015&amp;title=Drug+and+Alcohol+Dependence&amp;atitle=Online+feasibility+study+about+HIV-negative+male+couples+substance+use+with+weekly+ecological+momentary+diary+assessments&amp;aulast=Mitchell&amp;pid=%3Cauthor%3EMitchell+J.W.%3BDavis+F.%3BPan+Y.%3BFeaster+D.J.%3C%2Fauthor%3E%3CAN%3E72176793%3C%2FAN%3E%3CDT%3EConference+Abstract%3C%2FDT%3E" xr:uid="{1A7ED2EE-1979-4EB5-91A1-FBB9CEF3DB60}"/>
    <hyperlink ref="J292" r:id="rId583" display="https://access.ovid.com/custom/redirector/index.html?dest=https://go.openathens.net/redirector/unimelb.edu.au?url=http://ovidsp.ovid.com/ovidweb.cgi?T=JS&amp;CSC=Y&amp;NEWS=N&amp;PAGE=fulltext&amp;D=emed16&amp;AN=72129956" xr:uid="{FE838AA2-567B-4932-BE72-C225850F5729}"/>
    <hyperlink ref="K292" r:id="rId584" display="https://unimelb.hosted.exlibrisgroup.com/sfxlcl41/?sid=OVID:embase&amp;id=pmid:&amp;id=doi:&amp;issn=0924-977X&amp;isbn=&amp;volume=25&amp;issue=SUPPL.+2&amp;spage=S613&amp;pages=S613&amp;date=2015&amp;title=European+Neuropsychopharmacology&amp;atitle=A+possible+role+of+cannabis+and+synthetic+cannabimimetics+as+weight+loss+agents%3A+Preliminary+indications&amp;aulast=Santacroce&amp;pid=%3Cauthor%3ESantacroce+R.%3BBersani+F.S.%3BLupi+M.%3BCinosi+E.%3BMartinotti+G.%3BDi+Giannantonio+M.%3BOrsolini+L.%3C%2Fauthor%3E%3CAN%3E72129956%3C%2FAN%3E%3CDT%3EConference+Abstract%3C%2FDT%3E" xr:uid="{74F84239-87F3-468A-85AF-39F7DAE3A3EE}"/>
    <hyperlink ref="J293" r:id="rId585" display="https://access.ovid.com/custom/redirector/index.html?dest=https://go.openathens.net/redirector/unimelb.edu.au?url=http://ovidsp.ovid.com/ovidweb.cgi?T=JS&amp;CSC=Y&amp;NEWS=N&amp;PAGE=fulltext&amp;D=emed16&amp;AN=72003563" xr:uid="{CBDA1AA4-104A-4FFC-BB60-525CC09E58C7}"/>
    <hyperlink ref="K293" r:id="rId586" display="https://unimelb.hosted.exlibrisgroup.com/sfxlcl41/?sid=OVID:embase&amp;id=pmid:&amp;id=doi:10.3109%2F15563650.2015.1071025&amp;issn=1556-3650&amp;isbn=&amp;volume=53&amp;issue=7&amp;spage=687&amp;pages=687-688&amp;date=2015&amp;title=Clinical+Toxicology&amp;atitle=Monitoring+emerging+toxicology+trends+using+social+media%3A+Eyeballing%2C+vaportinis%2C+and+funnelling&amp;aulast=Farley&amp;pid=%3Cauthor%3EFarley+S.%3BRieth+J.%3BRiley+B.%3BJudge+B.%3BJones+J.%3C%2Fauthor%3E%3CAN%3E72003563%3C%2FAN%3E%3CDT%3EConference+Abstract%3C%2FDT%3E" xr:uid="{95D1D6F8-143E-42A7-99F4-A2950E1D46CF}"/>
    <hyperlink ref="J294" r:id="rId587" display="https://access.ovid.com/custom/redirector/index.html?dest=https://go.openathens.net/redirector/unimelb.edu.au?url=http://ovidsp.ovid.com/ovidweb.cgi?T=JS&amp;CSC=Y&amp;NEWS=N&amp;PAGE=fulltext&amp;D=emed16&amp;AN=71990914" xr:uid="{B5BAFC16-53A2-46AE-89FA-D8F802C975E0}"/>
    <hyperlink ref="K294" r:id="rId588" display="https://unimelb.hosted.exlibrisgroup.com/sfxlcl41/?sid=OVID:embase&amp;id=pmid:&amp;id=doi:10.1007%2Fs00787-015-0714-4&amp;issn=1018-8827&amp;isbn=&amp;volume=24&amp;issue=1+SUPPL.+1&amp;spage=S14&amp;pages=S14&amp;date=2015&amp;title=European+Child+and+Adolescent+Psychiatry&amp;atitle=Internet+gaming+disorder+and+other+media-related+disorders+and+adolescent+psychopathology&amp;aulast=Bilke-Hentsch&amp;pid=%3Cauthor%3EBilke-Hentsch+O.%3C%2Fauthor%3E%3CAN%3E71990914%3C%2FAN%3E%3CDT%3EConference+Abstract%3C%2FDT%3E" xr:uid="{12796247-3449-4160-A12D-E6502F8DB541}"/>
    <hyperlink ref="J295" r:id="rId589" display="https://access.ovid.com/custom/redirector/index.html?dest=https://go.openathens.net/redirector/unimelb.edu.au?url=http://ovidsp.ovid.com/ovidweb.cgi?T=JS&amp;CSC=Y&amp;NEWS=N&amp;PAGE=fulltext&amp;D=emed16&amp;AN=71901564" xr:uid="{7A6CF67E-9551-49DF-BD8F-9E439EC97B63}"/>
    <hyperlink ref="K295" r:id="rId590" display="https://unimelb.hosted.exlibrisgroup.com/sfxlcl41/?sid=OVID:embase&amp;id=pmid:&amp;id=doi:10.1111%2Facer.12741&amp;issn=0145-6008&amp;isbn=&amp;volume=39&amp;issue=SUPPL.+1&amp;spage=74A&amp;pages=74A&amp;date=2015&amp;title=Alcoholism%3A+Clinical+and+Experimental+Research&amp;atitle=Online+feasibility+study+about+HIV-negative+male+couples+substance+use+with+weekly+ecological+momentary+diary+assessments&amp;aulast=Mitchell&amp;pid=%3Cauthor%3EMitchell+J.W.%3BDavis+F.V.%3BPan+Y.%3BFeaster+D.%3C%2Fauthor%3E%3CAN%3E71901564%3C%2FAN%3E%3CDT%3EConference+Abstract%3C%2FDT%3E" xr:uid="{2D4D024F-F602-4D74-A798-D1E1769349A9}"/>
    <hyperlink ref="J296" r:id="rId591" display="https://access.ovid.com/custom/redirector/index.html?dest=https://go.openathens.net/redirector/unimelb.edu.au?url=http://ovidsp.ovid.com/ovidweb.cgi?T=JS&amp;CSC=Y&amp;NEWS=N&amp;PAGE=fulltext&amp;D=emed15&amp;AN=372562427" xr:uid="{0DB50D52-5C44-446C-B527-5A6282FCDDB2}"/>
    <hyperlink ref="K296" r:id="rId592" display="https://unimelb.hosted.exlibrisgroup.com/sfxlcl41/?sid=OVID:embase&amp;id=pmid:24629403&amp;id=doi:10.1016%2Fj.disamonth.2014.01.001&amp;issn=0011-5029&amp;isbn=&amp;volume=60&amp;issue=3&amp;spage=110&amp;pages=110-132&amp;date=2014&amp;title=Disease-a-Month&amp;atitle=Emerging+drugs+of+abuse&amp;aulast=Nelson&amp;pid=%3Cauthor%3ENelson+M.E.%3BBryant+S.M.%3BAks+S.E.%3C%2Fauthor%3E%3CAN%3E372562427%3C%2FAN%3E%3CDT%3EReview%3C%2FDT%3E" xr:uid="{329C5AAB-979F-4B1B-8F57-184490BA8906}"/>
    <hyperlink ref="J297" r:id="rId593" display="https://access.ovid.com/custom/redirector/index.html?dest=https://go.openathens.net/redirector/unimelb.edu.au?url=http://ovidsp.ovid.com/ovidweb.cgi?T=JS&amp;CSC=Y&amp;NEWS=N&amp;PAGE=fulltext&amp;D=emed15&amp;AN=373609741" xr:uid="{C12F51CA-8EA1-4339-885E-58ED8F39DF5F}"/>
    <hyperlink ref="K297" r:id="rId594" display="https://unimelb.hosted.exlibrisgroup.com/sfxlcl41/?sid=OVID:embase&amp;id=pmid:&amp;id=doi:10.2174%2F221067660402140709122825&amp;issn=2210-6766&amp;isbn=&amp;volume=4&amp;issue=2&amp;spage=116&amp;pages=116-121&amp;date=2014&amp;title=Adolescent+Psychiatry+%28Netherlands%29&amp;atitle=Using+digital+and+social+media+metrics+to+develop+mental+health+approaches+for+youth&amp;aulast=Carew&amp;pid=%3Cauthor%3ECarew+C.%3BKutcher+S.%3BWei+Y.%3BMcLuckie+A.%3C%2Fauthor%3E%3CAN%3E373609741%3C%2FAN%3E%3CDT%3EArticle%3C%2FDT%3E" xr:uid="{AF4D6797-424B-4447-9908-17F1BB72366A}"/>
    <hyperlink ref="J298" r:id="rId595" display="https://access.ovid.com/custom/redirector/index.html?dest=https://go.openathens.net/redirector/unimelb.edu.au?url=http://ovidsp.ovid.com/ovidweb.cgi?T=JS&amp;CSC=Y&amp;NEWS=N&amp;PAGE=fulltext&amp;D=emed15&amp;AN=600602143" xr:uid="{E0726980-D01F-44DF-BB53-8E477FE3F7B6}"/>
    <hyperlink ref="K298" r:id="rId596" display="https://unimelb.hosted.exlibrisgroup.com/sfxlcl41/?sid=OVID:embase&amp;id=pmid:25430753&amp;id=doi:10.1126%2Fscience.aaa2709&amp;issn=0036-8075&amp;isbn=&amp;volume=346&amp;issue=6213&amp;spage=1054&amp;pages=1054-1055&amp;date=2014&amp;title=Science&amp;atitle=Big+data+meets+public+health&amp;aulast=Khoury&amp;pid=%3Cauthor%3EKhoury+M.J.%3BIoannidis+J.P.A.%3C%2Fauthor%3E%3CAN%3E600602143%3C%2FAN%3E%3CDT%3EShort+Survey%3C%2FDT%3E" xr:uid="{98042589-BC12-47E1-B148-A00000E4EAE4}"/>
    <hyperlink ref="J299" r:id="rId597" display="https://access.ovid.com/custom/redirector/index.html?dest=https://go.openathens.net/redirector/unimelb.edu.au?url=http://ovidsp.ovid.com/ovidweb.cgi?T=JS&amp;CSC=Y&amp;NEWS=N&amp;PAGE=fulltext&amp;D=emed15&amp;AN=600789964" xr:uid="{6FCEBAB8-FB94-4D16-AA27-9EEBB4227E54}"/>
    <hyperlink ref="K299" r:id="rId598" display="https://unimelb.hosted.exlibrisgroup.com/sfxlcl41/?sid=OVID:embase&amp;id=pmid:25248668&amp;id=doi:10.1016%2Fj.yebeh.2014.09.006&amp;issn=1525-5050&amp;isbn=&amp;volume=41&amp;issue=&amp;spage=270&amp;pages=270-271&amp;date=2014&amp;title=Epilepsy+and+Behavior&amp;atitle=Cannabis%2C+cannabidiol%2C+and+epilepsies%3A+The+truth+is+somewhere+in+the+middle&amp;aulast=Sirven&amp;pid=%3Cauthor%3ESirven+J.I.%3C%2Fauthor%3E%3CAN%3E600789964%3C%2FAN%3E%3CDT%3EEditorial%3C%2FDT%3E" xr:uid="{9AE0E411-2C7A-4A39-8230-E8B2A70C63F2}"/>
    <hyperlink ref="J300" r:id="rId599" display="https://access.ovid.com/custom/redirector/index.html?dest=https://go.openathens.net/redirector/unimelb.edu.au?url=http://ovidsp.ovid.com/ovidweb.cgi?T=JS&amp;CSC=Y&amp;NEWS=N&amp;PAGE=fulltext&amp;D=emed15&amp;AN=600275331" xr:uid="{D7DFE9E4-7411-49B4-B979-13677CB6B135}"/>
    <hyperlink ref="K300" r:id="rId600" display="https://unimelb.hosted.exlibrisgroup.com/sfxlcl41/?sid=OVID:embase&amp;id=pmid:&amp;id=doi:10.1016%2Fj.jad.2014.08.006&amp;issn=0165-0327&amp;isbn=&amp;volume=169&amp;issue=&amp;spage=61&amp;pages=61-75&amp;date=2014&amp;title=Journal+of+Affective+Disorders&amp;atitle=Risk+and+protective+factors+for+depression+that+adolescents+can+modify%3A+A+systematic+review+and+meta-analysis+of+longitudinal+studies&amp;aulast=Cairns&amp;pid=%3Cauthor%3ECairns+K.E.%3BYap+M.B.H.%3BPilkington+P.D.%3BJorm+A.F.%3C%2Fauthor%3E%3CAN%3E600275331%3C%2FAN%3E%3CDT%3EReview%3C%2FDT%3E" xr:uid="{AC977A90-06EF-4C02-A54E-65B7696BB11C}"/>
    <hyperlink ref="J301" r:id="rId601" display="https://access.ovid.com/custom/redirector/index.html?dest=https://go.openathens.net/redirector/unimelb.edu.au?url=http://ovidsp.ovid.com/ovidweb.cgi?T=JS&amp;CSC=Y&amp;NEWS=N&amp;PAGE=fulltext&amp;D=emed15&amp;AN=71679131" xr:uid="{228BEEC7-E625-4FCF-9871-8DAB5503B448}"/>
    <hyperlink ref="K301" r:id="rId602" display="https://unimelb.hosted.exlibrisgroup.com/sfxlcl41/?sid=OVID:embase&amp;id=pmid:&amp;id=doi:&amp;issn=1081-1206&amp;isbn=&amp;volume=113&amp;issue=5+SUPPL.+1&amp;spage=A8&amp;pages=A8&amp;date=2014&amp;title=Annals+of+Allergy%2C+Asthma+and+Immunology&amp;atitle=Popular+on+youtube%3A+A+critical+appraisal+of+the+educational+quality+of+information+regarding+asthma&amp;aulast=Gonzalez-Estrada&amp;pid=%3Cauthor%3EGonzalez-Estrada+A.%3BCuervo+Pardo+L.%3BGhosh+B.%3BPazheri+F.%3BSmith+M.%3BZell+K.%3BWang+X.%3BLang+D.M.%3C%2Fauthor%3E%3CAN%3E71679131%3C%2FAN%3E%3CDT%3EConference+Abstract%3C%2FDT%3E" xr:uid="{72D0834D-886E-4750-9DA0-2360D72890E1}"/>
    <hyperlink ref="J302" r:id="rId603" display="https://access.ovid.com/custom/redirector/index.html?dest=https://go.openathens.net/redirector/unimelb.edu.au?url=http://ovidsp.ovid.com/ovidweb.cgi?T=JS&amp;CSC=Y&amp;NEWS=N&amp;PAGE=fulltext&amp;D=emed15&amp;AN=373971297" xr:uid="{66D77B6B-65FC-48A9-8E18-2536D931AD6C}"/>
    <hyperlink ref="K302" r:id="rId604" display="https://unimelb.hosted.exlibrisgroup.com/sfxlcl41/?sid=OVID:embase&amp;id=pmid:24528398&amp;id=doi:10.1111%2Fmedu.12282&amp;issn=1365-2923&amp;isbn=&amp;volume=48&amp;issue=2&amp;spage=157&amp;pages=157-169&amp;date=2014&amp;title=Medical+education&amp;atitle=What+is+appropriate+to+post+on+social+media%3F+Ratings+from+students%2C+faculty+members+and+the+public&amp;aulast=Jain&amp;pid=%3Cauthor%3EJain+A.%3BPetty+E.M.%3BJaber+R.M.%3BTackett+S.%3BPurkiss+J.%3BFitzgerald+J.%3BWhite+C.%3C%2Fauthor%3E%3CAN%3E373971297%3C%2FAN%3E%3CDT%3EArticle%3C%2FDT%3E" xr:uid="{B5051F07-57C4-448A-8B6E-BDFF47536246}"/>
    <hyperlink ref="J303" r:id="rId605" display="https://access.ovid.com/custom/redirector/index.html?dest=https://go.openathens.net/redirector/unimelb.edu.au?url=http://ovidsp.ovid.com/ovidweb.cgi?T=JS&amp;CSC=Y&amp;NEWS=N&amp;PAGE=fulltext&amp;D=emed14&amp;AN=370283383" xr:uid="{857CEFF1-D256-4AFB-B2C4-8062323570C2}"/>
    <hyperlink ref="K303" r:id="rId606" display="https://unimelb.hosted.exlibrisgroup.com/sfxlcl41/?sid=OVID:embase&amp;id=pmid:24237632&amp;id=doi:10.1016%2Fj.yebeh.2013.08.037&amp;issn=1525-5050&amp;isbn=&amp;volume=29&amp;issue=3&amp;spage=574&amp;pages=574-577&amp;date=2013&amp;title=Epilepsy+and+Behavior&amp;atitle=Report+of+a+parent+survey+of+cannabidiol-enriched+cannabis+use+in+pediatric+treatment-resistant+epilepsy&amp;aulast=Porter&amp;pid=%3Cauthor%3EPorter+B.E.%3BJacobson+C.%3C%2Fauthor%3E%3CAN%3E370283383%3C%2FAN%3E%3CDT%3EArticle%3C%2FDT%3E" xr:uid="{988A3AB7-B1A8-4774-9B65-E6D12B0C0BBC}"/>
    <hyperlink ref="J304" r:id="rId607" display="https://access.ovid.com/custom/redirector/index.html?dest=https://go.openathens.net/redirector/unimelb.edu.au?url=http://ovidsp.ovid.com/ovidweb.cgi?T=JS&amp;CSC=Y&amp;NEWS=N&amp;PAGE=fulltext&amp;D=emed14&amp;AN=71050425" xr:uid="{97D7ED9B-A459-420F-B5A8-14F3458E66B6}"/>
    <hyperlink ref="K304" r:id="rId608" display="https://unimelb.hosted.exlibrisgroup.com/sfxlcl41/?sid=OVID:embase&amp;id=pmid:&amp;id=doi:10.3109%2F15563650.2013.785188&amp;issn=1556-3650&amp;isbn=&amp;volume=51&amp;issue=4&amp;spage=349&amp;pages=349&amp;date=2013&amp;title=Clinical+Toxicology&amp;atitle=Characteristics+of+Twitter+conversations+on+illicit+drug+use&amp;aulast=Chary&amp;pid=%3Cauthor%3EChary+M.%3BGenes+N.%3BManini+A.%3C%2Fauthor%3E%3CAN%3E71050425%3C%2FAN%3E%3CDT%3EConference+Abstract%3C%2FDT%3E" xr:uid="{24943987-CC5D-453F-9FA8-0DAA1D464176}"/>
    <hyperlink ref="J305" r:id="rId609" display="https://access.ovid.com/custom/redirector/index.html?dest=https://go.openathens.net/redirector/unimelb.edu.au?url=http://ovidsp.ovid.com/ovidweb.cgi?T=JS&amp;CSC=Y&amp;NEWS=N&amp;PAGE=fulltext&amp;D=emed14&amp;AN=370155092" xr:uid="{A9B058A4-A110-444B-80AB-19E516F4F2CD}"/>
    <hyperlink ref="K305" r:id="rId610" display="https://unimelb.hosted.exlibrisgroup.com/sfxlcl41/?sid=OVID:embase&amp;id=pmid:&amp;id=doi:10.12923%2FJ.2084-980X%2F26.2%2Fa.25&amp;issn=2084-980X&amp;isbn=&amp;volume=26&amp;issue=2&amp;spage=235&amp;pages=235-239&amp;date=2013&amp;title=Current+Issues+in+Pharmacy+and+Medical+Sciences&amp;atitle=Evaluation+of+students%27+knowledge+of+cannabis+influence+on+human+health&amp;aulast=Sobczynski&amp;pid=%3Cauthor%3ESobczynski+J.%3BDrozd+M.%3BWosko+S.%3BWielgus+S.%3BOstapkiewicz+A.%3BKochaniec+M.%3BSzymanska+J.%3C%2Fauthor%3E%3CAN%3E370155092%3C%2FAN%3E%3CDT%3EArticle%3C%2FDT%3E" xr:uid="{4E21754A-95E3-459A-A468-079E6BEAC8BA}"/>
    <hyperlink ref="J306" r:id="rId611" display="https://access.ovid.com/custom/redirector/index.html?dest=https://go.openathens.net/redirector/unimelb.edu.au?url=http://ovidsp.ovid.com/ovidweb.cgi?T=JS&amp;CSC=Y&amp;NEWS=N&amp;PAGE=fulltext&amp;D=emed13&amp;AN=365441400" xr:uid="{B1E0711D-4972-4133-9D15-B7D4209B4539}"/>
    <hyperlink ref="K306" r:id="rId612" display="https://unimelb.hosted.exlibrisgroup.com/sfxlcl41/?sid=OVID:embase&amp;id=pmid:22846248&amp;id=doi:10.15288%2Fjsad.2012.73.834&amp;issn=1937-1888&amp;isbn=&amp;volume=73&amp;issue=5&amp;spage=834&amp;pages=834-838&amp;date=2012&amp;title=Journal+of+Studies+on+Alcohol+and+Drugs&amp;atitle=Innovative+recruitment+using+online+networks%3A+Lessons+learned+from+an+online+study+of+alcohol+and+other+drug+use+utilizing+a+web-based%2C+Respondent-+Driven+Sampling+%28webRDS%29+strategy&amp;aulast=Bauermeister&amp;pid=%3Cauthor%3EBauermeister+J.A.%3BZimmerman+M.A.%3BJohns+M.M.%3BGlowacki+P.%3BStoddard+S.%3BVolz+E.%3C%2Fauthor%3E%3CAN%3E365441400%3C%2FAN%3E%3CDT%3EArticle%3C%2FDT%3E" xr:uid="{38E8AF89-C438-4230-95C6-5838DF4F2C9E}"/>
    <hyperlink ref="J307" r:id="rId613" display="https://access.ovid.com/custom/redirector/index.html?dest=https://go.openathens.net/redirector/unimelb.edu.au?url=http://ovidsp.ovid.com/ovidweb.cgi?T=JS&amp;CSC=Y&amp;NEWS=N&amp;PAGE=fulltext&amp;D=emed12&amp;AN=70830849" xr:uid="{326F60DA-2321-46CF-86E1-40C0161C1874}"/>
    <hyperlink ref="K307" r:id="rId614" display="https://unimelb.hosted.exlibrisgroup.com/sfxlcl41/?sid=OVID:embase&amp;id=pmid:&amp;id=doi:&amp;issn=1535-7597&amp;isbn=&amp;volume=11&amp;issue=1+SUPPL.+1&amp;spage=&amp;pages=&amp;date=2011&amp;title=Epilepsy+Currents&amp;atitle=Epilepsy+on+YouTube%3A+A+review+of+100+videos&amp;aulast=Noe&amp;pid=%3Cauthor%3ENoe+K.%3BShulman+D.%3BTapsell+L.%3C%2Fauthor%3E%3CAN%3E70830849%3C%2FAN%3E%3CDT%3EConference+Abstract%3C%2FDT%3E" xr:uid="{187AA927-322C-455E-AA5E-B90A42F9F038}"/>
    <hyperlink ref="J308" r:id="rId615" display="https://access.ovid.com/custom/redirector/index.html?dest=https://go.openathens.net/redirector/unimelb.edu.au?url=http://ovidsp.ovid.com/ovidweb.cgi?T=JS&amp;CSC=Y&amp;NEWS=N&amp;PAGE=fulltext&amp;D=emed10&amp;AN=351201323" xr:uid="{57371F92-2246-4E4B-90AD-8CF8B6320898}"/>
    <hyperlink ref="K308" r:id="rId616" display="https://unimelb.hosted.exlibrisgroup.com/sfxlcl41/?sid=OVID:embase&amp;id=pmid:18236304&amp;id=doi:10.1080%2F14622200701825023&amp;issn=1462-2203&amp;isbn=&amp;volume=10&amp;issue=2&amp;spage=393&amp;pages=393-398&amp;date=2008&amp;title=Nicotine+and+Tobacco+Research&amp;atitle=Waterpipe+tobacco+smoking%3A+Knowledge%2C+attitudes%2C+beliefs%2C+and+behavior+in+two+U.S.+samples&amp;aulast=Smith-Simone&amp;pid=%3Cauthor%3ESmith-Simone+S.%3BMaziak+W.%3BWard+K.%3BEissenberg+T.%3C%2Fauthor%3E%3CAN%3E351201323%3C%2FAN%3E%3CDT%3EArticle%3C%2FDT%3E" xr:uid="{CD3E99C0-3B55-49EF-8020-A90761E43811}"/>
    <hyperlink ref="J309" r:id="rId617" display="https://access.ovid.com/custom/redirector/index.html?dest=https://go.openathens.net/redirector/unimelb.edu.au?url=http://ovidsp.ovid.com/ovidweb.cgi?T=JS&amp;CSC=Y&amp;NEWS=N&amp;PAGE=fulltext&amp;D=emexa&amp;AN=637294551" xr:uid="{03ABBFCE-76D2-4FC7-9DF9-CF3430EE268B}"/>
    <hyperlink ref="K309" r:id="rId618" display="https://unimelb.hosted.exlibrisgroup.com/sfxlcl41/?sid=OVID:embase&amp;id=pmid:33998875&amp;id=doi:10.1089%2Fcan.2020.0096&amp;issn=2378-8763&amp;isbn=&amp;volume=7&amp;issue=1&amp;spage=100&amp;pages=100-106&amp;date=2022&amp;title=Cannabis+and+Cannabinoid+Research&amp;atitle=Driving+After+Cannabis+Use+Among+Young+Adults+in+Michigan&amp;aulast=Hicks&amp;pid=%3Cauthor%3EHicks+D.L.%3BResko+S.M.%3BEllis+J.D.%3BAgius+E.%3BEarly+T.J.%3C%2Fauthor%3E%3CAN%3E637294551%3C%2FAN%3E%3CDT%3EArticle%3C%2FDT%3E" xr:uid="{2EE7A8D5-9AF2-4F77-BBE4-6FE5485B992C}"/>
    <hyperlink ref="J310" r:id="rId619" display="https://access.ovid.com/custom/redirector/index.html?dest=https://go.openathens.net/redirector/unimelb.edu.au?url=http://ovidsp.ovid.com/ovidweb.cgi?T=JS&amp;CSC=Y&amp;NEWS=N&amp;PAGE=fulltext&amp;D=emexa&amp;AN=2015024785" xr:uid="{30B49EFD-0D77-4BCC-9A00-B2AAAE6F397D}"/>
    <hyperlink ref="K310" r:id="rId620" display="https://unimelb.hosted.exlibrisgroup.com/sfxlcl41/?sid=OVID:embase&amp;id=pmid:&amp;id=doi:10.5489%2FCUAJ.7197&amp;issn=1911-6470&amp;isbn=&amp;volume=16&amp;issue=2&amp;spage=&amp;pages=&amp;date=2022&amp;title=Canadian+Urological+Association+Journal&amp;atitle=The+perceptions+and+beliefs+of+cannabis+use+among+Canadian+genitourinary+cancer+patients&amp;aulast=Taneja&amp;pid=%3Cauthor%3ETaneja+S.%3BGuo+Y.%3BSlaven+M.%3BLalani+A.-K.%3BShaw+E.%3BTajzler+C.%3BHotte+S.%3BKapoor+A.%3C%2Fauthor%3E%3CAN%3E2015024785%3C%2FAN%3E%3CDT%3EArticle%3C%2FDT%3E" xr:uid="{4DBFC334-965F-4D9F-9D5B-2117B2D3942F}"/>
    <hyperlink ref="J311" r:id="rId621" display="https://access.ovid.com/custom/redirector/index.html?dest=https://go.openathens.net/redirector/unimelb.edu.au?url=http://ovidsp.ovid.com/ovidweb.cgi?T=JS&amp;CSC=Y&amp;NEWS=N&amp;PAGE=fulltext&amp;D=emexa&amp;AN=636706912" xr:uid="{A40A5999-C8AC-4D55-ABE4-7EBCBFAD813F}"/>
    <hyperlink ref="K311" r:id="rId622" display="https://unimelb.hosted.exlibrisgroup.com/sfxlcl41/?sid=OVID:embase&amp;id=pmid:34142863&amp;id=doi:10.1089%2Fcan.2020.0166&amp;issn=2378-8763&amp;isbn=&amp;volume=6&amp;issue=6&amp;spage=559&amp;pages=559-563&amp;date=2021&amp;title=Cannabis+and+Cannabinoid+Research&amp;atitle=Health+claims+about+cannabidiol+products%3A+A+retrospective+analysis+of+u.s.+food+and+drug+administration+warning+letters+from+2015+to+2019&amp;aulast=Wagoner&amp;pid=%3Cauthor%3EWagoner+K.G.%3BLazard+A.J.%3BRomero-Sandoval+E.A.%3BReboussin+B.A.%3C%2Fauthor%3E%3CAN%3E636706912%3C%2FAN%3E%3CDT%3EArticle%3C%2FDT%3E" xr:uid="{0F9AC791-3229-46BE-9998-97D2ADB38DE2}"/>
    <hyperlink ref="J312" r:id="rId623" display="https://access.ovid.com/custom/redirector/index.html?dest=https://go.openathens.net/redirector/unimelb.edu.au?url=http://ovidsp.ovid.com/ovidweb.cgi?T=JS&amp;CSC=Y&amp;NEWS=N&amp;PAGE=fulltext&amp;D=emexa&amp;AN=2017254577" xr:uid="{A59D35C5-97A6-4BA0-BD1A-78EA93ED3E14}"/>
    <hyperlink ref="K312" r:id="rId624" display="https://unimelb.hosted.exlibrisgroup.com/sfxlcl41/?sid=OVID:embase&amp;id=pmid:33651776&amp;id=doi:&amp;issn=0028-8446&amp;isbn=&amp;volume=134&amp;issue=1530&amp;spage=38&amp;pages=38-47&amp;date=2021&amp;titl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2017254577%3C%2FAN%3E%3CDT%3EArticle%3C%2FDT%3E" xr:uid="{D7BF315F-06EA-4E4E-9688-F9563DF7FEFF}"/>
    <hyperlink ref="J313" r:id="rId625" display="https://access.ovid.com/custom/redirector/index.html?dest=https://go.openathens.net/redirector/unimelb.edu.au?url=http://ovidsp.ovid.com/ovidweb.cgi?T=JS&amp;CSC=Y&amp;NEWS=N&amp;PAGE=fulltext&amp;D=emexa&amp;AN=637609028" xr:uid="{910BE466-E870-4AD7-9636-A3EB0C49A101}"/>
    <hyperlink ref="K313" r:id="rId626" display="https://unimelb.hosted.exlibrisgroup.com/sfxlcl41/?sid=OVID:embase&amp;id=pmid:35324356&amp;id=doi:10.1177%2F00332941221080413&amp;issn=1558-691X&amp;isbn=&amp;volume=&amp;issue=&amp;spage=332941221080413&amp;pages=332941221080413&amp;date=2022&amp;title=Psychological+reports&amp;atitle=Substance+Use%2C+Financial+Stress%2C+Employment+Disruptions%2C+and+Anxiety+among+Veterans+during+the+COVID-19+Pandemic&amp;aulast=Tran&amp;pid=%3Cauthor%3ETran+D.D.%3BFitzke+R.E.%3BWang+J.%3BDavis+J.P.%3BPedersen+E.R.%3C%2Fauthor%3E%3CAN%3E637609028%3C%2FAN%3E%3CDT%3EArticle%3C%2FDT%3E" xr:uid="{0977FF3D-9545-49F0-8466-223FFB1C972C}"/>
    <hyperlink ref="J314" r:id="rId627" display="https://access.ovid.com/custom/redirector/index.html?dest=https://go.openathens.net/redirector/unimelb.edu.au?url=http://ovidsp.ovid.com/ovidweb.cgi?T=JS&amp;CSC=Y&amp;NEWS=N&amp;PAGE=fulltext&amp;D=emexa&amp;AN=637603936" xr:uid="{BF3975F0-690F-41CF-95CB-776FDE16C8CF}"/>
    <hyperlink ref="K314" r:id="rId628" display="https://unimelb.hosted.exlibrisgroup.com/sfxlcl41/?sid=OVID:embase&amp;id=pmid:30014038&amp;id=doi:10.1089%2Fcan.2018.0006&amp;issn=2578-5125&amp;isbn=&amp;volume=3&amp;issue=1&amp;spage=152&amp;pages=152-161&amp;date=2018&amp;title=Cannabis+and+cannabinoid+research&amp;atitle=A+Cross-Sectional+Study+of+Cannabidiol+Users&amp;aulast=Corroon&amp;pid=%3Cauthor%3ECorroon+J.%3BPhillips+J.A.%3C%2Fauthor%3E%3CAN%3E637603936%3C%2FAN%3E%3CDT%3EArticle%3C%2FDT%3E" xr:uid="{30222C2D-5F4B-48D7-BD7C-AE627A8C8203}"/>
    <hyperlink ref="J315" r:id="rId629" display="https://access.ovid.com/custom/redirector/index.html?dest=https://go.openathens.net/redirector/unimelb.edu.au?url=http://ovidsp.ovid.com/ovidweb.cgi?T=JS&amp;CSC=Y&amp;NEWS=N&amp;PAGE=fulltext&amp;D=emexa&amp;AN=633507409" xr:uid="{F0CD61A0-7029-4705-9D23-5F8DFEE5DD5F}"/>
    <hyperlink ref="K315" r:id="rId630" display="https://unimelb.hosted.exlibrisgroup.com/sfxlcl41/?sid=OVID:embase&amp;id=pmid:33294627&amp;id=doi:10.1136%2Fbmjpo-2020-000771&amp;issn=2399-9772&amp;isbn=&amp;volume=4&amp;issue=1&amp;spage=e000771&amp;pages=&amp;date=2020&amp;title=BMJ+Paediatrics+Open&amp;atitle=What+families+in+the+UK+use+to+manage+attention-deficit%2Fhyperactivity+disorder+%28ADHD%29%3A+A+survey+of+resource+use&amp;aulast=Fibert&amp;pid=%3Cauthor%3EFibert+P.%3BRelton+C.%3C%2Fauthor%3E%3CAN%3E633507409%3C%2FAN%3E%3CDT%3EArticle%3C%2FDT%3E" xr:uid="{B518F25B-E5B7-4647-B0DA-A1118887530E}"/>
    <hyperlink ref="J316" r:id="rId631" display="https://access.ovid.com/custom/redirector/index.html?dest=https://go.openathens.net/redirector/unimelb.edu.au?url=http://ovidsp.ovid.com/ovidweb.cgi?T=JS&amp;CSC=Y&amp;NEWS=N&amp;PAGE=fulltext&amp;D=emexa&amp;AN=2017203569" xr:uid="{823F0328-DE52-4AFC-BAD3-9949CB8E8D57}"/>
    <hyperlink ref="K316" r:id="rId632" display="https://unimelb.hosted.exlibrisgroup.com/sfxlcl41/?sid=OVID:embase&amp;id=pmid:35305787&amp;id=doi:10.1016%2Fj.jadohealth.2022.01.122&amp;issn=1054-139X&amp;isbn=&amp;volume=70&amp;issue=4&amp;spage=517&amp;pages=517-520&amp;date=2022&amp;title=Journal+of+Adolescent+Health&amp;atitle=The+Distinguished+Dozen%3A+2021+Journal+of+Adolescent+Health+Articles+Making+Distinguished+Contributions+to+Adolescent+and+Young+Adult+Health&amp;aulast=Ford&amp;pid=%3Cauthor%3EFord+C.A.%3BBoyer+C.B.%3BHalpern+C.T.%3BKatzman+D.K.%3BRoss+D.A.%3C%2Fauthor%3E%3CAN%3E2017203569%3C%2FAN%3E%3CDT%3EEditorial%3C%2FDT%3E" xr:uid="{543CDD17-AD4B-4C29-A3C0-D10045E6B447}"/>
    <hyperlink ref="J317" r:id="rId633" display="https://access.ovid.com/custom/redirector/index.html?dest=https://go.openathens.net/redirector/unimelb.edu.au?url=http://ovidsp.ovid.com/ovidweb.cgi?T=JS&amp;CSC=Y&amp;NEWS=N&amp;PAGE=fulltext&amp;D=emexa&amp;AN=636763308" xr:uid="{D6580323-03E9-41FF-9990-2A8550566BFB}"/>
    <hyperlink ref="K317" r:id="rId634" display="https://unimelb.hosted.exlibrisgroup.com/sfxlcl41/?sid=OVID:embase&amp;id=pmid:34792691&amp;id=doi:10.1007%2Fs10508-021-02173-8&amp;issn=1573-2800&amp;isbn=&amp;volume=51&amp;issue=3&amp;spage=1741&amp;pages=1741-1764&amp;date=2022&amp;title=Archives+of+sexual+behavior&amp;atitle=Sex+in+the+Context+of+Substance+Use%3A+A+Study+of+Perceived+Benefits+and+Risks%2C+Boundaries%2C+and+Behaviors+among+Adolescents+Participating+in+an+Internet-Based+Intervention&amp;aulast=Brady&amp;pid=%3Cauthor%3EBrady+S.S.%3BJefferson+S.C.%3BSaliares+E.%3BPorta+C.M.%3BPatrick+M.E.%3C%2Fauthor%3E%3CAN%3E636763308%3C%2FAN%3E%3CDT%3EArticle%3C%2FDT%3E" xr:uid="{4C57C62B-73C5-487E-B0E3-1B18623E67EA}"/>
    <hyperlink ref="J318" r:id="rId635" display="https://access.ovid.com/custom/redirector/index.html?dest=https://go.openathens.net/redirector/unimelb.edu.au?url=http://ovidsp.ovid.com/ovidweb.cgi?T=JS&amp;CSC=Y&amp;NEWS=N&amp;PAGE=fulltext&amp;D=emexa&amp;AN=2017254327" xr:uid="{AAC2EEEC-E86C-4C61-8EAF-C218F1B7B1CB}"/>
    <hyperlink ref="K318" r:id="rId636" display="https://unimelb.hosted.exlibrisgroup.com/sfxlcl41/?sid=OVID:embase&amp;id=pmid:32438377&amp;id=doi:&amp;issn=0028-8446&amp;isbn=&amp;volume=133&amp;issue=1515&amp;spage=54&amp;pages=54-69&amp;date=2020&amp;title=New+Zealand+Medical+Journal&amp;atitle=Exploring+medicinal+use+of+cannabis+in+a+time+of+policy+change+in+New+Zealand&amp;aulast=Rychert&amp;pid=%3Cauthor%3ERychert+M.%3BWilkins+C.%3BParker+K.%3BGraydon-Guy+T.%3C%2Fauthor%3E%3CAN%3E2017254327%3C%2FAN%3E%3CDT%3EArticle%3C%2FDT%3E" xr:uid="{BB12F8D0-6BD4-4A4E-AF6A-C2BF0457A57D}"/>
    <hyperlink ref="J319" r:id="rId637" display="https://access.ovid.com/custom/redirector/index.html?dest=https://go.openathens.net/redirector/unimelb.edu.au?url=http://ovidsp.ovid.com/ovidweb.cgi?T=JS&amp;CSC=Y&amp;NEWS=N&amp;PAGE=fulltext&amp;D=emexa&amp;AN=632073293" xr:uid="{D0A77D5C-8B20-4748-B733-3350957EDD6D}"/>
    <hyperlink ref="K319" r:id="rId638" display="https://unimelb.hosted.exlibrisgroup.com/sfxlcl41/?sid=OVID:embase&amp;id=pmid:32533537&amp;id=doi:10.1007%2Fs13187-020-01791-5&amp;issn=1543-0154&amp;isbn=&amp;volume=37&amp;issue=1&amp;spage=91&amp;pages=91-101&amp;date=2022&amp;title=Journal+of+cancer+education+%3A+the+official+journal+of+the+American+Association+for+Cancer+Education&amp;atitle=Use+and+Perceptions+of+Opioids+Versus+Marijuana+among+Cancer+Survivors&amp;aulast=Potts&amp;pid=%3Cauthor%3EPotts+J.M.%3BGetachew+B.%3BVu+M.%3BNehl+E.%3BYeager+K.A.%3BLeach+C.R.%3BBerg+C.J.%3C%2Fauthor%3E%3CAN%3E632073293%3C%2FAN%3E%3CDT%3EArticle%3C%2FDT%3E" xr:uid="{F376FDB8-4C14-459B-8B2D-D967103285AC}"/>
    <hyperlink ref="J320" r:id="rId639" display="https://access.ovid.com/custom/redirector/index.html?dest=https://go.openathens.net/redirector/unimelb.edu.au?url=http://ovidsp.ovid.com/ovidweb.cgi?T=JS&amp;CSC=Y&amp;NEWS=N&amp;PAGE=fulltext&amp;D=emexa&amp;AN=2016978014" xr:uid="{1FACEE4E-42FF-419C-B1CD-47FB32E6E9FE}"/>
    <hyperlink ref="K320" r:id="rId640" display="https://unimelb.hosted.exlibrisgroup.com/sfxlcl41/?sid=OVID:embase&amp;id=pmid:33955476&amp;id=doi:10.1093%2Fntr%2Fntab085&amp;issn=1462-2203&amp;isbn=&amp;volume=24&amp;issue=1&amp;spage=118&amp;pages=118-124&amp;date=2022&amp;title=Nicotine+and+Tobacco+Research&amp;atitle=Twitter+Surveillance+at+the+Intersection+of+the+Triangulum&amp;aulast=Majmundar&amp;pid=%3Cauthor%3EMajmundar+A.%3BAllem+J.-P.%3BCruz+T.B.%3BUnger+J.B.%3BPentz+M.A.%3C%2Fauthor%3E%3CAN%3E2016978014%3C%2FAN%3E%3CDT%3EArticle%3C%2FDT%3E" xr:uid="{FE8006A8-76D6-40DF-A0DB-E5CB5F19069E}"/>
    <hyperlink ref="J321" r:id="rId641" display="https://access.ovid.com/custom/redirector/index.html?dest=https://go.openathens.net/redirector/unimelb.edu.au?url=http://ovidsp.ovid.com/ovidweb.cgi?T=JS&amp;CSC=Y&amp;NEWS=N&amp;PAGE=fulltext&amp;D=emexa&amp;AN=2016828021" xr:uid="{01434A4D-298D-42CC-A7A0-77C5D9D6DE8F}"/>
    <hyperlink ref="K321" r:id="rId642" display="https://unimelb.hosted.exlibrisgroup.com/sfxlcl41/?sid=OVID:embase&amp;id=pmid:35134074&amp;id=doi:10.1371%2Fjournal.pone.0263583&amp;issn=1932-6203&amp;isbn=&amp;volume=17&amp;issue=2+February&amp;spage=e0263583&amp;pages=&amp;date=2022&amp;title=PLoS+ONE&amp;atitle=%22I+got+a+bunch+of+weed+to+help+me+through+the+withdrawals%22%3A+Naturalistic+cannabis+use+reported+in+online+opioid+and+opioid+recovery+community+discussion+forums&amp;aulast=Meacham&amp;pid=%3Cauthor%3EMeacham+M.C.%3BNobles+A.L.%3BAndrew+Tompkins+D.%3BThrul+J.%3C%2Fauthor%3E%3CAN%3E2016828021%3C%2FAN%3E%3CDT%3EArticle%3C%2FDT%3E" xr:uid="{F0BD3BB8-6389-457D-8ECE-009E1B436906}"/>
    <hyperlink ref="J322" r:id="rId643" display="https://access.ovid.com/custom/redirector/index.html?dest=https://go.openathens.net/redirector/unimelb.edu.au?url=http://ovidsp.ovid.com/ovidweb.cgi?T=JS&amp;CSC=Y&amp;NEWS=N&amp;PAGE=fulltext&amp;D=emexa&amp;AN=2016801981" xr:uid="{14EEA298-5A82-4F4B-9886-21F7EF75D761}"/>
    <hyperlink ref="K322" r:id="rId644" display="https://unimelb.hosted.exlibrisgroup.com/sfxlcl41/?sid=OVID:embase&amp;id=pmid:35084353&amp;id=doi:10.2196%2F30679&amp;issn=1438-8871&amp;isbn=&amp;volume=24&amp;issue=1&amp;spage=e30679&amp;pages=&amp;date=2022&amp;title=Journal+of+Medical+Internet+Research&amp;atitle=An+Exploration+of+e-Cigarette-Related+Search+Items+on+YouTube%3A+Network+Analysis&amp;aulast=Dashtian&amp;pid=%3Cauthor%3EDashtian+H.%3BMurthy+D.%3BKong+G.%3C%2Fauthor%3E%3CAN%3E2016801981%3C%2FAN%3E%3CDT%3EArticle%3C%2FDT%3E" xr:uid="{112AC09E-2C9C-43B9-80D8-D5C4D48037E2}"/>
    <hyperlink ref="J323" r:id="rId645" display="https://access.ovid.com/custom/redirector/index.html?dest=https://go.openathens.net/redirector/unimelb.edu.au?url=http://ovidsp.ovid.com/ovidweb.cgi?T=JS&amp;CSC=Y&amp;NEWS=N&amp;PAGE=fulltext&amp;D=emexa&amp;AN=637105117" xr:uid="{B8F095D4-E77F-456B-9780-5B3775C5CECE}"/>
    <hyperlink ref="K323" r:id="rId646" display="https://unimelb.hosted.exlibrisgroup.com/sfxlcl41/?sid=OVID:embase&amp;id=pmid:35063905&amp;id=doi:10.1016%2Fj.midw.2021.103244&amp;issn=1532-3099&amp;isbn=&amp;volume=106&amp;issue=&amp;spage=103244&amp;pages=103244&amp;date=2022&amp;title=Midwifery&amp;atitle=High-risk+health+behaviours+of+pregnancy-planning+women+and+men%3A+Is+there+a+need+for+preconception+care%3F&amp;aulast=Dennis&amp;pid=%3Cauthor%3EDennis+C.-L.%3BBrennenstuhl+S.%3BBrown+H.K.%3BBell+R.C.%3BMarini+F.%3BBirken+C.S.%3C%2Fauthor%3E%3CAN%3E637105117%3C%2FAN%3E%3CDT%3EArticle%3C%2FDT%3E" xr:uid="{2AB7BD92-2BD1-4F72-B2D5-976FCC3A9FFB}"/>
    <hyperlink ref="J324" r:id="rId647" display="https://access.ovid.com/custom/redirector/index.html?dest=https://go.openathens.net/redirector/unimelb.edu.au?url=http://ovidsp.ovid.com/ovidweb.cgi?T=JS&amp;CSC=Y&amp;NEWS=N&amp;PAGE=fulltext&amp;D=emexa&amp;AN=2016799637" xr:uid="{4ECAB519-37DC-405E-8E48-DFDD3C19B920}"/>
    <hyperlink ref="K324" r:id="rId648" display="https://unimelb.hosted.exlibrisgroup.com/sfxlcl41/?sid=OVID:embase&amp;id=pmid:35144238&amp;id=doi:10.1016%2Fj.drugalcdep.2022.109345&amp;issn=0376-8716&amp;isbn=&amp;volume=232&amp;issue=&amp;spage=109345&amp;pages=&amp;date=2022&amp;title=Drug+and+Alcohol+Dependence&amp;atitle=A+social+media+intervention+for+cannabis+use+among+emerging+adults%3A+Randomized+controlled+trial&amp;aulast=Bonar&amp;pid=%3Cauthor%3EBonar+E.E.%3BGoldstick+J.E.%3BChapman+L.%3BBauermeister+J.A.%3BYoung+S.D.%3BMcAfee+J.%3BWalton+M.A.%3C%2Fauthor%3E%3CAN%3E2016799637%3C%2FAN%3E%3CDT%3EArticle%3C%2FDT%3E" xr:uid="{57B702B8-64BE-4B67-BFA6-F6F56F65E5FA}"/>
    <hyperlink ref="J325" r:id="rId649" display="https://access.ovid.com/custom/redirector/index.html?dest=https://go.openathens.net/redirector/unimelb.edu.au?url=http://ovidsp.ovid.com/ovidweb.cgi?T=JS&amp;CSC=Y&amp;NEWS=N&amp;PAGE=fulltext&amp;D=emexa&amp;AN=2013359234" xr:uid="{EE3C4B8B-DECC-487B-BD76-9A1412A7BCD6}"/>
    <hyperlink ref="K325" r:id="rId650" display="https://unimelb.hosted.exlibrisgroup.com/sfxlcl41/?sid=OVID:embase&amp;id=pmid:34245646&amp;id=doi:10.1111%2Fene.15018&amp;issn=1351-5101&amp;isbn=&amp;volume=28&amp;issue=11&amp;spage=3591&amp;pages=3591-3602&amp;date=2021&amp;title=European+Journal+of+Neurology&amp;atitle=International+online+survey+of+1048+individuals+with+functional+neurological+disorder&amp;aulast=Butler&amp;pid=%3Cauthor%3EButler+M.%3BShipston-Sharman+O.%3BSeynaeve+M.%3BBao+J.%3BPick+S.%3BBradley-Westguard+A.%3BIlola+E.%3BMildon+B.%3BGolder+D.%3BRucker+J.%3BStone+J.%3BNicholson+T.%3C%2Fauthor%3E%3CAN%3E2013359234%3C%2FAN%3E%3CDT%3EArticle%3C%2FDT%3E" xr:uid="{5D3BD22C-904B-46EB-9693-0D449950F7DE}"/>
    <hyperlink ref="J326" r:id="rId651" display="https://access.ovid.com/custom/redirector/index.html?dest=https://go.openathens.net/redirector/unimelb.edu.au?url=http://ovidsp.ovid.com/ovidweb.cgi?T=JS&amp;CSC=Y&amp;NEWS=N&amp;PAGE=fulltext&amp;D=emexa&amp;AN=2016351849" xr:uid="{231CF065-208B-4E25-852D-4778F15F55A6}"/>
    <hyperlink ref="K326" r:id="rId652" display="https://unimelb.hosted.exlibrisgroup.com/sfxlcl41/?sid=OVID:embase&amp;id=pmid:34999269&amp;id=doi:10.1016%2Fj.drugalcdep.2021.109243&amp;issn=0376-8716&amp;isbn=&amp;volume=231&amp;issue=&amp;spage=109243&amp;pages=&amp;date=2022&amp;title=Drug+and+Alcohol+Dependence&amp;atitle=Exploring+Televend%2C+an+innovative+combination+of+cryptomarket+and+messaging+app+technologies+for+trading+prohibited+drugs&amp;aulast=Barratt&amp;pid=%3Cauthor%3EBarratt+M.J.%3BLamy+F.R.%3BEngel+L.%3BDavies+E.%3BPuljevic+C.%3BFerris+J.A.%3BWinstock+A.R.%3C%2Fauthor%3E%3CAN%3E2016351849%3C%2FAN%3E%3CDT%3EArticle%3C%2FDT%3E" xr:uid="{DE469EF8-9609-4C78-AE6E-390EF14552AB}"/>
    <hyperlink ref="J327" r:id="rId653" display="https://access.ovid.com/custom/redirector/index.html?dest=https://go.openathens.net/redirector/unimelb.edu.au?url=http://ovidsp.ovid.com/ovidweb.cgi?T=JS&amp;CSC=Y&amp;NEWS=N&amp;PAGE=fulltext&amp;D=emexa&amp;AN=2014626766" xr:uid="{49494AB5-D35E-4FDA-AFBC-DEA5B5270F15}"/>
    <hyperlink ref="K327" r:id="rId654" display="https://unimelb.hosted.exlibrisgroup.com/sfxlcl41/?sid=OVID:embase&amp;id=pmid:&amp;id=doi:10.1016%2Fj.abrep.2021.100376&amp;issn=2352-8532&amp;isbn=&amp;volume=14&amp;issue=&amp;spage=100376&amp;pages=&amp;date=2021&amp;title=Addictive+Behaviors+Reports&amp;atitle=Characterizing+prescription+stimulant+nonmedical+use+%28NMU%29+among+adults+recruited+from+Reddit&amp;aulast=Vosburg&amp;pid=%3Cauthor%3EVosburg+S.K.%3BRobbins+R.S.%3BAntshel+K.M.%3BFaraone+S.V.%3BGreen+J.L.%3C%2Fauthor%3E%3CAN%3E2014626766%3C%2FAN%3E%3CDT%3EArticle%3C%2FDT%3E" xr:uid="{7955ADAC-38DE-4CEB-8853-E813BEE0C730}"/>
    <hyperlink ref="J328" r:id="rId655" display="https://access.ovid.com/custom/redirector/index.html?dest=https://go.openathens.net/redirector/unimelb.edu.au?url=http://ovidsp.ovid.com/ovidweb.cgi?T=JS&amp;CSC=Y&amp;NEWS=N&amp;PAGE=fulltext&amp;D=emexa&amp;AN=2014769662" xr:uid="{FBD82243-FE27-43DD-975E-8802C4DCA7BA}"/>
    <hyperlink ref="K328" r:id="rId656" display="https://unimelb.hosted.exlibrisgroup.com/sfxlcl41/?sid=OVID:embase&amp;id=pmid:34592539&amp;id=doi:10.1016%2Fj.ijmedinf.2021.104574&amp;issn=1386-5056&amp;isbn=&amp;volume=155&amp;issue=&amp;spage=104574&amp;pages=&amp;date=2021&amp;title=International+Journal+of+Medical+Informatics&amp;atitle=Using+a+mixed+methods+approach+to+identify+public+perception+of+vaping+risks+and+overall+health+outcomes+on+Twitter+during+the+2019+EVALI+outbreak&amp;aulast=Kasson&amp;pid=%3Cauthor%3EKasson+E.%3BSingh+A.K.%3BHuang+M.%3BWu+D.%3BCavazos-Rehg+P.%3C%2Fauthor%3E%3CAN%3E2014769662%3C%2FAN%3E%3CDT%3EArticle%3C%2FDT%3E" xr:uid="{BB803E57-73EB-4B87-B433-C3598BBBF41B}"/>
    <hyperlink ref="J329" r:id="rId657" display="https://access.ovid.com/custom/redirector/index.html?dest=https://go.openathens.net/redirector/unimelb.edu.au?url=http://ovidsp.ovid.com/ovidweb.cgi?T=JS&amp;CSC=Y&amp;NEWS=N&amp;PAGE=fulltext&amp;D=emexa&amp;AN=2014643779" xr:uid="{51BAE83D-1FDE-4FCA-9779-E8983DDA3C8B}"/>
    <hyperlink ref="K329" r:id="rId658" display="https://unimelb.hosted.exlibrisgroup.com/sfxlcl41/?sid=OVID:embase&amp;id=pmid:&amp;id=doi:10.1186%2Fs42238-021-00115-8&amp;issn=2522-5782&amp;isbn=&amp;volume=4&amp;issue=1&amp;spage=4&amp;pages=&amp;date=2022&amp;title=Journal+of+Cannabis+Research&amp;atitle=Delta-8-THC%3A+Delta-9-THC%27s+nicer+younger+sibling%3F&amp;aulast=Kruger&amp;pid=%3Cauthor%3EKruger+J.S.%3BKruger+D.J.%3C%2Fauthor%3E%3CAN%3E2014643779%3C%2FAN%3E%3CDT%3EArticle%3C%2FDT%3E" xr:uid="{D803DDD6-9C47-4A8A-A950-9F8635B647E8}"/>
    <hyperlink ref="J330" r:id="rId659" display="https://access.ovid.com/custom/redirector/index.html?dest=https://go.openathens.net/redirector/unimelb.edu.au?url=http://ovidsp.ovid.com/ovidweb.cgi?T=JS&amp;CSC=Y&amp;NEWS=N&amp;PAGE=fulltext&amp;D=emexa&amp;AN=2013456806" xr:uid="{F12BCD5B-0D46-4E66-929F-DBB6FCF4BC30}"/>
    <hyperlink ref="K330" r:id="rId660" display="https://unimelb.hosted.exlibrisgroup.com/sfxlcl41/?sid=OVID:embase&amp;id=pmid:34246017&amp;id=doi:10.1016%2Fj.drugpo.2021.103334&amp;issn=0955-3959&amp;isbn=&amp;volume=97&amp;issue=&amp;spage=103334&amp;pages=&amp;date=2021&amp;title=International+Journal+of+Drug+Policy&amp;atitle=Profile+and+correlates+of+colorimetric+reagent+kit+use+among+people+who+use+ecstasy%2FMDMA+and+other+illegal+stimulants+in+Australia&amp;aulast=Peacock&amp;pid=%3Cauthor%3EPeacock+A.%3BGibbs+D.%3BPrice+O.%3BBarratt+M.J.%3BEzard+N.%3BSutherland+R.%3BHill+P.L.%3BGrigg+J.%3BLenton+S.%3BPage+R.%3BSalom+C.%3BHughes+C.%3BBruno+R.%3C%2Fauthor%3E%3CAN%3E2013456806%3C%2FAN%3E%3CDT%3EArticle%3C%2FDT%3E" xr:uid="{3D8EAEA5-4492-4C39-9152-65F16270CA4D}"/>
    <hyperlink ref="J331" r:id="rId661" display="https://access.ovid.com/custom/redirector/index.html?dest=https://go.openathens.net/redirector/unimelb.edu.au?url=http://ovidsp.ovid.com/ovidweb.cgi?T=JS&amp;CSC=Y&amp;NEWS=N&amp;PAGE=fulltext&amp;D=emexa&amp;AN=2011987862" xr:uid="{57D7A3D1-90E9-464F-A4A3-38BB54C6A7B4}"/>
    <hyperlink ref="K331" r:id="rId662" display="https://unimelb.hosted.exlibrisgroup.com/sfxlcl41/?sid=OVID:embase&amp;id=pmid:&amp;id=doi:10.1016%2FS0016-5085%252821%252902029-1&amp;issn=0016-5085&amp;isbn=&amp;volume=160&amp;issue=6+Supplement&amp;spage=S&amp;pages=S-557&amp;date=2021&amp;title=Gastroenterology&amp;atitle=QUALITY+OF+LIFE+%28QOL%29%2C+COPING%2C+AND+RESILIENCY+IN+PATIENTS+WITH+INFLAMMATORY+BOWEL+DISEASE+DURING+THE+COVID-19+PANDEMIC&amp;aulast=Fink&amp;pid=%3Cauthor%3EFink+M.C.%3BSimons+M.L.%3BTaft+T.%3C%2Fauthor%3E%3CAN%3E2011987862%3C%2FAN%3E%3CDT%3EConference+Abstract%3C%2FDT%3E" xr:uid="{0A4FACA4-6068-401C-955C-80D62EDC03F8}"/>
    <hyperlink ref="J332" r:id="rId663" display="https://access.ovid.com/custom/redirector/index.html?dest=https://go.openathens.net/redirector/unimelb.edu.au?url=http://ovidsp.ovid.com/ovidweb.cgi?T=JS&amp;CSC=Y&amp;NEWS=N&amp;PAGE=fulltext&amp;D=emed22&amp;AN=2010365397" xr:uid="{3F41D29C-1D54-4566-A192-5B1402A92918}"/>
    <hyperlink ref="K332" r:id="rId664" display="https://unimelb.hosted.exlibrisgroup.com/sfxlcl41/?sid=OVID:embase&amp;id=pmid:33353661&amp;id=doi:10.1016%2Fj.jaac.2020.07.007&amp;issn=0890-8567&amp;isbn=&amp;volume=60&amp;issue=1&amp;spage=14&amp;pages=14-16&amp;date=2021&amp;title=Journal+of+the+American+Academy+of+Child+and+Adolescent+Psychiatry&amp;atitle=Treatment+of+Adolescent+e-Cigarette+Use%3A+Limitations+of+Existing+Nicotine+Use+Disorder+Treatment+and+Future+Directions+for+e-Cigarette+Use+Cessation&amp;aulast=Adams&amp;pid=%3Cauthor%3EAdams+Z.W.%3BKwon+E.%3BAalsma+M.C.%3BZapolski+T.C.B.%3BDir+A.%3BHulvershorn+L.A.%3C%2Fauthor%3E%3CAN%3E2010365397%3C%2FAN%3E%3CDT%3EEditorial%3C%2FDT%3E" xr:uid="{9B5ABEC9-97E8-4A64-A685-99DE0C6CC174}"/>
    <hyperlink ref="J333" r:id="rId665" display="https://access.ovid.com/custom/redirector/index.html?dest=https://go.openathens.net/redirector/unimelb.edu.au?url=http://ovidsp.ovid.com/ovidweb.cgi?T=JS&amp;CSC=Y&amp;NEWS=N&amp;PAGE=fulltext&amp;D=emed22&amp;AN=2007556705" xr:uid="{231BA8AA-D15B-4629-AB77-13DF215B589F}"/>
    <hyperlink ref="K333" r:id="rId666" display="https://unimelb.hosted.exlibrisgroup.com/sfxlcl41/?sid=OVID:embase&amp;id=pmid:34206501&amp;id=doi:10.3390%2Fijerph18136719&amp;issn=1661-7827&amp;isbn=&amp;volume=18&amp;issue=13&amp;spage=6719&amp;pages=&amp;date=2021&amp;title=International+Journal+of+Environmental+Research+and+Public+Health&amp;atitle=Availability+and+promotion+of+cannabidiol+%28Cbd%29+products+in+online+vape+shops&amp;aulast=Leas&amp;pid=%3Cauthor%3ELeas+E.C.%3BMoy+N.%3BMcMenamin+S.B.%3BShi+Y.%3BBenmarhnia+T.%3BStone+M.D.%3BTrinidad+D.R.%3BWhite+M.%3C%2Fauthor%3E%3CAN%3E2007556705%3C%2FAN%3E%3CDT%3EArticle%3C%2FDT%3E" xr:uid="{F58A86FA-D118-478B-AB7B-10DF951836F4}"/>
    <hyperlink ref="J334" r:id="rId667" display="https://access.ovid.com/custom/redirector/index.html?dest=https://go.openathens.net/redirector/unimelb.edu.au?url=http://ovidsp.ovid.com/ovidweb.cgi?T=JS&amp;CSC=Y&amp;NEWS=N&amp;PAGE=fulltext&amp;D=emed22&amp;AN=2014395553" xr:uid="{CE568A0A-DA91-4B5E-BEE6-27BE673B3522}"/>
    <hyperlink ref="K334" r:id="rId668" display="https://unimelb.hosted.exlibrisgroup.com/sfxlcl41/?sid=OVID:embase&amp;id=pmid:&amp;id=doi:10.1093%2Fcrocol%2Fotab044&amp;issn=2631-827X&amp;isbn=&amp;volume=3&amp;issue=3&amp;spage=otab044&amp;pages=&amp;date=2021&amp;title=Crohn%27s+and+Colitis+360&amp;atitle=Topics+Analysis+of+Reddit+and+Twitter+Posts+Discussing+Inflammatory+Bowel+Disease+and+Distress+from+2017+to+2019&amp;aulast=Rohde&amp;pid=%3Cauthor%3ERohde+J.A.%3BSibley+A.L.%3BNoar+S.M.%3C%2Fauthor%3E%3CAN%3E2014395553%3C%2FAN%3E%3CDT%3EArticle%3C%2FDT%3E" xr:uid="{5799E365-40D7-400A-9F42-D40875CBB773}"/>
    <hyperlink ref="J335" r:id="rId669" display="https://access.ovid.com/custom/redirector/index.html?dest=https://go.openathens.net/redirector/unimelb.edu.au?url=http://ovidsp.ovid.com/ovidweb.cgi?T=JS&amp;CSC=Y&amp;NEWS=N&amp;PAGE=fulltext&amp;D=emed22&amp;AN=635221404" xr:uid="{F0563685-101F-4261-AA97-E43333C87A9A}"/>
    <hyperlink ref="K335" r:id="rId670" display="https://unimelb.hosted.exlibrisgroup.com/sfxlcl41/?sid=OVID:embase&amp;id=pmid:&amp;id=doi:10.3389%2Ffpsyt.2021.633551&amp;issn=1664-0640&amp;isbn=&amp;volume=12&amp;issue=&amp;spage=633551&amp;pages=&amp;date=2021&amp;title=Frontiers+in+Psychiatry&amp;atitle=Changing+Patterns+of+Substance+Use+During+the+Coronavirus+Pandemic%3A+Self-Reported+Use+of+Tobacco%2C+Alcohol%2C+Cannabis%2C+and+Other+Drugs&amp;aulast=Benschop&amp;pid=%3Cauthor%3EBenschop+A.%3Bvan+Bakkum+F.%3BNoijen+J.%3C%2Fauthor%3E%3CAN%3E635221404%3C%2FAN%3E%3CDT%3EArticle%3C%2FDT%3E" xr:uid="{50BFB9FB-436D-4677-B7A3-6EA4DE80FDD5}"/>
    <hyperlink ref="J336" r:id="rId671" display="https://access.ovid.com/custom/redirector/index.html?dest=https://go.openathens.net/redirector/unimelb.edu.au?url=http://ovidsp.ovid.com/ovidweb.cgi?T=JS&amp;CSC=Y&amp;NEWS=N&amp;PAGE=fulltext&amp;D=emed22&amp;AN=2010853977" xr:uid="{2DD8266C-083A-4E7E-B6C4-16AD492CD672}"/>
    <hyperlink ref="K336" r:id="rId672" display="https://unimelb.hosted.exlibrisgroup.com/sfxlcl41/?sid=OVID:embase&amp;id=pmid:33742301&amp;id=doi:10.1007%2Fs11606-020-06421-w&amp;issn=0884-8734&amp;isbn=&amp;volume=36&amp;issue=11&amp;spage=3611&amp;pages=3611-3614&amp;date=2021&amp;title=Journal+of+General+Internal+Medicine&amp;atitle=Internet+Claims+on+the+Health+Benefits+of+Cannabis+Use&amp;aulast=Lau&amp;pid=%3Cauthor%3ELau+N.%3BGerson+M.%3BKorenstein+D.%3BKeyhani+S.%3C%2Fauthor%3E%3CAN%3E2010853977%3C%2FAN%3E%3CDT%3ENote%3C%2FDT%3E" xr:uid="{CBBB619F-C873-4822-AD1F-76284D124EAE}"/>
    <hyperlink ref="J337" r:id="rId673" display="https://access.ovid.com/custom/redirector/index.html?dest=https://go.openathens.net/redirector/unimelb.edu.au?url=http://ovidsp.ovid.com/ovidweb.cgi?T=JS&amp;CSC=Y&amp;NEWS=N&amp;PAGE=fulltext&amp;D=emed22&amp;AN=2015109272" xr:uid="{58EEF7EF-2FD6-4CC6-AA3B-C4D458CE3788}"/>
    <hyperlink ref="K337" r:id="rId674" display="https://unimelb.hosted.exlibrisgroup.com/sfxlcl41/?sid=OVID:embase&amp;id=pmid:33171165&amp;id=doi:10.1016%2Fj.jaad.2020.11.004&amp;issn=0190-9622&amp;isbn=&amp;volume=85&amp;issue=6&amp;spage=1579&amp;pages=1579-1581&amp;date=2021&amp;title=Journal+of+the+American+Academy+of+Dermatology&amp;atitle=Analysis+of+psoriasis-related+posts+on+Twitter%3A+An+abundance+of+patient-driven+advocacy+versus+a+scarcity+of+dermatologists&amp;aulast=Li&amp;pid=%3Cauthor%3ELi+W.%3BLe+N.%3BLee+D.J.%3BReuter+K.%3C%2Fauthor%3E%3CAN%3E2015109272%3C%2FAN%3E%3CDT%3EArticle%3C%2FDT%3E" xr:uid="{22B587DF-7188-4407-91E4-2B4780501154}"/>
    <hyperlink ref="J338" r:id="rId675" display="https://access.ovid.com/custom/redirector/index.html?dest=https://go.openathens.net/redirector/unimelb.edu.au?url=http://ovidsp.ovid.com/ovidweb.cgi?T=JS&amp;CSC=Y&amp;NEWS=N&amp;PAGE=fulltext&amp;D=emed22&amp;AN=636179346" xr:uid="{28BBA7E6-4578-4CAF-BA9C-82E01CCE815D}"/>
    <hyperlink ref="K338" r:id="rId676" display="https://unimelb.hosted.exlibrisgroup.com/sfxlcl41/?sid=OVID:embase&amp;id=pmid:&amp;id=doi:10.1089%2Ftrgh.2020.0071&amp;issn=2380-193X&amp;isbn=&amp;volume=6&amp;issue=5&amp;spage=256&amp;pages=256-266&amp;date=2021&amp;title=Transgender+Health&amp;atitle=Transgender+Women%27s+Internet+Survey+and+Testing%3A+Protocol+and+Key+Indicators+Report&amp;aulast=Zlotorzynska&amp;pid=%3Cauthor%3EZlotorzynska+M.%3BSanchez+T.H.%3BScheim+A.I.%3BLyons+C.E.%3BMaksut+J.L.%3BWiginton+J.M.%3BBaral+S.D.%3C%2Fauthor%3E%3CAN%3E636179346%3C%2FAN%3E%3CDT%3EArticle%3C%2FDT%3E" xr:uid="{87083443-CBE0-4CE4-8CA4-97C62E155EF6}"/>
    <hyperlink ref="J339" r:id="rId677" display="https://access.ovid.com/custom/redirector/index.html?dest=https://go.openathens.net/redirector/unimelb.edu.au?url=http://ovidsp.ovid.com/ovidweb.cgi?T=JS&amp;CSC=Y&amp;NEWS=N&amp;PAGE=fulltext&amp;D=emed22&amp;AN=2014568224" xr:uid="{D7C72727-C9E9-410B-860A-F87EBBA394E0}"/>
    <hyperlink ref="K339" r:id="rId678" display="https://unimelb.hosted.exlibrisgroup.com/sfxlcl41/?sid=OVID:embase&amp;id=pmid:&amp;id=doi:10.1016%2Fj.abrep.2021.100375&amp;issn=2352-8532&amp;isbn=&amp;volume=14&amp;issue=&amp;spage=100375&amp;pages=&amp;date=2021&amp;title=Addictive+Behaviors+Reports&amp;atitle=Addictive+behaviours+among+university+students+in+Malaysia+during+COVID-19+pandemic&amp;aulast=Ting&amp;pid=%3Cauthor%3ETing+C.H.%3BEssau+C.%3C%2Fauthor%3E%3CAN%3E2014568224%3C%2FAN%3E%3CDT%3EArticle%3C%2FDT%3E" xr:uid="{369E6B26-2203-4A92-849B-14AB4E312C0C}"/>
    <hyperlink ref="J340" r:id="rId679" display="https://access.ovid.com/custom/redirector/index.html?dest=https://go.openathens.net/redirector/unimelb.edu.au?url=http://ovidsp.ovid.com/ovidweb.cgi?T=JS&amp;CSC=Y&amp;NEWS=N&amp;PAGE=fulltext&amp;D=emed22&amp;AN=2014934073" xr:uid="{A1590D17-F00C-41A2-86D1-C418CC5472E2}"/>
    <hyperlink ref="K340" r:id="rId680" display="https://unimelb.hosted.exlibrisgroup.com/sfxlcl41/?sid=OVID:embase&amp;id=pmid:&amp;id=doi:10.1016%2Fj.invent.2021.100460&amp;issn=2214-7829&amp;isbn=&amp;volume=26&amp;issue=&amp;spage=100460&amp;pages=&amp;date=2021&amp;title=Internet+Interventions&amp;atitle=Feasibility+and+acceptability+of+using+smartphone-based+EMA+to+assess+patterns+of+prescription+opioid+and+medical+cannabis+use+among+individuals+with+chronic+pain&amp;aulast=Anderson+Goodell&amp;pid=%3Cauthor%3EAnderson+Goodell+E.M.%3BNordeck+C.%3BFinan+P.H.%3BVandrey+R.%3BDunn+K.E.%3BThrul+J.%3C%2Fauthor%3E%3CAN%3E2014934073%3C%2FAN%3E%3CDT%3EArticle%3C%2FDT%3E" xr:uid="{C7B5069C-FEBA-4928-9F18-F644FFC72B78}"/>
    <hyperlink ref="J341" r:id="rId681" display="https://access.ovid.com/custom/redirector/index.html?dest=https://go.openathens.net/redirector/unimelb.edu.au?url=http://ovidsp.ovid.com/ovidweb.cgi?T=JS&amp;CSC=Y&amp;NEWS=N&amp;PAGE=fulltext&amp;D=emed22&amp;AN=2012318054" xr:uid="{60784BF9-E479-4723-BB98-09161C13D122}"/>
    <hyperlink ref="K341" r:id="rId682" display="https://unimelb.hosted.exlibrisgroup.com/sfxlcl41/?sid=OVID:embase&amp;id=pmid:34096403&amp;id=doi:10.1080%2F00952990.2021.1910830&amp;issn=0095-2990&amp;isbn=&amp;volume=47&amp;issue=4&amp;spage=444&amp;pages=444-454&amp;date=2021&amp;title=American+Journal+of+Drug+and+Alcohol+Abuse&amp;atitle=Predicting+changes+in+substance+use+following+psychedelic+experiences%3A+natural+language+processing+of+psychedelic+session+narratives&amp;aulast=Cox&amp;pid=%3Cauthor%3ECox+D.J.%3BGarcia-Romeu+A.%3BJohnson+M.W.%3C%2Fauthor%3E%3CAN%3E2012318054%3C%2FAN%3E%3CDT%3EArticle%3C%2FDT%3E" xr:uid="{0AB93BD4-8A6C-48D5-A881-2D071EBA0BCB}"/>
    <hyperlink ref="J342" r:id="rId683" display="https://access.ovid.com/custom/redirector/index.html?dest=https://go.openathens.net/redirector/unimelb.edu.au?url=http://ovidsp.ovid.com/ovidweb.cgi?T=JS&amp;CSC=Y&amp;NEWS=N&amp;PAGE=fulltext&amp;D=emed22&amp;AN=2013369390" xr:uid="{D559345C-3793-42BB-BD9B-597E3F11BD20}"/>
    <hyperlink ref="K342" r:id="rId684" display="https://unimelb.hosted.exlibrisgroup.com/sfxlcl41/?sid=OVID:embase&amp;id=pmid:34197845&amp;id=doi:10.1016%2Fj.pbb.2021.173222&amp;issn=0091-3057&amp;isbn=&amp;volume=207&amp;issue=&amp;spage=173222&amp;pages=&amp;date=2021&amp;title=Pharmacology+Biochemistry+and+Behavior&amp;atitle=Vapor+exposure+to+DELTA9-tetrahydrocannabinol+%28THC%29+slows+locomotion+of+the+Maine+lobster+%28Homarus+americanus%29&amp;aulast=Gutierrez&amp;pid=%3Cauthor%3EGutierrez+A.%3BCreehan+K.M.%3BTurner+M.L.%3BTran+R.N.%3BKerr+T.M.%3BNguyen+J.D.%3BTaffe+M.A.%3C%2Fauthor%3E%3CAN%3E2013369390%3C%2FAN%3E%3CDT%3EArticle%3C%2FDT%3E" xr:uid="{DA77E0B0-DB89-4584-827F-CA0C86784671}"/>
    <hyperlink ref="J343" r:id="rId685" display="https://access.ovid.com/custom/redirector/index.html?dest=https://go.openathens.net/redirector/unimelb.edu.au?url=http://ovidsp.ovid.com/ovidweb.cgi?T=JS&amp;CSC=Y&amp;NEWS=N&amp;PAGE=fulltext&amp;D=emed22&amp;AN=2007863876" xr:uid="{DADB4887-8DAD-437B-A715-7EDB96EFF7EE}"/>
    <hyperlink ref="K343" r:id="rId686" display="https://unimelb.hosted.exlibrisgroup.com/sfxlcl41/?sid=OVID:embase&amp;id=pmid:&amp;id=doi:10.3390%2Fbrainsci11070907&amp;issn=2076-3425&amp;isbn=&amp;volume=11&amp;issue=7&amp;spage=907&amp;pages=&amp;date=2021&amp;title=Brain+Sciences&amp;atitle=Covid-19+pandemic+impact+on+substance+misuse%3A+A+social+media+listening%2C+mixed+method+analysis&amp;aulast=Arillotta&amp;pid=%3Cauthor%3EArillotta+D.%3BGuirguis+A.%3BCorkery+J.M.%3BScherbaum+N.%3BSchifano+F.%3C%2Fauthor%3E%3CAN%3E2007863876%3C%2FAN%3E%3CDT%3EArticle%3C%2FDT%3E" xr:uid="{84C37ED1-37B7-4150-9C03-7F06702E7995}"/>
    <hyperlink ref="J344" r:id="rId687" display="https://access.ovid.com/custom/redirector/index.html?dest=https://go.openathens.net/redirector/unimelb.edu.au?url=http://ovidsp.ovid.com/ovidweb.cgi?T=JS&amp;CSC=Y&amp;NEWS=N&amp;PAGE=fulltext&amp;D=emed22&amp;AN=2013618623" xr:uid="{7B0F9A97-8D5C-4050-B641-8F40ABBF5E4E}"/>
    <hyperlink ref="K344" r:id="rId688" display="https://unimelb.hosted.exlibrisgroup.com/sfxlcl41/?sid=OVID:embase&amp;id=pmid:34412485&amp;id=doi:&amp;issn=1210-7913&amp;isbn=&amp;volume=70&amp;issue=2&amp;spage=98&amp;pages=98-103&amp;date=2021&amp;title=Epidemiologie%2C+Mikrobiologie%2C+Imunologie&amp;atitle=Uzivani+navykovych+latek+a+navykove+chovani+se+behem+opatreni+proti+covid-19+zvysilo+u+intenzivnich+uzivatelu%3A+Vysledky+online+studie+v+obecne+populaci+Ceske+Republiky&amp;aulast=Mravcik&amp;pid=%3Cauthor%3EMravcik+V.%3BChomynova+P.%3C%2Fauthor%3E%3CAN%3E2013618623%3C%2FAN%3E%3CDT%3EArticle%3C%2FDT%3E" xr:uid="{B72A91E4-6B8F-4CD4-853B-0CA1A560C194}"/>
    <hyperlink ref="J345" r:id="rId689" display="https://access.ovid.com/custom/redirector/index.html?dest=https://go.openathens.net/redirector/unimelb.edu.au?url=http://ovidsp.ovid.com/ovidweb.cgi?T=JS&amp;CSC=Y&amp;NEWS=N&amp;PAGE=fulltext&amp;D=emed22&amp;AN=2011524829" xr:uid="{0991579E-AF3E-47DA-962A-6F8B400F81B6}"/>
    <hyperlink ref="K345" r:id="rId690" display="https://unimelb.hosted.exlibrisgroup.com/sfxlcl41/?sid=OVID:embase&amp;id=pmid:33764983&amp;id=doi:10.1371%2Fjournal.pone.0248299&amp;issn=1932-6203&amp;isbn=&amp;volume=16&amp;issue=3+March&amp;spage=e0248299&amp;pages=&amp;date=2021&amp;title=PLoS+ONE&amp;atitle=%22When+they+say+weed+causes+depression%2C+but+it%27s+your+fav+antidepressant%22%3A+Knowledgeaware+attention+framework+for+relationship+extraction&amp;aulast=Yadav&amp;pid=%3Cauthor%3EYadav+S.%3BLokala+U.%3BDaniulaityte+R.%3BThirunarayan+K.%3BLamy+F.%3BSheth+A.%3C%2Fauthor%3E%3CAN%3E2011524829%3C%2FAN%3E%3CDT%3EArticle%3C%2FDT%3E" xr:uid="{34B04165-42FD-4CDC-AAD9-ADD00699088C}"/>
    <hyperlink ref="J346" r:id="rId691" display="https://access.ovid.com/custom/redirector/index.html?dest=https://go.openathens.net/redirector/unimelb.edu.au?url=http://ovidsp.ovid.com/ovidweb.cgi?T=JS&amp;CSC=Y&amp;NEWS=N&amp;PAGE=fulltext&amp;D=emed22&amp;AN=635086450" xr:uid="{81B5486F-1F22-48FC-B155-2DBE618EC862}"/>
    <hyperlink ref="K346" r:id="rId692" display="https://unimelb.hosted.exlibrisgroup.com/sfxlcl41/?sid=OVID:embase&amp;id=pmid:33999133&amp;id=doi:10.1001%2Fjamainternmed.2021.1793&amp;issn=2168-6106&amp;isbn=&amp;volume=181&amp;issue=7&amp;spage=923&amp;pages=923-930&amp;date=2021&amp;title=JAMA+Internal+Medicine&amp;atitle=Effectiveness+of+a+Vaping+Cessation+Text+Message+Program+among+Young+Adult+e-Cigarette+Users%3A+A+Randomized+Clinical+Trial&amp;aulast=Graham&amp;pid=%3Cauthor%3EGraham+A.L.%3BAmato+M.S.%3BCha+S.%3BJacobs+M.A.%3BBottcher+M.M.%3BPapandonatos+G.D.%3C%2Fauthor%3E%3CAN%3E635086450%3C%2FAN%3E%3CDT%3EArticle%3C%2FDT%3E" xr:uid="{613CC139-8776-4F9E-A703-ED14E3507CD2}"/>
    <hyperlink ref="J347" r:id="rId693" display="https://access.ovid.com/custom/redirector/index.html?dest=https://go.openathens.net/redirector/unimelb.edu.au?url=http://ovidsp.ovid.com/ovidweb.cgi?T=JS&amp;CSC=Y&amp;NEWS=N&amp;PAGE=fulltext&amp;D=emed22&amp;AN=635159205" xr:uid="{3631B905-F358-40F2-BA57-2DC8D654C4F7}"/>
    <hyperlink ref="K347" r:id="rId694" display="https://unimelb.hosted.exlibrisgroup.com/sfxlcl41/?sid=OVID:embase&amp;id=pmid:&amp;id=doi:10.1192%2Fbjp.2021.51&amp;issn=0007-1250&amp;isbn=&amp;volume=218&amp;issue=6&amp;spage=355&amp;pages=355-356&amp;date=2021&amp;title=British+Journal+of+Psychiatry&amp;atitle=Kaleidoscope&amp;aulast=Tracy&amp;pid=%3Cauthor%3ETracy+D.K.%3BJoyce+D.W.%3BAlbertson+D.N.%3BShergill+S.S.%3C%2Fauthor%3E%3CAN%3E635159205%3C%2FAN%3E%3CDT%3ENote%3C%2FDT%3E" xr:uid="{DDD77804-B048-4F29-B683-54281DCA8EE2}"/>
    <hyperlink ref="J348" r:id="rId695" display="https://access.ovid.com/custom/redirector/index.html?dest=https://go.openathens.net/redirector/unimelb.edu.au?url=http://ovidsp.ovid.com/ovidweb.cgi?T=JS&amp;CSC=Y&amp;NEWS=N&amp;PAGE=fulltext&amp;D=emed22&amp;AN=2012048372" xr:uid="{28C6DEBE-69AE-4156-9965-93E84C5DC186}"/>
    <hyperlink ref="K348" r:id="rId696" display="https://unimelb.hosted.exlibrisgroup.com/sfxlcl41/?sid=OVID:embase&amp;id=pmid:&amp;id=doi:10.2196%2F20865&amp;issn=2368-7959&amp;isbn=&amp;volume=8&amp;issue=5&amp;spage=e20865&amp;pages=&amp;date=2021&amp;title=JMIR+Mental+Health&amp;atitle=Knowledge-infused+abstractive+summarization+of+clinical+diagnostic+interviews%3A+Framework+development+study&amp;aulast=Manas&amp;pid=%3Cauthor%3EManas+G.%3BAribandi+V.%3BKursuncu+U.%3BAlambo+A.%3BShalin+V.L.%3BThirunarayan+K.%3BBeich+J.%3BNarasimhan+M.%3BSheth+A.%3C%2Fauthor%3E%3CAN%3E2012048372%3C%2FAN%3E%3CDT%3EReview%3C%2FDT%3E" xr:uid="{876580F5-B3EF-452C-ADAD-F33B0619CC30}"/>
    <hyperlink ref="J349" r:id="rId697" display="https://access.ovid.com/custom/redirector/index.html?dest=https://go.openathens.net/redirector/unimelb.edu.au?url=http://ovidsp.ovid.com/ovidweb.cgi?T=JS&amp;CSC=Y&amp;NEWS=N&amp;PAGE=fulltext&amp;D=emed22&amp;AN=2010767083" xr:uid="{A0D48116-ABDE-459B-B30B-B72FE501A01D}"/>
    <hyperlink ref="K349" r:id="rId698" display="https://unimelb.hosted.exlibrisgroup.com/sfxlcl41/?sid=OVID:embase&amp;id=pmid:33719661&amp;id=doi:10.1177%2F0883073821996916&amp;issn=0883-0738&amp;isbn=&amp;volume=36&amp;issue=9&amp;spage=697&amp;pages=697-710&amp;date=2021&amp;title=Journal+of+Child+Neurology&amp;atitle=A+Systematic+Review+of+Assessments+and+Interventions+for+Chronic+Pain+in+Young+Children+With+or+at+High+Risk+for+Cerebral+Palsy&amp;aulast=Letzkus&amp;pid=%3Cauthor%3ELetzkus+L.%3BFehlings+D.%3BAyala+L.%3BByrne+R.%3BGehred+A.%3BMaitre+N.L.%3BNoritz+G.%3BRosenberg+N.S.%3BTanner+K.%3BVargus-Adams+J.%3BWinter+S.%3BLewandowski+D.J.%3BNovak+I.%3C%2Fauthor%3E%3CAN%3E2010767083%3C%2FAN%3E%3CDT%3EArticle%3C%2FDT%3E" xr:uid="{7B285524-FC93-42AF-AD97-A5B20E83B864}"/>
    <hyperlink ref="J350" r:id="rId699" display="https://access.ovid.com/custom/redirector/index.html?dest=https://go.openathens.net/redirector/unimelb.edu.au?url=http://ovidsp.ovid.com/ovidweb.cgi?T=JS&amp;CSC=Y&amp;NEWS=N&amp;PAGE=fulltext&amp;D=emed22&amp;AN=2011319962" xr:uid="{37BF0A1D-C385-46B1-AE1E-04C2A136C3BA}"/>
    <hyperlink ref="K350" r:id="rId700" display="https://unimelb.hosted.exlibrisgroup.com/sfxlcl41/?sid=OVID:embase&amp;id=pmid:33909525&amp;id=doi:10.1080%2F00952990.2021.1904408&amp;issn=0095-2990&amp;isbn=&amp;volume=47&amp;issue=4&amp;spage=455&amp;pages=455-466&amp;date=2021&amp;title=American+Journal+of+Drug+and+Alcohol+Abuse&amp;atitle=When+an+obscurity+becomes+trend%3A+social-media+descriptions+of+tianeptine+use+and+associated+atypical+drug+use&amp;aulast=Smith&amp;pid=%3Cauthor%3ESmith+K.E.%3BRogers+J.M.%3BStrickland+J.C.%3BEpstein+D.H.%3C%2Fauthor%3E%3CAN%3E2011319962%3C%2FAN%3E%3CDT%3EArticle%3C%2FDT%3E" xr:uid="{E095CE4D-71E8-463B-BE01-19ECEDED1362}"/>
    <hyperlink ref="J351" r:id="rId701" display="https://access.ovid.com/custom/redirector/index.html?dest=https://go.openathens.net/redirector/unimelb.edu.au?url=http://ovidsp.ovid.com/ovidweb.cgi?T=JS&amp;CSC=Y&amp;NEWS=N&amp;PAGE=fulltext&amp;D=emed22&amp;AN=2010155858" xr:uid="{D3FAF46D-442E-4EB1-924E-CF5300390709}"/>
    <hyperlink ref="K351" r:id="rId702" display="https://unimelb.hosted.exlibrisgroup.com/sfxlcl41/?sid=OVID:embase&amp;id=pmid:33368908&amp;id=doi:10.1111%2Fbdi.13038&amp;issn=1398-5647&amp;isbn=&amp;volume=23&amp;issue=5&amp;spage=521&amp;pages=521-523&amp;date=2021&amp;title=Bipolar+Disorders&amp;atitle=Aripiprazole+in+the+treatment+of+bipolar+disorder+due+to+traumatic+brain+injury%3A+A+case+description&amp;aulast=Fernandez+Leonor&amp;pid=%3Cauthor%3EFernandez+Leonor+S.%3BPerez+de+Mendiola+Etxezarraga+X.%3C%2Fauthor%3E%3CAN%3E2010155858%3C%2FAN%3E%3CDT%3EArticle%3C%2FDT%3E" xr:uid="{220730DC-8DD8-4C8D-9B4F-2603EFC6B594}"/>
    <hyperlink ref="J352" r:id="rId703" display="https://access.ovid.com/custom/redirector/index.html?dest=https://go.openathens.net/redirector/unimelb.edu.au?url=http://ovidsp.ovid.com/ovidweb.cgi?T=JS&amp;CSC=Y&amp;NEWS=N&amp;PAGE=fulltext&amp;D=emed22&amp;AN=2011313656" xr:uid="{F117FD84-C390-4D7D-918A-922A632BD0B5}"/>
    <hyperlink ref="K352" r:id="rId704" display="https://unimelb.hosted.exlibrisgroup.com/sfxlcl41/?sid=OVID:embase&amp;id=pmid:33677020&amp;id=doi:10.1016%2Fj.ctim.2021.102700&amp;issn=0965-2299&amp;isbn=&amp;volume=58&amp;issue=&amp;spage=102700&amp;pages=&amp;date=2021&amp;title=Complementary+Therapies+in+Medicine&amp;atitle=Knowledge+about+and+attitudes+towards+medical+cannabis+among+Austrian+university+students&amp;aulast=Felnhofer&amp;pid=%3Cauthor%3EFelnhofer+A.%3BKothgassner+O.D.%3BStoll+A.%3BKlier+C.%3C%2Fauthor%3E%3CAN%3E2011313656%3C%2FAN%3E%3CDT%3EArticle%3C%2FDT%3E" xr:uid="{F9949EBB-314A-4144-BC59-D8AA4DED6136}"/>
    <hyperlink ref="J353" r:id="rId705" display="https://access.ovid.com/custom/redirector/index.html?dest=https://go.openathens.net/redirector/unimelb.edu.au?url=http://ovidsp.ovid.com/ovidweb.cgi?T=JS&amp;CSC=Y&amp;NEWS=N&amp;PAGE=fulltext&amp;D=emed22&amp;AN=2011444565" xr:uid="{BB5E4D39-5569-439D-8F17-0AC8FB492E84}"/>
    <hyperlink ref="K353" r:id="rId706" display="https://unimelb.hosted.exlibrisgroup.com/sfxlcl41/?sid=OVID:embase&amp;id=pmid:&amp;id=doi:10.1186%2Fs42238-021-00069-x&amp;issn=2522-5782&amp;isbn=&amp;volume=3&amp;issue=1&amp;spage=13&amp;pages=&amp;date=2021&amp;title=Journal+of+Cannabis+Research&amp;atitle=What+are+the+informational+pathways+that+shape+people%27s+use+of+cannabidiol+for+medical+purposes%3F&amp;aulast=Zenone&amp;pid=%3Cauthor%3EZenone+M.A.%3BSnyder+J.%3BCrooks+V.A.%3C%2Fauthor%3E%3CAN%3E2011444565%3C%2FAN%3E%3CDT%3EArticle%3C%2FDT%3E" xr:uid="{35FAF2AF-A921-40C9-83CA-B1A35920D5D0}"/>
    <hyperlink ref="J354" r:id="rId707" display="https://access.ovid.com/custom/redirector/index.html?dest=https://go.openathens.net/redirector/unimelb.edu.au?url=http://ovidsp.ovid.com/ovidweb.cgi?T=JS&amp;CSC=Y&amp;NEWS=N&amp;PAGE=fulltext&amp;D=emed22&amp;AN=2010863092" xr:uid="{2B6578CD-F01A-40FC-9F91-95D869374F34}"/>
    <hyperlink ref="K354" r:id="rId708" display="https://unimelb.hosted.exlibrisgroup.com/sfxlcl41/?sid=OVID:embase&amp;id=pmid:33749519&amp;id=doi:10.1080%2F10550887.2021.1886567&amp;issn=1055-0887&amp;isbn=&amp;volume=39&amp;issue=3&amp;spage=363&amp;pages=363-372&amp;date=2021&amp;title=Journal+of+Addictive+Diseases&amp;atitle=The+rise+of+online+sports+betting%2C+its+fallout%2C+and+the+onset+of+a+new+profile+in+gambling+disorder%3A+young+people&amp;aulast=Barrera-Algarin&amp;pid=%3Cauthor%3EBarrera-Algarin+E.%3BVazquez-Fernandez+M.J.%3C%2Fauthor%3E%3CAN%3E2010863092%3C%2FAN%3E%3CDT%3EArticle%3C%2FDT%3E" xr:uid="{303CB82F-25FA-4DB6-A61A-470D75DC30EE}"/>
    <hyperlink ref="J355" r:id="rId709" display="https://access.ovid.com/custom/redirector/index.html?dest=https://go.openathens.net/redirector/unimelb.edu.au?url=http://ovidsp.ovid.com/ovidweb.cgi?T=JS&amp;CSC=Y&amp;NEWS=N&amp;PAGE=fulltext&amp;D=emed22&amp;AN=634262595" xr:uid="{3C1F2DB2-476E-4B1D-AA2C-B88E487CAAAC}"/>
    <hyperlink ref="K355" r:id="rId710" display="https://unimelb.hosted.exlibrisgroup.com/sfxlcl41/?sid=OVID:embase&amp;id=pmid:&amp;id=doi:10.3389%2Ffpsyt.2021.628631&amp;issn=1664-0640&amp;isbn=&amp;volume=12&amp;issue=&amp;spage=628631&amp;pages=&amp;date=2021&amp;title=Frontiers+in+Psychiatry&amp;atitle=The+Early+Impact+of+the+COVID-19+Lockdown+on+Stress+and+Addictive+Behaviors+in+an+Alcohol-Consuming+Student+Population+in+France&amp;aulast=Flaudias&amp;pid=%3Cauthor%3EFlaudias+V.%3BZerhouni+O.%3BPereira+B.%3BCherpitel+C.J.%3BBoudesseul+J.%3Bde+Chazeron+I.%3BRomo+L.%3BGuillaume+S.%3BSamalin+L.%3BCabe+J.%3BBegue+L.%3BGerbaud+L.%3BRolland+B.%3BLlorca+P.-M.%3BNaassila+M.%3BBrousse+G.%3C%2Fauthor%3E%3CAN%3E634262595%3C%2FAN%3E%3CDT%3EArticle%3C%2FDT%3E" xr:uid="{13436C6D-5F4A-44E5-BE37-AD9644A659DF}"/>
    <hyperlink ref="J356" r:id="rId711" display="https://access.ovid.com/custom/redirector/index.html?dest=https://go.openathens.net/redirector/unimelb.edu.au?url=http://ovidsp.ovid.com/ovidweb.cgi?T=JS&amp;CSC=Y&amp;NEWS=N&amp;PAGE=fulltext&amp;D=emed22&amp;AN=2010748559" xr:uid="{852606FC-9517-4C72-B16B-5809AC9BE1A5}"/>
    <hyperlink ref="K356" r:id="rId712" display="https://unimelb.hosted.exlibrisgroup.com/sfxlcl41/?sid=OVID:embase&amp;id=pmid:33460744&amp;id=doi:10.1016%2Fj.ctim.2021.102669&amp;issn=0965-2299&amp;isbn=&amp;volume=57&amp;issue=&amp;spage=102669&amp;pages=&amp;date=2021&amp;title=Complementary+Therapies+in+Medicine&amp;atitle=Mixed+methods+study+of+the+potential+therapeutic+benefits+from+medical+cannabis+for+patients+in+Florida&amp;aulast=Luque&amp;pid=%3Cauthor%3ELuque+J.S.%3BOkere+A.N.%3BReyes-Ortiz+C.A.%3BWilliams+P.M.%3C%2Fauthor%3E%3CAN%3E2010748559%3C%2FAN%3E%3CDT%3EArticle%3C%2FDT%3E" xr:uid="{161EC463-4A1A-42DD-81A3-A6A2ACB6D39B}"/>
    <hyperlink ref="J357" r:id="rId713" display="https://access.ovid.com/custom/redirector/index.html?dest=https://go.openathens.net/redirector/unimelb.edu.au?url=http://ovidsp.ovid.com/ovidweb.cgi?T=JS&amp;CSC=Y&amp;NEWS=N&amp;PAGE=fulltext&amp;D=emed22&amp;AN=2010532358" xr:uid="{C322D269-82C6-42FB-8739-9A5818FF0CA9}"/>
    <hyperlink ref="K357" r:id="rId714" display="https://unimelb.hosted.exlibrisgroup.com/sfxlcl41/?sid=OVID:embase&amp;id=pmid:&amp;id=doi:10.1186%2Fs42238-021-00061-5&amp;issn=2522-5782&amp;isbn=&amp;volume=3&amp;issue=1&amp;spage=5&amp;pages=&amp;date=2021&amp;title=Journal+of+Cannabis+Research&amp;atitle=Reasons+for+cannabidiol+use%3A+a+cross-sectional+study+of+CBD+users%2C+focusing+on+self-perceived+stress%2C+anxiety%2C+and+sleep+problems&amp;aulast=Moltke&amp;pid=%3Cauthor%3EMoltke+J.%3BHindocha+C.%3C%2Fauthor%3E%3CAN%3E2010532358%3C%2FAN%3E%3CDT%3EArticle%3C%2FDT%3E" xr:uid="{A343C454-354B-4B8D-A5D3-A25163B6E811}"/>
    <hyperlink ref="J358" r:id="rId715" display="https://access.ovid.com/custom/redirector/index.html?dest=https://go.openathens.net/redirector/unimelb.edu.au?url=http://ovidsp.ovid.com/ovidweb.cgi?T=JS&amp;CSC=Y&amp;NEWS=N&amp;PAGE=fulltext&amp;D=emed22&amp;AN=2010939965" xr:uid="{D5B17F63-408F-49B7-8787-F2B6979260AA}"/>
    <hyperlink ref="K358" r:id="rId716" display="https://unimelb.hosted.exlibrisgroup.com/sfxlcl41/?sid=OVID:embase&amp;id=pmid:33538695&amp;id=doi:10.2196%2F18296&amp;issn=1438-8871&amp;isbn=&amp;volume=23&amp;issue=2&amp;spage=e18296&amp;pages=&amp;date=2021&amp;title=Journal+of+Medical+Internet+Research&amp;atitle=Identifying+self-management+support+needs+for+pregnant+women+with+opioid+misuse+in+online+health+communities%3A+Mixed+methods+analysis+of+web+posts&amp;aulast=Liang&amp;pid=%3Cauthor%3ELiang+O.S.%3BChen+Y.%3BBennett+D.S.%3BYang+C.C.%3C%2Fauthor%3E%3CAN%3E2010939965%3C%2FAN%3E%3CDT%3EArticle%3C%2FDT%3E" xr:uid="{051ACF58-5368-4F6C-B322-A9D8ED10789E}"/>
    <hyperlink ref="J359" r:id="rId717" display="https://access.ovid.com/custom/redirector/index.html?dest=https://go.openathens.net/redirector/unimelb.edu.au?url=http://ovidsp.ovid.com/ovidweb.cgi?T=JS&amp;CSC=Y&amp;NEWS=N&amp;PAGE=fulltext&amp;D=emed22&amp;AN=634823545" xr:uid="{4D3ECFEC-22FF-40B0-B60D-C3498738AAC6}"/>
    <hyperlink ref="K359" r:id="rId718" display="https://unimelb.hosted.exlibrisgroup.com/sfxlcl41/?sid=OVID:embase&amp;id=pmid:&amp;id=doi:10.3389%2Ffpsyt.2021.650759&amp;issn=1664-0640&amp;isbn=&amp;volume=12&amp;issue=&amp;spage=650759&amp;pages=&amp;date=2021&amp;title=Frontiers+in+Psychiatry&amp;atitle=Coping+With+the+COVID-19+Pandemic%3A+Examining+Gender+Differences+in+Stress+and+Mental+Health+Among+University+Students&amp;aulast=Prowse&amp;pid=%3Cauthor%3EProwse+R.%3BSherratt+F.%3BAbizaid+A.%3BGabrys+R.L.%3BHellemans+K.G.C.%3BPatterson+Z.R.%3BMcQuaid+R.J.%3C%2Fauthor%3E%3CAN%3E634823545%3C%2FAN%3E%3CDT%3EArticle%3C%2FDT%3E" xr:uid="{BA61F911-CC19-4D8E-A007-7858FBA1CABE}"/>
    <hyperlink ref="J360" r:id="rId719" display="https://access.ovid.com/custom/redirector/index.html?dest=https://go.openathens.net/redirector/unimelb.edu.au?url=http://ovidsp.ovid.com/ovidweb.cgi?T=JS&amp;CSC=Y&amp;NEWS=N&amp;PAGE=fulltext&amp;D=emed22&amp;AN=2011668223" xr:uid="{B9FB7C85-6FC9-429F-90B5-01CC355D38E1}"/>
    <hyperlink ref="K360" r:id="rId720" display="https://unimelb.hosted.exlibrisgroup.com/sfxlcl41/?sid=OVID:embase&amp;id=pmid:33865150&amp;id=doi:10.1016%2Fj.puhe.2021.02.036&amp;issn=0033-3506&amp;isbn=&amp;volume=194&amp;issue=&amp;spage=75&amp;pages=75-78&amp;date=2021&amp;title=Public+Health&amp;atitle=COgnitive+enhancement+and+consumption+of+psychoactive+Substances+among+Youth+Students+%28COSYS%29%3A+a+cross-sectional+study+in+France&amp;aulast=Batisse&amp;pid=%3Cauthor%3EBatisse+A.%3BLeger+S.%3BVicaut+E.%3BGerbaud+L.%3BDjezzar+S.%3C%2Fauthor%3E%3CAN%3E2011668223%3C%2FAN%3E%3CDT%3EArticle%3C%2FDT%3E" xr:uid="{FD00B708-06A5-4AE0-B4FF-9CD075B1E9C1}"/>
    <hyperlink ref="J361" r:id="rId721" display="https://access.ovid.com/custom/redirector/index.html?dest=https://go.openathens.net/redirector/unimelb.edu.au?url=http://ovidsp.ovid.com/ovidweb.cgi?T=JS&amp;CSC=Y&amp;NEWS=N&amp;PAGE=fulltext&amp;D=emed22&amp;AN=2008378681" xr:uid="{D6C915D9-BC03-4F8A-80D2-9C7638D9B339}"/>
    <hyperlink ref="K361" r:id="rId722" display="https://unimelb.hosted.exlibrisgroup.com/sfxlcl41/?sid=OVID:embase&amp;id=pmid:33317951&amp;id=doi:10.1016%2Fj.drugalcdep.2020.108357&amp;issn=0376-8716&amp;isbn=&amp;volume=218&amp;issue=&amp;spage=108357&amp;pages=&amp;date=2021&amp;title=Drug+and+Alcohol+Dependence&amp;atitle=News+and+social+media+coverage+is+associated+with+more+downloads+and+citations+of+manuscripts+that+focus+on+substance+use&amp;aulast=Palamar&amp;pid=%3Cauthor%3EPalamar+J.J.%3BStrain+E.C.%3C%2Fauthor%3E%3CAN%3E2008378681%3C%2FAN%3E%3CDT%3EArticle%3C%2FDT%3E" xr:uid="{A3271D9A-0012-4D34-A654-30F4B408A408}"/>
    <hyperlink ref="J362" r:id="rId723" display="https://access.ovid.com/custom/redirector/index.html?dest=https://go.openathens.net/redirector/unimelb.edu.au?url=http://ovidsp.ovid.com/ovidweb.cgi?T=JS&amp;CSC=Y&amp;NEWS=N&amp;PAGE=fulltext&amp;D=emed22&amp;AN=2010667679" xr:uid="{6EF3993A-2D0B-469D-BC67-443E95529DE4}"/>
    <hyperlink ref="K362" r:id="rId724" display="https://unimelb.hosted.exlibrisgroup.com/sfxlcl41/?sid=OVID:embase&amp;id=pmid:&amp;id=doi:10.1038%2Fs41746-021-00407-6&amp;issn=2398-6352&amp;isbn=&amp;volume=4&amp;issue=1&amp;spage=41&amp;pages=&amp;date=2021&amp;title=npj+Digital+Medicine&amp;atitle=Digital+public+health+surveillance%3A+a+systematic+scoping+review&amp;aulast=Shakeri+Hossein+Abad&amp;pid=%3Cauthor%3EShakeri+Hossein+Abad+Z.%3BKline+A.%3BSultana+M.%3BNoaeen+M.%3BNurmambetova+E.%3BLucini+F.%3BAl-Jefri+M.%3BLee+J.%3C%2Fauthor%3E%3CAN%3E2010667679%3C%2FAN%3E%3CDT%3EReview%3C%2FDT%3E" xr:uid="{E262DA0A-B78A-4CC8-93BC-A062AF2A4FE3}"/>
    <hyperlink ref="J363" r:id="rId725" display="https://access.ovid.com/custom/redirector/index.html?dest=https://go.openathens.net/redirector/unimelb.edu.au?url=http://ovidsp.ovid.com/ovidweb.cgi?T=JS&amp;CSC=Y&amp;NEWS=N&amp;PAGE=fulltext&amp;D=emed22&amp;AN=2010454572" xr:uid="{0C106094-7EC0-4C3F-B891-724332200AA9}"/>
    <hyperlink ref="K363" r:id="rId726" display="https://unimelb.hosted.exlibrisgroup.com/sfxlcl41/?sid=OVID:embase&amp;id=pmid:33568112&amp;id=doi:10.1186%2Fs12906-021-03226-0&amp;issn=2662-7671&amp;isbn=&amp;volume=21&amp;issue=1&amp;spage=58&amp;pages=&amp;date=2021&amp;title=BMC+Complementary+Medicine+and+Therapies&amp;atitle=A+patient+perspective+of+complementary+and+integrative+medicine+%28CIM%29+for+migraine+treatment%3A+a+social+media+survey&amp;aulast=Kuruvilla&amp;pid=%3Cauthor%3EKuruvilla+D.E.%3BMehta+A.%3BRavishankar+N.%3BCowan+R.P.%3C%2Fauthor%3E%3CAN%3E2010454572%3C%2FAN%3E%3CDT%3EArticle%3C%2FDT%3E" xr:uid="{38F0A754-C1A0-4552-88E2-F6558BB336E6}"/>
    <hyperlink ref="J364" r:id="rId727" display="https://access.ovid.com/custom/redirector/index.html?dest=https://go.openathens.net/redirector/unimelb.edu.au?url=http://ovidsp.ovid.com/ovidweb.cgi?T=JS&amp;CSC=Y&amp;NEWS=N&amp;PAGE=fulltext&amp;D=emed22&amp;AN=633775152" xr:uid="{0C9CA875-42BD-4CF4-97FA-14A2EDD776F8}"/>
    <hyperlink ref="K364" r:id="rId728" display="https://unimelb.hosted.exlibrisgroup.com/sfxlcl41/?sid=OVID:embase&amp;id=pmid:33190583&amp;id=doi:10.2217%2Fnmt-2020-0048&amp;issn=1758-2024&amp;isbn=&amp;volume=11&amp;issue=1&amp;spage=61&amp;pages=61-64&amp;date=2021&amp;title=Neurodegenerative+Disease+Management&amp;atitle=Cannabinoids+in+the+management+of+frontotemporal+dementia%3A+A+case+series&amp;aulast=Gopalakrishna&amp;pid=%3Cauthor%3EGopalakrishna+G.%3BSrivathsal+Y.%3BKaur+G.%3C%2Fauthor%3E%3CAN%3E633775152%3C%2FAN%3E%3CDT%3EArticle%3C%2FDT%3E" xr:uid="{E064A464-3139-439C-816E-15D2D2DABBD3}"/>
    <hyperlink ref="J365" r:id="rId729" display="https://access.ovid.com/custom/redirector/index.html?dest=https://go.openathens.net/redirector/unimelb.edu.au?url=http://ovidsp.ovid.com/ovidweb.cgi?T=JS&amp;CSC=Y&amp;NEWS=N&amp;PAGE=fulltext&amp;D=emed22&amp;AN=2010495604" xr:uid="{9C148F87-CB25-4F41-98CB-935B5DB24F37}"/>
    <hyperlink ref="K365" r:id="rId730" display="https://unimelb.hosted.exlibrisgroup.com/sfxlcl41/?sid=OVID:embase&amp;id=pmid:33383474&amp;id=doi:10.1016%2Fj.ajp.2020.102464&amp;issn=1876-2018&amp;isbn=&amp;volume=55&amp;issue=&amp;spage=102464&amp;pages=&amp;date=2021&amp;title=Asian+Journal+of+Psychiatry&amp;atitle=Trial+by+media+in+celebrity+drug+cases+in+India%3A+Just+some+bad+news&amp;aulast=Bhatia&amp;pid=%3Cauthor%3EBhatia+G.%3BParmar+A.%3C%2Fauthor%3E%3CAN%3E2010495604%3C%2FAN%3E%3CDT%3ELetter%3C%2FDT%3E" xr:uid="{DF2BD919-8CDE-4D1A-B544-AECE7EB6B578}"/>
    <hyperlink ref="J366" r:id="rId731" display="https://access.ovid.com/custom/redirector/index.html?dest=https://go.openathens.net/redirector/unimelb.edu.au?url=http://ovidsp.ovid.com/ovidweb.cgi?T=JS&amp;CSC=Y&amp;NEWS=N&amp;PAGE=fulltext&amp;D=emed22&amp;AN=634245355" xr:uid="{24226348-8CD1-461A-8981-9BABCD2E349B}"/>
    <hyperlink ref="K366" r:id="rId732" display="https://unimelb.hosted.exlibrisgroup.com/sfxlcl41/?sid=OVID:embase&amp;id=pmid:33561317&amp;id=doi:10.1111%2Fadd.15424&amp;issn=1360-0443&amp;isbn=&amp;volume=116&amp;issue=9&amp;spage=2443&amp;pages=2443-2453&amp;date=2021&amp;title=Addiction+%28Abingdon%2C+England%29&amp;atitle=Content+analysis+of+cannabis+vaping+videos+on+YouTube&amp;aulast=Lim&amp;pid=%3Cauthor%3ELim+C.C.W.%3BLeung+J.%3BChung+J.Y.C.%3BSun+T.%3BGartner+C.%3BConnor+J.%3BHall+W.%3BChiu+V.%3BTisdale+C.%3BStjepanovic+D.%3BChan+G.%3C%2Fauthor%3E%3CAN%3E634245355%3C%2FAN%3E%3CDT%3EArticle%3C%2FDT%3E" xr:uid="{EFEEFCE7-8F87-4389-A1E2-95DD9C69693C}"/>
    <hyperlink ref="J367" r:id="rId733" display="https://access.ovid.com/custom/redirector/index.html?dest=https://go.openathens.net/redirector/unimelb.edu.au?url=http://ovidsp.ovid.com/ovidweb.cgi?T=JS&amp;CSC=Y&amp;NEWS=N&amp;PAGE=fulltext&amp;D=emed22&amp;AN=2013114477" xr:uid="{064C8D54-0AA2-4C2C-BD76-D4883C1CD108}"/>
    <hyperlink ref="K367" r:id="rId734" display="https://unimelb.hosted.exlibrisgroup.com/sfxlcl41/?sid=OVID:embase&amp;id=pmid:34246279&amp;id=doi:10.1186%2Fs12954-021-00520-5&amp;issn=1477-7517&amp;isbn=&amp;volume=18&amp;issue=1&amp;spage=72&amp;pages=&amp;date=2021&amp;title=Harm+Reduction+Journal&amp;atitle=Exploring+the+use+of+cannabis+as+a+substitute+for+prescription+drugs+in+a+convenience+sample&amp;aulast=Kvamme&amp;pid=%3Cauthor%3EKvamme+S.L.%3BPedersen+M.M.%3BRomer+Thomsen+K.%3BThylstrup+B.%3C%2Fauthor%3E%3CAN%3E2013114477%3C%2FAN%3E%3CDT%3EArticle%3C%2FDT%3E" xr:uid="{39F59788-B70A-434E-BC3B-1AA1C0474526}"/>
    <hyperlink ref="J368" r:id="rId735" display="https://access.ovid.com/custom/redirector/index.html?dest=https://go.openathens.net/redirector/unimelb.edu.au?url=http://ovidsp.ovid.com/ovidweb.cgi?T=JS&amp;CSC=Y&amp;NEWS=N&amp;PAGE=fulltext&amp;D=emed22&amp;AN=635483589" xr:uid="{CD0D2032-8685-4AB6-B203-D72DBC8586AC}"/>
    <hyperlink ref="K368" r:id="rId736" display="https://unimelb.hosted.exlibrisgroup.com/sfxlcl41/?sid=OVID:embase&amp;id=pmid:34251442&amp;id=doi:10.1001%2Fjamanetworkopen.2021.16551&amp;issn=2574-3805&amp;isbn=&amp;volume=&amp;issue=&amp;spage=16551&amp;pages=&amp;date=2021&amp;title=JAMA+Network+Open&amp;atitle=Compliance+with+Cannabis+Act+Regulations+Regarding+Online+Promotion+among+Canadian+Commercial+Cannabis-Licensed+Firms&amp;aulast=Sheikhan&amp;pid=%3Cauthor%3ESheikhan+N.Y.%3BPinto+A.M.%3BNowak+D.A.%3BAbolhassani+F.%3BLefebvre+P.%3BDuh+M.S.%3BWitek+T.J.%3C%2Fauthor%3E%3CAN%3E635483589%3C%2FAN%3E%3CDT%3EArticle%3C%2FDT%3E" xr:uid="{13B51C5F-B554-4F40-81B7-D786516AA596}"/>
    <hyperlink ref="J369" r:id="rId737" display="https://access.ovid.com/custom/redirector/index.html?dest=https://go.openathens.net/redirector/unimelb.edu.au?url=http://ovidsp.ovid.com/ovidweb.cgi?T=JS&amp;CSC=Y&amp;NEWS=N&amp;PAGE=fulltext&amp;D=emed22&amp;AN=634753920" xr:uid="{846250BE-1837-4137-BB9E-E006721095D0}"/>
    <hyperlink ref="K369" r:id="rId738" display="https://unimelb.hosted.exlibrisgroup.com/sfxlcl41/?sid=OVID:embase&amp;id=pmid:33821757&amp;id=doi:10.1080%2F10826084.2021.1906277&amp;issn=1532-2491&amp;isbn=&amp;volume=56&amp;issue=7&amp;spage=1074&amp;pages=1074-1077&amp;date=2021&amp;title=Substance+use+%26+misuse&amp;atitle=Twitter+Posts+About+Cannabis+Use+During+Pregnancy+and+Postpartum%3AA+Content+Analysis&amp;aulast=Pang&amp;pid=%3Cauthor%3EPang+R.D.%3BDormanesh+A.%3BHoang+Y.%3BChu+M.%3BAllem+J.-P.%3C%2Fauthor%3E%3CAN%3E634753920%3C%2FAN%3E%3CDT%3EArticle%3C%2FDT%3E" xr:uid="{9CE856D0-85A9-481D-8C4F-53FE214F91CA}"/>
    <hyperlink ref="J370" r:id="rId739" display="https://access.ovid.com/custom/redirector/index.html?dest=https://go.openathens.net/redirector/unimelb.edu.au?url=http://ovidsp.ovid.com/ovidweb.cgi?T=JS&amp;CSC=Y&amp;NEWS=N&amp;PAGE=fulltext&amp;D=emed22&amp;AN=633007030" xr:uid="{A1426F66-8BC7-4653-B5FF-23BD51D38A77}"/>
    <hyperlink ref="K370" r:id="rId740" display="https://unimelb.hosted.exlibrisgroup.com/sfxlcl41/?sid=OVID:embase&amp;id=pmid:32980966&amp;id=doi:10.1007%2Fs10865-020-00182-x&amp;issn=1573-3521&amp;isbn=&amp;volume=44&amp;issue=2&amp;spage=187&amp;pages=187-201&amp;date=2021&amp;title=Journal+of+behavioral+medicine&amp;atitle=Effects+of+anxiety+sensitivity+on+cannabis%2C+alcohol%2C+and+nicotine+use+among+adolescents%3A+evaluating+pathways+through+anxiety%2C+withdrawal+symptoms%2C+and+coping+motives&amp;aulast=Knapp&amp;pid=%3Cauthor%3EKnapp+A.A.%3BAllan+N.P.%3BCloutier+R.%3BBlumenthal+H.%3BMoradi+S.%3BBudney+A.J.%3BLord+S.E.%3C%2Fauthor%3E%3CAN%3E633007030%3C%2FAN%3E%3CDT%3EArticle%3C%2FDT%3E" xr:uid="{49EB8F71-815C-4B44-879C-65FA9024A661}"/>
    <hyperlink ref="J371" r:id="rId741" display="https://access.ovid.com/custom/redirector/index.html?dest=https://go.openathens.net/redirector/unimelb.edu.au?url=http://ovidsp.ovid.com/ovidweb.cgi?T=JS&amp;CSC=Y&amp;NEWS=N&amp;PAGE=fulltext&amp;D=emed22&amp;AN=634038878" xr:uid="{B4680AEB-9FB2-49E8-8D83-2262BFB187FC}"/>
    <hyperlink ref="K371" r:id="rId742" display="https://unimelb.hosted.exlibrisgroup.com/sfxlcl41/?sid=OVID:embase&amp;id=pmid:33448931&amp;id=doi:10.2196%2F24424&amp;issn=2291-5222&amp;isbn=&amp;volume=9&amp;issue=1&amp;spage=e24424&amp;pages=e24424&amp;date=2021&amp;title=JMIR+mHealth+and+uHealth&amp;atitle=Developing+an+Adaptive+Mobile+Intervention+to+Address+Risky+Substance+Use+Among+Adolescents+and+Emerging+Adults%3A+Usability+Study&amp;aulast=Coughlin&amp;pid=%3Cauthor%3ECoughlin+L.N.%3BNahum-Shani+I.%3BPhilyaw-Kotov+M.L.%3BBonar+E.E.%3BRabbi+M.%3BKlasnja+P.%3BMurphy+S.%3BWalton+M.A.%3C%2Fauthor%3E%3CAN%3E634038878%3C%2FAN%3E%3CDT%3EArticle%3C%2FDT%3E" xr:uid="{0142810C-0917-4F79-8A40-D3DFB24A37D3}"/>
    <hyperlink ref="J372" r:id="rId743" display="https://access.ovid.com/custom/redirector/index.html?dest=https://go.openathens.net/redirector/unimelb.edu.au?url=http://ovidsp.ovid.com/ovidweb.cgi?T=JS&amp;CSC=Y&amp;NEWS=N&amp;PAGE=fulltext&amp;D=emed22&amp;AN=635945190" xr:uid="{71BC3AED-4DFF-46EF-9DC3-E06404F9B9FF}"/>
    <hyperlink ref="K372" r:id="rId744" display="https://unimelb.hosted.exlibrisgroup.com/sfxlcl41/?sid=OVID:embase&amp;id=pmid:&amp;id=doi:&amp;issn=1526-632X&amp;isbn=&amp;volume=96&amp;issue=15+SUPPL+1&amp;spage=&amp;pages=&amp;date=2021&amp;title=Neurology&amp;atitle=How+%23epilepsy+is+viewed+on+social+media&amp;aulast=Gangloff&amp;pid=%3Cauthor%3EGangloff+S.%3BHanrahan+B.%3C%2Fauthor%3E%3CAN%3E635945190%3C%2FAN%3E%3CDT%3EConference+Abstract%3C%2FDT%3E" xr:uid="{61B7BC19-9D62-41EA-A598-E77164DBD2F3}"/>
    <hyperlink ref="J373" r:id="rId745" display="https://access.ovid.com/custom/redirector/index.html?dest=https://go.openathens.net/redirector/unimelb.edu.au?url=http://ovidsp.ovid.com/ovidweb.cgi?T=JS&amp;CSC=Y&amp;NEWS=N&amp;PAGE=fulltext&amp;D=emed22&amp;AN=635590274" xr:uid="{EE252808-F538-478B-AB10-46ED9C5410FC}"/>
    <hyperlink ref="K373" r:id="rId746" display="https://unimelb.hosted.exlibrisgroup.com/sfxlcl41/?sid=OVID:embase&amp;id=pmid:&amp;id=doi:10.1200%2FJCO.2021.39.15_suppl.12096&amp;issn=1527-7755&amp;isbn=&amp;volume=39&amp;issue=15+SUPPL&amp;spage=12096&amp;pages=&amp;date=2021&amp;title=Journal+of+Clinical+Oncology&amp;atitle=Cannabidiol+%28CBD%29+use+among+cancer+survivors&amp;aulast=Bailey-Dorton&amp;pid=%3Cauthor%3EBailey-Dorton+C.M.%3BGentile+D.%3BBoselli+D.%3BYaguda+S.%3BGreiner+R.%3C%2Fauthor%3E%3CAN%3E635590274%3C%2FAN%3E%3CDT%3EConference+Abstract%3C%2FDT%3E" xr:uid="{9CF50D2C-AAB7-4E8D-B723-2E550CBDF780}"/>
    <hyperlink ref="J374" r:id="rId747" display="https://access.ovid.com/custom/redirector/index.html?dest=https://go.openathens.net/redirector/unimelb.edu.au?url=http://ovidsp.ovid.com/ovidweb.cgi?T=JS&amp;CSC=Y&amp;NEWS=N&amp;PAGE=fulltext&amp;D=emed22&amp;AN=635444103" xr:uid="{12300B58-443C-4842-B49C-F2CAFCE7E63D}"/>
    <hyperlink ref="K374" r:id="rId748" display="https://unimelb.hosted.exlibrisgroup.com/sfxlcl41/?sid=OVID:embase&amp;id=pmid:&amp;id=doi:10.1111%2Facer.14628&amp;issn=1530-0277&amp;isbn=&amp;volume=45&amp;issue=SUPPL+1&amp;spage=183A&amp;pages=183A&amp;date=2021&amp;title=Alcoholism%3A+Clinical+and+Experimental+Research&amp;atitle=Testing+unplanned+versus+planned+simultaneous+alcohol+and+marijuana+use+in+relation+to+substance+use+and+consequences+among+young+adults&amp;aulast=Fairlie&amp;pid=%3Cauthor%3EFairlie+A.M.%3BGraupensperger+S.%3BDuckworth+J.C.%3BPatrick+M.E.%3BLee+C.M.%3C%2Fauthor%3E%3CAN%3E635444103%3C%2FAN%3E%3CDT%3EConference+Abstract%3C%2FDT%3E" xr:uid="{EF4E2BBC-8BE9-419C-8CD6-BA4A9B913AE6}"/>
    <hyperlink ref="J375" r:id="rId749" display="https://access.ovid.com/custom/redirector/index.html?dest=https://go.openathens.net/redirector/unimelb.edu.au?url=http://ovidsp.ovid.com/ovidweb.cgi?T=JS&amp;CSC=Y&amp;NEWS=N&amp;PAGE=fulltext&amp;D=emed22&amp;AN=635344114" xr:uid="{0108984C-FF06-4B42-8AEC-269839D2C634}"/>
    <hyperlink ref="K375" r:id="rId750" display="https://unimelb.hosted.exlibrisgroup.com/sfxlcl41/?sid=OVID:embase&amp;id=pmid:&amp;id=doi:10.1111%2Fajad.13173&amp;issn=1521-0391&amp;isbn=&amp;volume=30&amp;issue=3&amp;spage=255&amp;pages=255-256&amp;date=2021&amp;title=American+Journal+on+Addictions&amp;atitle=Experiences+of+psilohuasca+use+as+reported+in+online+internet+forums&amp;aulast=Yoo&amp;pid=%3Cauthor%3EYoo+H.J.%3BOpler+D.J.%3C%2Fauthor%3E%3CAN%3E635344114%3C%2FAN%3E%3CDT%3EConference+Abstract%3C%2FDT%3E" xr:uid="{17B07684-9251-457A-B818-BCF5783997ED}"/>
    <hyperlink ref="J376" r:id="rId751" display="https://access.ovid.com/custom/redirector/index.html?dest=https://go.openathens.net/redirector/unimelb.edu.au?url=http://ovidsp.ovid.com/ovidweb.cgi?T=JS&amp;CSC=Y&amp;NEWS=N&amp;PAGE=fulltext&amp;D=emed22&amp;AN=635200673" xr:uid="{1112289F-0E3C-42D8-B96C-AC4B167BC058}"/>
    <hyperlink ref="K376" r:id="rId752" display="https://unimelb.hosted.exlibrisgroup.com/sfxlcl41/?sid=OVID:embase&amp;id=pmid:&amp;id=doi:10.3727%2F036012921X16128784949502&amp;issn=0360-1293&amp;isbn=&amp;volume=46&amp;issue=1&amp;spage=21&amp;pages=21&amp;date=2021&amp;title=Acupuncture+and+Electro-Therapeutics+Research&amp;atitle=Enhanced+addiction+management+using+BDORT+acudetox+ear+protocol&amp;aulast=Duvvi&amp;pid=%3Cauthor%3EDuvvi+H.%3C%2Fauthor%3E%3CAN%3E635200673%3C%2FAN%3E%3CDT%3EConference+Abstract%3C%2FDT%3E" xr:uid="{C8A35217-B421-4464-BFF8-3EB2627BD062}"/>
    <hyperlink ref="J377" r:id="rId753" display="https://access.ovid.com/custom/redirector/index.html?dest=https://go.openathens.net/redirector/unimelb.edu.au?url=http://ovidsp.ovid.com/ovidweb.cgi?T=JS&amp;CSC=Y&amp;NEWS=N&amp;PAGE=fulltext&amp;D=emed22&amp;AN=634976481" xr:uid="{F34160B8-04F5-4A21-9F12-771814DAD41F}"/>
    <hyperlink ref="K377" r:id="rId754" display="https://unimelb.hosted.exlibrisgroup.com/sfxlcl41/?sid=OVID:embase&amp;id=pmid:&amp;id=doi:10.1017%2FS1092852920002643&amp;issn=1092-8529&amp;isbn=&amp;volume=26&amp;issue=2&amp;spage=166&amp;pages=166-167&amp;date=2021&amp;title=CNS+Spectrums&amp;atitle=Substance+use+trajectories%3A+nonmedical+use+%28nmu%29+of+prescription+stimulants+via+non-+oral+routes+of+administration+among+adults+recruited+from+reddit&amp;aulast=Green&amp;pid=%3Cauthor%3EGreen+J.L.%3BVosburg+S.K.%3BRobbins+R.%3BFaraone+S.V.%3BAntshel+K.M.%3C%2Fauthor%3E%3CAN%3E634976481%3C%2FAN%3E%3CDT%3EConference+Abstract%3C%2FDT%3E" xr:uid="{0E98FC07-DCBE-45FD-967A-0276BA6C48B4}"/>
    <hyperlink ref="J378" r:id="rId755" display="https://access.ovid.com/custom/redirector/index.html?dest=https://go.openathens.net/redirector/unimelb.edu.au?url=http://ovidsp.ovid.com/ovidweb.cgi?T=JS&amp;CSC=Y&amp;NEWS=N&amp;PAGE=fulltext&amp;D=emed22&amp;AN=634814543" xr:uid="{F051A38A-B22A-4C9D-A44A-A5B884B58347}"/>
    <hyperlink ref="K378" r:id="rId756" display="https://unimelb.hosted.exlibrisgroup.com/sfxlcl41/?sid=OVID:embase&amp;id=pmid:&amp;id=doi:10.1111%2Fappy.12459&amp;issn=1758-5872&amp;isbn=&amp;volume=13&amp;issue=SUPPL+1&amp;spage=&amp;pages=&amp;date=2021&amp;title=Asia-Pacific+Psychiatry&amp;atitle=Social+contagion+of+gender+dysphoria&amp;aulast=Kenny&amp;pid=%3Cauthor%3EKenny+D.%3C%2Fauthor%3E%3CAN%3E634814543%3C%2FAN%3E%3CDT%3EConference+Abstract%3C%2FDT%3E" xr:uid="{375EEE14-C135-4257-AF4C-EEE4607BF639}"/>
    <hyperlink ref="J379" r:id="rId757" display="https://access.ovid.com/custom/redirector/index.html?dest=https://go.openathens.net/redirector/unimelb.edu.au?url=http://ovidsp.ovid.com/ovidweb.cgi?T=JS&amp;CSC=Y&amp;NEWS=N&amp;PAGE=fulltext&amp;D=emed22&amp;AN=634621585" xr:uid="{3963E358-863D-49B8-97B1-BAC1ECED5BF4}"/>
    <hyperlink ref="K379" r:id="rId758" display="https://unimelb.hosted.exlibrisgroup.com/sfxlcl41/?sid=OVID:embase&amp;id=pmid:&amp;id=doi:10.1542%2Fpeds.147.3-MeetingAbstract.110&amp;issn=1098-4275&amp;isbn=&amp;volume=147&amp;issue=3&amp;spage=110&amp;pages=110-111&amp;date=2021&amp;title=Pediatrics&amp;atitle=Social+media+information+about+cannabidiol+%28CBD%29+products+useamong+children%3A+Are+the+messages+presented+suggesting+theyare+safe+for+children%3F&amp;aulast=Khilji&amp;pid=%3Cauthor%3EKhilji+O.%3BLeiner+M.%3BPathak+I.%3C%2Fauthor%3E%3CAN%3E634621585%3C%2FAN%3E%3CDT%3EConference+Abstract%3C%2FDT%3E" xr:uid="{4B58A277-41D6-467E-A38F-AC8C09BC1681}"/>
    <hyperlink ref="J380" r:id="rId759" display="https://access.ovid.com/custom/redirector/index.html?dest=https://go.openathens.net/redirector/unimelb.edu.au?url=http://ovidsp.ovid.com/ovidweb.cgi?T=JS&amp;CSC=Y&amp;NEWS=N&amp;PAGE=fulltext&amp;D=emed22&amp;AN=2011350391" xr:uid="{2F0D1994-ABE9-4659-A058-136ED4E8E139}"/>
    <hyperlink ref="K380" r:id="rId760" display="https://unimelb.hosted.exlibrisgroup.com/sfxlcl41/?sid=OVID:embase&amp;id=pmid:&amp;id=doi:10.1016%2Fj.jagp.2021.01.111&amp;issn=1064-7481&amp;isbn=&amp;volume=29&amp;issue=4+Supplement&amp;spage=S115&amp;pages=S115-S117&amp;date=2021&amp;title=American+Journal+of+Geriatric+Psychiatry&amp;atitle=Pilot+Trial+of+Dronabinol+Adjunctive+Treatment+of+Agitation+in+Alzheimer%27s+Disease+%28THC-AD%29&amp;aulast=Outen&amp;pid=%3Cauthor%3EOuten+J.%3BRosenberg+P.%3BVandrey+R.%3BAmjad+H.%3BBurhanullah+H.%3BAgronin+M.%3BCastaneda+R.%3BIsesalaya+M.%3BWalsh+P.%3BAsh+E.%3BCohen+L.%3BWilkins+J.%3BHarper+D.%3BForester+B.%3C%2Fauthor%3E%3CAN%3E2011350391%3C%2FAN%3E%3CDT%3EConference+Abstract%3C%2FDT%3E" xr:uid="{D2ADB639-90B9-4F66-95AD-BA32F8EE34F2}"/>
    <hyperlink ref="J381" r:id="rId761" display="https://access.ovid.com/custom/redirector/index.html?dest=https://go.openathens.net/redirector/unimelb.edu.au?url=http://ovidsp.ovid.com/ovidweb.cgi?T=JS&amp;CSC=Y&amp;NEWS=N&amp;PAGE=fulltext&amp;D=emed21&amp;AN=2005426670" xr:uid="{B82A4146-227A-4F30-92B7-66B25EB28BCA}"/>
    <hyperlink ref="K381" r:id="rId762" display="https://unimelb.hosted.exlibrisgroup.com/sfxlcl41/?sid=OVID:embase&amp;id=pmid:32600086&amp;id=doi:10.1177%2F0300060520932403&amp;issn=0300-0605&amp;isbn=&amp;volume=48&amp;issue=6&amp;spage=0300060520&amp;pages=&amp;date=2020&amp;title=Journal+of+International+Medical+Research&amp;atitle=Psychological+aspects+of+infertility.+A+systematic+review&amp;aulast=Szkodziak&amp;pid=%3Cauthor%3ESzkodziak+F.%3BKrzyzanowski+J.%3BSzkodziak+P.%3C%2Fauthor%3E%3CAN%3E2005426670%3C%2FAN%3E%3CDT%3EArticle%3C%2FDT%3E" xr:uid="{2BF918F4-710A-475B-95F6-278F75654461}"/>
    <hyperlink ref="J382" r:id="rId763" display="https://access.ovid.com/custom/redirector/index.html?dest=https://go.openathens.net/redirector/unimelb.edu.au?url=http://ovidsp.ovid.com/ovidweb.cgi?T=JS&amp;CSC=Y&amp;NEWS=N&amp;PAGE=fulltext&amp;D=emed21&amp;AN=633122337" xr:uid="{FFC70840-91FB-4BDF-92CC-AE0BBBAB3868}"/>
    <hyperlink ref="K382" r:id="rId764" display="https://unimelb.hosted.exlibrisgroup.com/sfxlcl41/?sid=OVID:embase&amp;id=pmid:33057645&amp;id=doi:10.1001%2Fjamanetworkopen.2020.20977&amp;issn=2574-3805&amp;isbn=&amp;volume=3&amp;issue=10&amp;spage=20977&amp;pages=&amp;date=2020&amp;title=JAMA+Network+Open&amp;atitle=Self-reported+Cannabidiol+%28CBD%29+Use+for+Conditions+with+Proven+Therapies&amp;aulast=Leas&amp;pid=%3Cauthor%3ELeas+E.C.%3BHendrickson+E.M.%3BNobles+A.L.%3BTodd+R.%3BSmith+D.M.%3BDredze+M.%3BAyers+J.W.%3C%2Fauthor%3E%3CAN%3E633122337%3C%2FAN%3E%3CDT%3EArticle%3C%2FDT%3E" xr:uid="{0DC3F8EF-54F8-47AD-9564-88346219A40F}"/>
    <hyperlink ref="J383" r:id="rId765" display="https://access.ovid.com/custom/redirector/index.html?dest=https://go.openathens.net/redirector/unimelb.edu.au?url=http://ovidsp.ovid.com/ovidweb.cgi?T=JS&amp;CSC=Y&amp;NEWS=N&amp;PAGE=fulltext&amp;D=emed21&amp;AN=633122323" xr:uid="{99812BA9-A6E4-4B9B-82E5-DDBBBF6B0A4C}"/>
    <hyperlink ref="K383" r:id="rId766" display="https://unimelb.hosted.exlibrisgroup.com/sfxlcl41/?sid=OVID:embase&amp;id=pmid:33057640&amp;id=doi:10.1001%2Fjamanetworkopen.2020.21067&amp;issn=2574-3805&amp;isbn=&amp;volume=3&amp;issue=10&amp;spage=21067&amp;pages=&amp;date=2020&amp;title=JAMA+Network+Open&amp;atitle=The+Need+for+Evidence+Regarding+Cannabidiol&amp;aulast=Compton&amp;pid=%3Cauthor%3ECompton+W.M.%3BEinstein+E.B.%3C%2Fauthor%3E%3CAN%3E633122323%3C%2FAN%3E%3CDT%3ENote%3C%2FDT%3E" xr:uid="{90E01149-5E00-4A06-A6EC-DEB43FEC22ED}"/>
    <hyperlink ref="J384" r:id="rId767" display="https://access.ovid.com/custom/redirector/index.html?dest=https://go.openathens.net/redirector/unimelb.edu.au?url=http://ovidsp.ovid.com/ovidweb.cgi?T=JS&amp;CSC=Y&amp;NEWS=N&amp;PAGE=fulltext&amp;D=emed21&amp;AN=2010268267" xr:uid="{6A8A8ACF-2787-4612-B6E1-628B63D665EE}"/>
    <hyperlink ref="K384" r:id="rId768" display="https://unimelb.hosted.exlibrisgroup.com/sfxlcl41/?sid=OVID:embase&amp;id=pmid:&amp;id=doi:10.2196%2F24331&amp;issn=2368-7959&amp;isbn=&amp;volume=7&amp;issue=11&amp;spage=e24331&amp;pages=&amp;date=2020&amp;title=JMIR+Mental+Health&amp;atitle=Virtual+reality+behavioral+activation+as+an+intervention+for+major+depressive+disorder%3A+Case+report&amp;aulast=Paul&amp;pid=%3Cauthor%3EPaul+M.%3BBullock+K.%3BBailenson+J.%3C%2Fauthor%3E%3CAN%3E2010268267%3C%2FAN%3E%3CDT%3EArticle%3C%2FDT%3E" xr:uid="{AF451F88-6BF3-4F05-B070-9D5548DCD3B7}"/>
    <hyperlink ref="J385" r:id="rId769" display="https://access.ovid.com/custom/redirector/index.html?dest=https://go.openathens.net/redirector/unimelb.edu.au?url=http://ovidsp.ovid.com/ovidweb.cgi?T=JS&amp;CSC=Y&amp;NEWS=N&amp;PAGE=fulltext&amp;D=emed21&amp;AN=632999007" xr:uid="{4DE40507-D743-44AA-8F1E-91E6B2234CA7}"/>
    <hyperlink ref="K385" r:id="rId770" display="https://unimelb.hosted.exlibrisgroup.com/sfxlcl41/?sid=OVID:embase&amp;id=pmid:32961535&amp;id=doi:10.1159%2F000510822&amp;issn=1022-6877&amp;isbn=&amp;volume=26&amp;issue=6&amp;spage=309&amp;pages=309-315&amp;date=2020&amp;title=European+Addiction+Research&amp;atitle=Self-Reported+Alcohol%2C+Tobacco%2C+and+Cannabis+Use+during+COVID-19+Lockdown+Measures%3A+Results+from+a+Web-Based+Survey&amp;aulast=Vanderbruggen&amp;pid=%3Cauthor%3EVanderbruggen+N.%3BMatthys+F.%3BVan+Laere+S.%3BZeeuws+D.%3BSantermans+L.%3BVan+Den+Ameele+S.%3BCrunelle+C.L.%3C%2Fauthor%3E%3CAN%3E632999007%3C%2FAN%3E%3CDT%3EReview%3C%2FDT%3E" xr:uid="{2E958149-CCE8-4F92-8D27-175442DE364E}"/>
    <hyperlink ref="J386" r:id="rId771" display="https://access.ovid.com/custom/redirector/index.html?dest=https://go.openathens.net/redirector/unimelb.edu.au?url=http://ovidsp.ovid.com/ovidweb.cgi?T=JS&amp;CSC=Y&amp;NEWS=N&amp;PAGE=fulltext&amp;D=emed21&amp;AN=2010135078" xr:uid="{7A31565A-6AE2-4DC1-A5E1-FD318E604608}"/>
    <hyperlink ref="K386" r:id="rId772" display="https://unimelb.hosted.exlibrisgroup.com/sfxlcl41/?sid=OVID:embase&amp;id=pmid:&amp;id=doi:10.2196%2F17520&amp;issn=2368-7959&amp;isbn=&amp;volume=7&amp;issue=5&amp;spage=e17520&amp;pages=&amp;date=2020&amp;title=JMIR+Mental+Health&amp;atitle=Developing+a+suicide+prevention+social+media+campaign+with+young+people+%28The+%23Chatsafe+Project%29%3A+Co-design+approach&amp;aulast=Thorn&amp;pid=%3Cauthor%3EThorn+P.%3BNicole+Tm+Hill%3BLamblin+M.%3BTeh+Z.%3BBattersby-Coulter+R.%3BRice+S.%3BBendall+S.%3BGibson+K.L.%3BFinlay+S.M.%3BBlandon+R.%3BLibby+De+Souza%3BWest+A.%3BCooksey+A.%3BSciglitano+J.%3BGoodrich+S.%3BRobinson+J.%3C%2Fauthor%3E%3CAN%3E2010135078%3C%2FAN%3E%3CDT%3EArticle%3C%2FDT%3E" xr:uid="{D66F4817-74A5-4DA1-864C-FBBC55EB00E5}"/>
    <hyperlink ref="J387" r:id="rId773" display="https://access.ovid.com/custom/redirector/index.html?dest=https://go.openathens.net/redirector/unimelb.edu.au?url=http://ovidsp.ovid.com/ovidweb.cgi?T=JS&amp;CSC=Y&amp;NEWS=N&amp;PAGE=fulltext&amp;D=emed21&amp;AN=633648160" xr:uid="{57346B30-ED49-427C-BFA0-3C3B5B5CD39A}"/>
    <hyperlink ref="K387" r:id="rId774" display="https://unimelb.hosted.exlibrisgroup.com/sfxlcl41/?sid=OVID:embase&amp;id=pmid:&amp;id=doi:10.1001%2Fjama.2020.18544&amp;issn=0098-7484&amp;isbn=&amp;volume=324&amp;issue=21&amp;spage=2163&amp;pages=2163-2164&amp;date=2020&amp;title=JAMA+-+Journal+of+the+American+Medical+Association&amp;atitle=Cannabis+and+Impaired+Driving&amp;aulast=Cole&amp;pid=%3Cauthor%3ECole+T.B.%3BSaitz+R.%3C%2Fauthor%3E%3CAN%3E633648160%3C%2FAN%3E%3CDT%3EEditorial%3C%2FDT%3E" xr:uid="{B4D5D97C-3AF7-45A2-A24E-9ED6B46981FC}"/>
    <hyperlink ref="J388" r:id="rId775" display="https://access.ovid.com/custom/redirector/index.html?dest=https://go.openathens.net/redirector/unimelb.edu.au?url=http://ovidsp.ovid.com/ovidweb.cgi?T=JS&amp;CSC=Y&amp;NEWS=N&amp;PAGE=fulltext&amp;D=emed21&amp;AN=634189830" xr:uid="{93B63836-74CB-4466-BF0F-BD893D6237AC}"/>
    <hyperlink ref="K388" r:id="rId776" display="https://unimelb.hosted.exlibrisgroup.com/sfxlcl41/?sid=OVID:embase&amp;id=pmid:&amp;id=doi:10.3389%2Ffpsyt.2020.631792&amp;issn=1664-0640&amp;isbn=&amp;volume=11&amp;issue=&amp;spage=631792&amp;pages=&amp;date=2020&amp;title=Frontiers+in+Psychiatry&amp;atitle=Characterizing+Pathways+of+Non-oral+Prescription+Stimulant+Non-medical+Use+Among+Adults+Recruited+From+Reddit&amp;aulast=Vosburg&amp;pid=%3Cauthor%3EVosburg+S.K.%3BRobbins+R.S.%3BAntshel+K.M.%3BFaraone+S.V.%3BGreen+J.L.%3C%2Fauthor%3E%3CAN%3E634189830%3C%2FAN%3E%3CDT%3EArticle%3C%2FDT%3E" xr:uid="{C2C4EFF0-A28F-43F4-87FF-5066D299ABFE}"/>
    <hyperlink ref="J389" r:id="rId777" display="https://access.ovid.com/custom/redirector/index.html?dest=https://go.openathens.net/redirector/unimelb.edu.au?url=http://ovidsp.ovid.com/ovidweb.cgi?T=JS&amp;CSC=Y&amp;NEWS=N&amp;PAGE=fulltext&amp;D=emed21&amp;AN=2008442714" xr:uid="{65FB87A4-3DFD-4188-A65A-A2399A4D5C9C}"/>
    <hyperlink ref="K389" r:id="rId778" display="https://unimelb.hosted.exlibrisgroup.com/sfxlcl41/?sid=OVID:embase&amp;id=pmid:32100018&amp;id=doi:10.1093%2Fibd%2Fizaa032&amp;issn=1078-0998&amp;isbn=&amp;volume=26&amp;issue=9&amp;spage=1445&amp;pages=1445-1450&amp;date=2020&amp;title=Inflammatory+Bowel+Diseases&amp;atitle=Identifying+ibd+providers+knowledge+gaps+using+a+prospective+web-based+survey&amp;aulast=Malter&amp;pid=%3Cauthor%3EMalter+L.%3BJain+A.%3BCohen+B.L.%3BGaidos+J.K.J.%3BAxisa+L.%3BButterfield+L.%3BRescola+B.J.%3BSarode+S.%3BEhrlich+O.%3BCheifetz+A.S.%3C%2Fauthor%3E%3CAN%3E2008442714%3C%2FAN%3E%3CDT%3EArticle%3C%2FDT%3E" xr:uid="{0C3887FD-555A-4853-8215-5C5FB576897A}"/>
    <hyperlink ref="J390" r:id="rId779" display="https://access.ovid.com/custom/redirector/index.html?dest=https://go.openathens.net/redirector/unimelb.edu.au?url=http://ovidsp.ovid.com/ovidweb.cgi?T=JS&amp;CSC=Y&amp;NEWS=N&amp;PAGE=fulltext&amp;D=emed21&amp;AN=633811146" xr:uid="{75AD2E76-EECA-4580-82F2-CCE7C6FDE274}"/>
    <hyperlink ref="K390" r:id="rId780" display="https://unimelb.hosted.exlibrisgroup.com/sfxlcl41/?sid=OVID:embase&amp;id=pmid:&amp;id=doi:10.1097%2FOGX.0000000000000879&amp;issn=0029-7828&amp;isbn=&amp;volume=75&amp;issue=12&amp;spage=713&amp;pages=713-714&amp;date=2020&amp;title=Obstetrical+and+Gynecological+Survey&amp;atitle=Smartphone-Based+Financial+Incentives+to+Promote+Smoking+Cessation+during+Pregnancy%3A+A+Pilot+Study&amp;aulast=Kurti&amp;pid=%3Cauthor%3EKurti+A.N.%3BTang+K.%3BBolivar+H.A.%3BEvemy+C.%3BMedina+N.%3BSkelly+J.%3BNighbor+T.%3BHiggins+S.T.%3C%2Fauthor%3E%3CAN%3E633811146%3C%2FAN%3E%3CDT%3ENote%3C%2FDT%3E" xr:uid="{106E427B-9356-4FA3-A1F5-D28D089F4980}"/>
    <hyperlink ref="J391" r:id="rId781" display="https://access.ovid.com/custom/redirector/index.html?dest=https://go.openathens.net/redirector/unimelb.edu.au?url=http://ovidsp.ovid.com/ovidweb.cgi?T=JS&amp;CSC=Y&amp;NEWS=N&amp;PAGE=fulltext&amp;D=emed21&amp;AN=633225555" xr:uid="{A849B924-FFDB-4AE4-AADF-ADC4F55EDF66}"/>
    <hyperlink ref="K391" r:id="rId782" display="https://unimelb.hosted.exlibrisgroup.com/sfxlcl41/?sid=OVID:embase&amp;id=pmid:33081878&amp;id=doi:10.5993%2FAJHB.44.6.6&amp;issn=1945-7359&amp;isbn=&amp;volume=44&amp;issue=6&amp;spage=807&amp;pages=807-819&amp;date=2020&amp;title=American+journal+of+health+behavior&amp;atitle=Use+and+Perceptions+of+Opioids+versus+Marijuana+among+People+Living+with+HIV&amp;aulast=Potts&amp;pid=%3Cauthor%3EPotts+J.M.%3BGetachew+B.%3BVu+M.%3BNehl+E.%3BYeager+K.A.%3BBerg+C.J.%3C%2Fauthor%3E%3CAN%3E633225555%3C%2FAN%3E%3CDT%3EArticle%3C%2FDT%3E" xr:uid="{AF8C1C5C-EA9A-4C67-B73B-508316E76040}"/>
    <hyperlink ref="J392" r:id="rId783" display="https://access.ovid.com/custom/redirector/index.html?dest=https://go.openathens.net/redirector/unimelb.edu.au?url=http://ovidsp.ovid.com/ovidweb.cgi?T=JS&amp;CSC=Y&amp;NEWS=N&amp;PAGE=fulltext&amp;D=emed21&amp;AN=632422766" xr:uid="{98B5E827-563A-4642-9F9C-2A6E4E095E85}"/>
    <hyperlink ref="K392" r:id="rId784" display="https://unimelb.hosted.exlibrisgroup.com/sfxlcl41/?sid=OVID:embase&amp;id=pmid:32696699&amp;id=doi:10.1080%2F10826084.2020.1793366&amp;issn=1532-2491&amp;isbn=&amp;volume=55&amp;issue=13&amp;spage=2129&amp;pages=2129-2137&amp;date=2020&amp;title=Substance+use+%26+misuse&amp;atitle=Co-occurring+Use+of+Cannabis+and+Tobacco+and+the+Presence+of+Acute+Respiratory+Symptoms+among+Young+Adult+Light+and+Intermittent+Smokers&amp;aulast=Correa&amp;pid=%3Cauthor%3ECorrea+J.B.%3BMyers+M.G.%3BTully+L.K.%3BDoran+N.%3C%2Fauthor%3E%3CAN%3E632422766%3C%2FAN%3E%3CDT%3EArticle%3C%2FDT%3E" xr:uid="{FC21EE4A-30A6-4B40-B079-F7CE6AA5A86F}"/>
    <hyperlink ref="J393" r:id="rId785" display="https://access.ovid.com/custom/redirector/index.html?dest=https://go.openathens.net/redirector/unimelb.edu.au?url=http://ovidsp.ovid.com/ovidweb.cgi?T=JS&amp;CSC=Y&amp;NEWS=N&amp;PAGE=fulltext&amp;D=emed21&amp;AN=632461417" xr:uid="{33916C6A-A5FC-4686-814F-74669319C0F5}"/>
    <hyperlink ref="K393" r:id="rId786" display="https://unimelb.hosted.exlibrisgroup.com/sfxlcl41/?sid=OVID:embase&amp;id=pmid:32715862&amp;id=doi:10.1080%2F10826084.2020.1797808&amp;issn=1532-2491&amp;isbn=&amp;volume=55&amp;issue=13&amp;spage=2213&amp;pages=2213-2220&amp;date=2020&amp;title=Substance+use+%26+misuse&amp;atitle=Cannabidiol+%28CBD%29%3A+Perspectives+from+Pinterest&amp;aulast=Merten&amp;pid=%3Cauthor%3EMerten+J.W.%3BGordon+B.T.%3BKing+J.L.%3BPappas+C.%3C%2Fauthor%3E%3CAN%3E632461417%3C%2FAN%3E%3CDT%3EArticle%3C%2FDT%3E" xr:uid="{F1369873-1F78-4962-9B3C-1009E9FC11CB}"/>
    <hyperlink ref="J394" r:id="rId787" display="https://access.ovid.com/custom/redirector/index.html?dest=https://go.openathens.net/redirector/unimelb.edu.au?url=http://ovidsp.ovid.com/ovidweb.cgi?T=JS&amp;CSC=Y&amp;NEWS=N&amp;PAGE=fulltext&amp;D=emed21&amp;AN=631065795" xr:uid="{20A88A44-833A-442F-BEFB-2660D8A8992F}"/>
    <hyperlink ref="K394" r:id="rId788" display="https://unimelb.hosted.exlibrisgroup.com/sfxlcl41/?sid=OVID:embase&amp;id=pmid:32093530&amp;id=doi:10.1080%2F10826084.2020.1729201&amp;issn=1532-2491&amp;isbn=&amp;volume=55&amp;issue=7&amp;spage=1138&amp;pages=1138-1145&amp;date=2020&amp;title=Substance+use+%26+misuse&amp;atitle=CBD+%28Cannabidiol%29+Product+Attitudes%2C+Knowledge%2C+and+Use+Among+Young+Adults&amp;aulast=Wheeler&amp;pid=%3Cauthor%3EWheeler+M.%3BMerten+J.W.%3BGordon+B.T.%3BHamadi+H.%3C%2Fauthor%3E%3CAN%3E631065795%3C%2FAN%3E%3CDT%3EArticle%3C%2FDT%3E" xr:uid="{A12398A4-BA33-43D3-96B7-76B5EF41E781}"/>
    <hyperlink ref="J395" r:id="rId789" display="https://access.ovid.com/custom/redirector/index.html?dest=https://go.openathens.net/redirector/unimelb.edu.au?url=http://ovidsp.ovid.com/ovidweb.cgi?T=JS&amp;CSC=Y&amp;NEWS=N&amp;PAGE=fulltext&amp;D=emed21&amp;AN=628073209" xr:uid="{26821E6A-C492-4018-9BAD-F1320C63255B}"/>
    <hyperlink ref="K395" r:id="rId790" display="https://unimelb.hosted.exlibrisgroup.com/sfxlcl41/?sid=OVID:embase&amp;id=pmid:31157881&amp;id=doi:10.1093%2Fabm%2Fkaz025&amp;issn=1532-4796&amp;isbn=&amp;volume=54&amp;issue=2&amp;spage=75&amp;pages=75-86&amp;date=2020&amp;title=Annals+of+behavioral+medicine+%3A+a+publication+of+the+Society+of+Behavioral+Medicine&amp;atitle=Multiple+Health+Risk+Behaviors+in+Young+Adult+Smokers%3A+Stages+of+Change+and+Stability+over+Time&amp;aulast=Ramo&amp;pid=%3Cauthor%3ERamo+D.E.%3BThrul+J.%3BVogel+E.A.%3BDelucchi+K.%3BProchaska+J.J.%3C%2Fauthor%3E%3CAN%3E628073209%3C%2FAN%3E%3CDT%3EArticle%3C%2FDT%3E" xr:uid="{50190259-2D1F-4F02-B76B-548145768A43}"/>
    <hyperlink ref="J396" r:id="rId791" display="https://access.ovid.com/custom/redirector/index.html?dest=https://go.openathens.net/redirector/unimelb.edu.au?url=http://ovidsp.ovid.com/ovidweb.cgi?T=JS&amp;CSC=Y&amp;NEWS=N&amp;PAGE=fulltext&amp;D=emed21&amp;AN=631850324" xr:uid="{051FD149-7679-4DB6-9749-47A77ED35B38}"/>
    <hyperlink ref="K396" r:id="rId792" display="https://unimelb.hosted.exlibrisgroup.com/sfxlcl41/?sid=OVID:embase&amp;id=pmid:32438377&amp;id=doi:&amp;issn=1175-8716&amp;isbn=&amp;volume=133&amp;issue=1515&amp;spage=54&amp;pages=54-69&amp;date=2020&amp;title=The+New+Zealand+medical+journal&amp;atitle=Exploring+medicinal+use+of+cannabis+in+a+time+of+policy+change+in+New+Zealand&amp;aulast=Rychert&amp;pid=%3Cauthor%3ERychert+M.%3BWilkins+C.%3BParker+K.%3BGraydon-Guy+T.%3C%2Fauthor%3E%3CAN%3E631850324%3C%2FAN%3E%3CDT%3EArticle%3C%2FDT%3E" xr:uid="{82D461D9-28F0-478A-8FD7-B8FA69A1B495}"/>
    <hyperlink ref="J397" r:id="rId793" display="https://access.ovid.com/custom/redirector/index.html?dest=https://go.openathens.net/redirector/unimelb.edu.au?url=http://ovidsp.ovid.com/ovidweb.cgi?T=JS&amp;CSC=Y&amp;NEWS=N&amp;PAGE=fulltext&amp;D=emed21&amp;AN=2007942031" xr:uid="{B44B26CB-2B43-4BCF-8004-DDA01D73EF73}"/>
    <hyperlink ref="K397" r:id="rId794" display="https://unimelb.hosted.exlibrisgroup.com/sfxlcl41/?sid=OVID:embase&amp;id=pmid:32992073&amp;id=doi:10.1016%2Fj.comppsych.2020.152197&amp;issn=0010-440X&amp;isbn=&amp;volume=103&amp;issue=&amp;spage=152197&amp;pages=&amp;date=2020&amp;title=Comprehensive+Psychiatry&amp;atitle=Social+media+recruitment+for+mental+health+research%3A+A+systematic+review&amp;aulast=Sanchez&amp;pid=%3Cauthor%3ESanchez+C.%3BGrzenda+A.%3BVarias+A.%3BWidge+A.S.%3BCarpenter+L.L.%3BMcDonald+W.M.%3BNemeroff+C.B.%3BKalin+N.H.%3BMartin+G.%3BTohen+M.%3BFilippou-Frye+M.%3BRamsey+D.%3BLinos+E.%3BMangurian+C.%3BRodriguez+C.I.%3C%2Fauthor%3E%3CAN%3E2007942031%3C%2FAN%3E%3CDT%3EArticle%3C%2FDT%3E" xr:uid="{3D53AF56-275D-4172-846E-D502C6F5B5F4}"/>
    <hyperlink ref="J398" r:id="rId795" display="https://access.ovid.com/custom/redirector/index.html?dest=https://go.openathens.net/redirector/unimelb.edu.au?url=http://ovidsp.ovid.com/ovidweb.cgi?T=JS&amp;CSC=Y&amp;NEWS=N&amp;PAGE=fulltext&amp;D=emed21&amp;AN=2006733664" xr:uid="{C53836A8-3372-4EBE-8C39-C0E9352DC595}"/>
    <hyperlink ref="K398" r:id="rId796" display="https://unimelb.hosted.exlibrisgroup.com/sfxlcl41/?sid=OVID:embase&amp;id=pmid:32554209&amp;id=doi:10.1016%2Fj.drugpo.2020.102812&amp;issn=0955-3959&amp;isbn=&amp;volume=82&amp;issue=&amp;spage=102812&amp;pages=&amp;date=2020&amp;title=International+Journal+of+Drug+Policy&amp;atitle=%22How+do+online+and+offline+sampling+compare+in+a+multinational+study+of+drug+use+and+nightlife+behaviour%3F%22&amp;aulast=Waldron&amp;pid=%3Cauthor%3EWaldron+J.%3BGrabski+M.%3BFreeman+T.P.%3BMokrysz+C.%3BHindocha+C.%3BMeasham+F.%3Bvan+Beek+R.%3Bvan+der+Pol+P.%3BHauspie+B.%3BDirkx+N.%3BSchrooten+J.%3BElgan+T.H.%3BFeltmann+K.%3BBenedetti+E.%3BTomba+G.S.%3BFabi+F.%3BMolinaro+S.%3BGripenberg+J.%3Bvan+Havere+T.%3Bvan+Laar+M.%3BCurran+H.V.%3C%2Fauthor%3E%3CAN%3E2006733664%3C%2FAN%3E%3CDT%3EArticle%3C%2FDT%3E" xr:uid="{122B5EC8-FD52-4B3F-91B2-ED9ECDC79C6C}"/>
    <hyperlink ref="J399" r:id="rId797" display="https://access.ovid.com/custom/redirector/index.html?dest=https://go.openathens.net/redirector/unimelb.edu.au?url=http://ovidsp.ovid.com/ovidweb.cgi?T=JS&amp;CSC=Y&amp;NEWS=N&amp;PAGE=fulltext&amp;D=emed21&amp;AN=2005831179" xr:uid="{64768768-398A-419C-92FB-3DA08B46ACEB}"/>
    <hyperlink ref="K399" r:id="rId798" display="https://unimelb.hosted.exlibrisgroup.com/sfxlcl41/?sid=OVID:embase&amp;id=pmid:32408138&amp;id=doi:10.1016%2Fj.drugalcdep.2020.108017&amp;issn=0376-8716&amp;isbn=&amp;volume=212&amp;issue=&amp;spage=108017&amp;pages=&amp;date=2020&amp;title=Drug+and+Alcohol+Dependence&amp;atitle=Digital+media+use+and+subsequent+cannabis+and+tobacco+product+use+initiation+among+adolescents&amp;aulast=Kelleghan&amp;pid=%3Cauthor%3EKelleghan+A.R.%3BLeventhal+A.M.%3BCruz+T.B.%3BBello+M.S.%3BLiu+F.%3BUnger+J.B.%3BRiehm+K.%3BCho+J.%3BKirkpatrick+M.G.%3BMcConnell+R.S.%3BBarrington-Trimis+J.L.%3C%2Fauthor%3E%3CAN%3E2005831179%3C%2FAN%3E%3CDT%3EArticle%3C%2FDT%3E" xr:uid="{68060505-B027-4270-9141-55FB8B01823B}"/>
    <hyperlink ref="J400" r:id="rId799" display="https://access.ovid.com/custom/redirector/index.html?dest=https://go.openathens.net/redirector/unimelb.edu.au?url=http://ovidsp.ovid.com/ovidweb.cgi?T=JS&amp;CSC=Y&amp;NEWS=N&amp;PAGE=fulltext&amp;D=emed21&amp;AN=2005028291" xr:uid="{37ED4A26-356A-49A4-A0FC-A1B807C76E5E}"/>
    <hyperlink ref="K400" r:id="rId800" display="https://unimelb.hosted.exlibrisgroup.com/sfxlcl41/?sid=OVID:embase&amp;id=pmid:32092666&amp;id=doi:10.1016%2Fj.drugpo.2020.102688&amp;issn=0955-3959&amp;isbn=&amp;volume=77&amp;issue=&amp;spage=102688&amp;pages=&amp;date=2020&amp;title=International+Journal+of+Drug+Policy&amp;atitle=Social+media+surveillance+for+perceived+therapeutic+effects+of+cannabidiol+%28CBD%29+products&amp;aulast=Tran&amp;pid=%3Cauthor%3ETran+T.%3BKavuluru+R.%3C%2Fauthor%3E%3CAN%3E2005028291%3C%2FAN%3E%3CDT%3EArticle%3C%2FDT%3E" xr:uid="{268AFB88-1380-41CB-A79B-3028238B7317}"/>
    <hyperlink ref="J401" r:id="rId801" display="https://access.ovid.com/custom/redirector/index.html?dest=https://go.openathens.net/redirector/unimelb.edu.au?url=http://ovidsp.ovid.com/ovidweb.cgi?T=JS&amp;CSC=Y&amp;NEWS=N&amp;PAGE=fulltext&amp;D=emed21&amp;AN=633634578" xr:uid="{B98DBDBD-5096-48B8-A6EC-DF6550E34912}"/>
    <hyperlink ref="K401" r:id="rId802" display="https://unimelb.hosted.exlibrisgroup.com/sfxlcl41/?sid=OVID:embase&amp;id=pmid:33258875&amp;id=doi:10.1001%2Fjama.2020.18544&amp;issn=0098-7484&amp;isbn=&amp;volume=324&amp;issue=21&amp;spage=2163&amp;pages=2163-2164&amp;date=2020&amp;title=JAMA+-+Journal+of+the+American+Medical+Association&amp;atitle=Cannabis+and+Impaired+Driving&amp;aulast=Cole&amp;pid=%3Cauthor%3ECole+T.B.%3BSaitz+R.%3C%2Fauthor%3E%3CAN%3E633634578%3C%2FAN%3E%3CDT%3EEditorial%3C%2FDT%3E" xr:uid="{10A30892-34D5-4C63-B658-8B247E7DE94F}"/>
    <hyperlink ref="J402" r:id="rId803" display="https://access.ovid.com/custom/redirector/index.html?dest=https://go.openathens.net/redirector/unimelb.edu.au?url=http://ovidsp.ovid.com/ovidweb.cgi?T=JS&amp;CSC=Y&amp;NEWS=N&amp;PAGE=fulltext&amp;D=emed21&amp;AN=2007883690" xr:uid="{7EFC545F-31C5-4F93-AC6A-34D7E37870F1}"/>
    <hyperlink ref="K402" r:id="rId804" display="https://unimelb.hosted.exlibrisgroup.com/sfxlcl41/?sid=OVID:embase&amp;id=pmid:32858025&amp;id=doi:10.1016%2Fj.amjcard.2020.08.022&amp;issn=0002-9149&amp;isbn=&amp;volume=135&amp;issue=&amp;spage=182&amp;pages=182-183&amp;date=2020&amp;title=American+Journal+of+Cardiology&amp;atitle=Association+of+Internet+Use+With+the+Use+of+Addictive+Substances+in+the+United+States&amp;aulast=Jain&amp;pid=%3Cauthor%3EJain+V.%3BRifai+M.A.%3BSayani+S.%3BKalra+A.%3BBittner+V.%3BPetersen+L.A.%3BVirani+S.S.%3C%2Fauthor%3E%3CAN%3E2007883690%3C%2FAN%3E%3CDT%3ELetter%3C%2FDT%3E" xr:uid="{A54C0257-DD7E-4E77-8D17-92C755507FBA}"/>
    <hyperlink ref="J403" r:id="rId805" display="https://access.ovid.com/custom/redirector/index.html?dest=https://go.openathens.net/redirector/unimelb.edu.au?url=http://ovidsp.ovid.com/ovidweb.cgi?T=JS&amp;CSC=Y&amp;NEWS=N&amp;PAGE=fulltext&amp;D=emed21&amp;AN=2008347381" xr:uid="{6DC2C357-545F-4A68-9DAD-71EBAFFE6D78}"/>
    <hyperlink ref="K403" r:id="rId806" display="https://unimelb.hosted.exlibrisgroup.com/sfxlcl41/?sid=OVID:embase&amp;id=pmid:&amp;id=doi:&amp;issn=0028-8446&amp;isbn=&amp;volume=133&amp;issue=1508&amp;spage=92&amp;pages=92-110&amp;date=2020&amp;title=New+Zealand+Medical+Journal&amp;atitle=Media+representation+of+chronic+pain+in+aotearoa+New+Zealand-+A+content+analysis+of+news+media&amp;aulast=Devan&amp;pid=%3Cauthor%3EDevan+H.%3BYoung+J.%3BAvery+C.%3BElder+L.%3BKhasyanova+Y.%3BManning+D.%3BScrimgeour+M.%3BGrainger+R.%3C%2Fauthor%3E%3CAN%3E2008347381%3C%2FAN%3E%3CDT%3EArticle%3C%2FDT%3E" xr:uid="{474A9397-F40F-4B72-947B-BD3B873B2CE3}"/>
    <hyperlink ref="J404" r:id="rId807" display="https://access.ovid.com/custom/redirector/index.html?dest=https://go.openathens.net/redirector/unimelb.edu.au?url=http://ovidsp.ovid.com/ovidweb.cgi?T=JS&amp;CSC=Y&amp;NEWS=N&amp;PAGE=fulltext&amp;D=emed21&amp;AN=2005870346" xr:uid="{90F0DBA1-0EA7-41E7-A16C-C39C0003A9B8}"/>
    <hyperlink ref="K404" r:id="rId808" display="https://unimelb.hosted.exlibrisgroup.com/sfxlcl41/?sid=OVID:embase&amp;id=pmid:32791026&amp;id=doi:10.1177%2F0033354920947399&amp;issn=0033-3549&amp;isbn=&amp;volume=135&amp;issue=5&amp;spage=578&amp;pages=578-586&amp;date=2020&amp;title=Public+Health+Reports&amp;atitle=What+Does+It+Meme%3F+A+Qualitative+Analysis+of+Adolescents%27+Perceptions+of+Tobacco+and+Marijuana+Messaging&amp;aulast=Liu&amp;pid=%3Cauthor%3ELiu+J.%3BMcLaughlin+S.%3BLazaro+A.%3BHalpern-Felsher+B.%3C%2Fauthor%3E%3CAN%3E2005870346%3C%2FAN%3E%3CDT%3EArticle%3C%2FDT%3E" xr:uid="{94FF88FB-9DB7-4FD4-8653-1FB4BE716272}"/>
    <hyperlink ref="J405" r:id="rId809" display="https://access.ovid.com/custom/redirector/index.html?dest=https://go.openathens.net/redirector/unimelb.edu.au?url=http://ovidsp.ovid.com/ovidweb.cgi?T=JS&amp;CSC=Y&amp;NEWS=N&amp;PAGE=fulltext&amp;D=emed21&amp;AN=2005146247" xr:uid="{DF36EB80-70B1-4054-94D5-CA27313478C5}"/>
    <hyperlink ref="K405" r:id="rId810" display="https://unimelb.hosted.exlibrisgroup.com/sfxlcl41/?sid=OVID:embase&amp;id=pmid:&amp;id=doi:10.33235%2Fajhnm.32.2.54-60&amp;issn=2209-119X&amp;isbn=&amp;volume=32&amp;issue=2&amp;spage=54&amp;pages=54-60&amp;date=2020&amp;title=Australian+Journal+of+Herbal+and+Naturopathic+Medicine&amp;atitle=Cannabidiol+%28CBD%29+oil%3A+Rehashing+the+research%2C+roles+and+regulations+in+Australia&amp;aulast=Sinclair&amp;pid=%3Cauthor%3ESinclair+J.%3BAdams+C.%3BThurgood+G.-R.%3BDavidson+M.%3BArmour+M.%3BSarris+J.%3C%2Fauthor%3E%3CAN%3E2005146247%3C%2FAN%3E%3CDT%3EArticle%3C%2FDT%3E" xr:uid="{A1701C25-A8EF-426F-A2B9-A12ABB629A8E}"/>
    <hyperlink ref="J406" r:id="rId811" display="https://access.ovid.com/custom/redirector/index.html?dest=https://go.openathens.net/redirector/unimelb.edu.au?url=http://ovidsp.ovid.com/ovidweb.cgi?T=JS&amp;CSC=Y&amp;NEWS=N&amp;PAGE=fulltext&amp;D=emed21&amp;AN=2007841167" xr:uid="{95162084-54A8-4FDF-8570-2F514AF14065}"/>
    <hyperlink ref="K406" r:id="rId812" display="https://unimelb.hosted.exlibrisgroup.com/sfxlcl41/?sid=OVID:embase&amp;id=pmid:32949514&amp;id=doi:10.1016%2FS2215-0366%252820%252930376-X&amp;issn=2215-0366&amp;isbn=&amp;volume=7&amp;issue=10&amp;spage=840&amp;pages=840&amp;date=2020&amp;title=The+Lancet+Psychiatry&amp;atitle=Cannabidiol+for+cannabis+use+disorder%3A+too+high+hopes%3F+-+Authors%27+reply&amp;aulast=Freeman&amp;pid=%3Cauthor%3EFreeman+T.P.%3BHindocha+C.%3BBaio+G.%3BCurran+H.V.%3C%2Fauthor%3E%3CAN%3E2007841167%3C%2FAN%3E%3CDT%3ELetter%3C%2FDT%3E" xr:uid="{3108025B-378B-43FC-87B4-4C26631C6C40}"/>
    <hyperlink ref="J407" r:id="rId813" display="https://access.ovid.com/custom/redirector/index.html?dest=https://go.openathens.net/redirector/unimelb.edu.au?url=http://ovidsp.ovid.com/ovidweb.cgi?T=JS&amp;CSC=Y&amp;NEWS=N&amp;PAGE=fulltext&amp;D=emed21&amp;AN=632499769" xr:uid="{88E6FC60-7012-43AB-A6BE-2CA0D79A10AA}"/>
    <hyperlink ref="K407" r:id="rId814" display="https://unimelb.hosted.exlibrisgroup.com/sfxlcl41/?sid=OVID:embase&amp;id=pmid:32746859&amp;id=doi:10.1186%2Fs12954-020-00397-w&amp;issn=1477-7517&amp;isbn=&amp;volume=17&amp;issue=1&amp;spage=54&amp;pages=&amp;date=2020&amp;title=Harm+Reduction+Journal&amp;atitle=Cannabis+health+knowledge+and+risk+perceptions+among+Canadian+youth+and+young+adults&amp;aulast=Leos-Toro&amp;pid=%3Cauthor%3ELeos-Toro+C.%3BFong+G.T.%3BMeyer+S.B.%3BHammond+D.%3C%2Fauthor%3E%3CAN%3E632499769%3C%2FAN%3E%3CDT%3EArticle%3C%2FDT%3E" xr:uid="{68B66BAB-2F13-4EC7-9C56-433A7A50F25A}"/>
    <hyperlink ref="J408" r:id="rId815" display="https://access.ovid.com/custom/redirector/index.html?dest=https://go.openathens.net/redirector/unimelb.edu.au?url=http://ovidsp.ovid.com/ovidweb.cgi?T=JS&amp;CSC=Y&amp;NEWS=N&amp;PAGE=fulltext&amp;D=emed21&amp;AN=2007409586" xr:uid="{251FCA64-91DF-4FF1-9644-EDE4FA030A12}"/>
    <hyperlink ref="K408" r:id="rId816" display="https://unimelb.hosted.exlibrisgroup.com/sfxlcl41/?sid=OVID:embase&amp;id=pmid:32791434&amp;id=doi:10.1016%2Fj.addbeh.2020.106524&amp;issn=0306-4603&amp;isbn=&amp;volume=111&amp;issue=&amp;spage=106524&amp;pages=&amp;date=2020&amp;title=Addictive+Behaviors&amp;atitle=Factors+associated+with+readiness+to+quit+smoking+among+young+adults+enrolled+in+a+Facebook-based+tobacco+and+alcohol+intervention+study&amp;aulast=Maier&amp;pid=%3Cauthor%3EMaier+L.J.%3BRamo+D.E.%3BKaur+M.%3BMeacham+M.C.%3BSatre+D.D.%3C%2Fauthor%3E%3CAN%3E2007409586%3C%2FAN%3E%3CDT%3EArticle%3C%2FDT%3E" xr:uid="{F09E22A6-151E-4306-8E6F-8508F8E37E43}"/>
    <hyperlink ref="J409" r:id="rId817" display="https://access.ovid.com/custom/redirector/index.html?dest=https://go.openathens.net/redirector/unimelb.edu.au?url=http://ovidsp.ovid.com/ovidweb.cgi?T=JS&amp;CSC=Y&amp;NEWS=N&amp;PAGE=fulltext&amp;D=emed21&amp;AN=2004986132" xr:uid="{EE3319BA-F954-4CE4-9464-3E268374495A}"/>
    <hyperlink ref="K409" r:id="rId818" display="https://unimelb.hosted.exlibrisgroup.com/sfxlcl41/?sid=OVID:embase&amp;id=pmid:&amp;id=doi:10.2174%2F221155600902200703100708&amp;issn=2211-5560&amp;isbn=&amp;volume=9&amp;issue=2&amp;spage=80&amp;pages=80-81&amp;date=2020&amp;title=Current+Psychopharmacology&amp;atitle=Psychopharmacology+in+student+health+%28College+and+graduate%29%3A+Substance+use+disorders+and+psychiatry&amp;aulast=Gold&amp;pid=%3Cauthor%3EGold+M.S.%3BGold+J.A.%3C%2Fauthor%3E%3CAN%3E2004986132%3C%2FAN%3E%3CDT%3EEditorial%3C%2FDT%3E" xr:uid="{3455664C-1A35-47DD-BFF6-8DD59801E378}"/>
    <hyperlink ref="J410" r:id="rId819" display="https://access.ovid.com/custom/redirector/index.html?dest=https://go.openathens.net/redirector/unimelb.edu.au?url=http://ovidsp.ovid.com/ovidweb.cgi?T=JS&amp;CSC=Y&amp;NEWS=N&amp;PAGE=fulltext&amp;D=emed21&amp;AN=2007128100" xr:uid="{4B73E6F9-C100-4BF7-9AC8-A66FDB9E46AF}"/>
    <hyperlink ref="K410" r:id="rId820" display="https://unimelb.hosted.exlibrisgroup.com/sfxlcl41/?sid=OVID:embase&amp;id=pmid:32609628&amp;id=doi:10.1556%2F2006.2020.00033&amp;issn=2062-5871&amp;isbn=&amp;volume=9&amp;issue=2&amp;spage=272&amp;pages=272-288&amp;date=2020&amp;title=Journal+of+Behavioral+Addictions&amp;atitle=Co-occurrences+of+substance+use+and+other+potentially+addictive+behaviors%3A+Epidemiological+results+from+the+Psychological+and+Genetic+Factors+of+the+Addictive+Behaviors+%28PGA%29+Study&amp;aulast=Kotyuk&amp;pid=%3Cauthor%3EKotyuk+E.%3BMagi+A.%3BEisinger+A.%3BKiraly+O.%3BVereczkei+A.%3BBarta+C.%3BGriffiths+M.D.%3BSzekely+A.%3BKokonyei+G.%3BFarkas+J.%3BKun+B.%3BBadgaiyan+R.D.%3BUrban+R.%3BBlum+K.%3BDemetrovics+Z.%3C%2Fauthor%3E%3CAN%3E2007128100%3C%2FAN%3E%3CDT%3EArticle%3C%2FDT%3E" xr:uid="{473BAD86-4C57-4787-9423-B0BD931DD979}"/>
    <hyperlink ref="J411" r:id="rId821" display="https://access.ovid.com/custom/redirector/index.html?dest=https://go.openathens.net/redirector/unimelb.edu.au?url=http://ovidsp.ovid.com/ovidweb.cgi?T=JS&amp;CSC=Y&amp;NEWS=N&amp;PAGE=fulltext&amp;D=emed21&amp;AN=2005518424" xr:uid="{1E6BA4FF-FE8D-4768-94C7-7FA26996C7FD}"/>
    <hyperlink ref="K411" r:id="rId822" display="https://unimelb.hosted.exlibrisgroup.com/sfxlcl41/?sid=OVID:embase&amp;id=pmid:&amp;id=doi:10.1080%2F14659891.2020.1784301&amp;issn=1465-9891&amp;isbn=&amp;volume=&amp;issue=&amp;spage=1&amp;pages=1-6&amp;date=2020&amp;title=Journal+of+Substance+Use&amp;atitle=Correlates+of+Cannabis+Use+Disorders+among+urban+women+of+color%3A+childhood+abuse%2C+relationship+with+spouse%2Fpartner%2C+and+media+exposure&amp;aulast=Lee&amp;pid=%3Cauthor%3ELee+J.Y.%3BPahl+K.%3BKim+W.%3C%2Fauthor%3E%3CAN%3E2005518424%3C%2FAN%3E%3CDT%3EArticle%3C%2FDT%3E" xr:uid="{FB0C070E-8FE5-4F6A-9742-31E03FBC7EC5}"/>
    <hyperlink ref="J412" r:id="rId823" display="https://access.ovid.com/custom/redirector/index.html?dest=https://go.openathens.net/redirector/unimelb.edu.au?url=http://ovidsp.ovid.com/ovidweb.cgi?T=JS&amp;CSC=Y&amp;NEWS=N&amp;PAGE=fulltext&amp;D=emed21&amp;AN=2004443718" xr:uid="{9F07EEF1-96B1-4ED5-8700-17AD65A188BA}"/>
    <hyperlink ref="K412" r:id="rId824" display="https://unimelb.hosted.exlibrisgroup.com/sfxlcl41/?sid=OVID:embase&amp;id=pmid:32108529&amp;id=doi:10.1177%2F0269881120908004&amp;issn=0269-8811&amp;isbn=&amp;volume=34&amp;issue=6&amp;spage=612&amp;pages=612-622&amp;date=2020&amp;title=Journal+of+Psychopharmacology&amp;atitle=Microdosing+psychedelics%3A+Demographics%2C+practices%2C+and+psychiatric+comorbidities&amp;aulast=Rosenbaum&amp;pid=%3Cauthor%3ERosenbaum+D.%3BWeissman+C.%3BAnderson+T.%3BPetranker+R.%3BDinh-Williams+L.-A.%3BHui+K.%3BHapke+E.%3C%2Fauthor%3E%3CAN%3E2004443718%3C%2FAN%3E%3CDT%3EArticle%3C%2FDT%3E" xr:uid="{B9F56DE1-00DD-4266-B8AD-7AEFA97A427A}"/>
    <hyperlink ref="J413" r:id="rId825" display="https://access.ovid.com/custom/redirector/index.html?dest=https://go.openathens.net/redirector/unimelb.edu.au?url=http://ovidsp.ovid.com/ovidweb.cgi?T=JS&amp;CSC=Y&amp;NEWS=N&amp;PAGE=fulltext&amp;D=emed21&amp;AN=2004580074" xr:uid="{416ED558-CE79-4BC6-BAF7-6B6DC6B94DE3}"/>
    <hyperlink ref="K413" r:id="rId826" display="https://unimelb.hosted.exlibrisgroup.com/sfxlcl41/?sid=OVID:embase&amp;id=pmid:32219517&amp;id=doi:10.1007%2Fs00432-020-03191-0&amp;issn=0171-5216&amp;isbn=&amp;volume=146&amp;issue=7&amp;spage=1857&amp;pages=1857-1865&amp;date=2020&amp;title=Journal+of+Cancer+Research+and+Clinical+Oncology&amp;atitle=Use+of+GoFundMe+to+crowdfund+complementary+and+alternative+medicine+treatments+for+cancer&amp;aulast=Song&amp;pid=%3Cauthor%3ESong+S.%3BCohen+A.J.%3BLui+H.%3BMmonu+N.A.%3BBrody+H.%3BPatino+G.%3BLiaw+A.%3BButler+C.%3BFergus+K.B.%3BMena+J.%3BLee+A.%3BWeiser+J.%3BJohnson+K.%3BBreyer+B.N.%3C%2Fauthor%3E%3CAN%3E2004580074%3C%2FAN%3E%3CDT%3EArticle%3C%2FDT%3E" xr:uid="{CDCBF9E0-8B7E-4D3B-B5F0-3F7FA53F2A4D}"/>
    <hyperlink ref="J414" r:id="rId827" display="https://access.ovid.com/custom/redirector/index.html?dest=https://go.openathens.net/redirector/unimelb.edu.au?url=http://ovidsp.ovid.com/ovidweb.cgi?T=JS&amp;CSC=Y&amp;NEWS=N&amp;PAGE=fulltext&amp;D=emed21&amp;AN=631626900" xr:uid="{EE8FD2EC-8C2E-481D-B1BE-FA88587F8104}"/>
    <hyperlink ref="K414" r:id="rId828" display="https://unimelb.hosted.exlibrisgroup.com/sfxlcl41/?sid=OVID:embase&amp;id=pmid:32349714&amp;id=doi:10.1186%2Fs12888-020-02605-0&amp;issn=1471-244X&amp;isbn=&amp;volume=20&amp;issue=1&amp;spage=191&amp;pages=&amp;date=2020&amp;title=BMC+Psychiatry&amp;atitle=Prevalence+and+distribution+pattern+of+mood+swings+in+Thai+adolescents%3A+A+school-based+survey+in+the+central+region+of+Thailand&amp;aulast=Angsukiattitavorn&amp;pid=%3Cauthor%3EAngsukiattitavorn+S.%3BSeeherunwong+A.%3BPanitrat+R.%3BTipayamongkholgul+M.%3C%2Fauthor%3E%3CAN%3E631626900%3C%2FAN%3E%3CDT%3EArticle%3C%2FDT%3E" xr:uid="{9AF3DEDA-6345-4329-A8B2-0FC627AE96D7}"/>
    <hyperlink ref="J415" r:id="rId829" display="https://access.ovid.com/custom/redirector/index.html?dest=https://go.openathens.net/redirector/unimelb.edu.au?url=http://ovidsp.ovid.com/ovidweb.cgi?T=JS&amp;CSC=Y&amp;NEWS=N&amp;PAGE=fulltext&amp;D=emed21&amp;AN=2004887955" xr:uid="{7D0AC481-53DC-45C3-BCBE-7907E29AA564}"/>
    <hyperlink ref="K415" r:id="rId830" display="https://unimelb.hosted.exlibrisgroup.com/sfxlcl41/?sid=OVID:embase&amp;id=pmid:32343188&amp;id=doi:10.1080%2F09540261.2020.1723349&amp;issn=0954-0261&amp;isbn=&amp;volume=32&amp;issue=3&amp;spage=187&amp;pages=187-188&amp;date=2020&amp;title=International+Review+of+Psychiatry&amp;atitle=Updates+in+child+and+adolescent+mental+health&amp;aulast=Miller&amp;pid=%3Cauthor%3EMiller+L.%3C%2Fauthor%3E%3CAN%3E2004887955%3C%2FAN%3E%3CDT%3EEditorial%3C%2FDT%3E" xr:uid="{5D33F5C3-0F73-4F5E-BA8B-E9CAA71FC1D1}"/>
    <hyperlink ref="J416" r:id="rId831" display="https://access.ovid.com/custom/redirector/index.html?dest=https://go.openathens.net/redirector/unimelb.edu.au?url=http://ovidsp.ovid.com/ovidweb.cgi?T=JS&amp;CSC=Y&amp;NEWS=N&amp;PAGE=fulltext&amp;D=emed21&amp;AN=630667504" xr:uid="{D4319666-2DD9-498E-808E-DF8A29E6A4E8}"/>
    <hyperlink ref="K416" r:id="rId832" display="https://unimelb.hosted.exlibrisgroup.com/sfxlcl41/?sid=OVID:embase&amp;id=pmid:31940005&amp;id=doi:10.1001%2Fjamapsychiatry.2019.4503&amp;issn=2168-622X&amp;isbn=&amp;volume=77&amp;issue=4&amp;spage=438&amp;pages=438&amp;date=2020&amp;title=JAMA+Psychiatry&amp;atitle=Is+There+an+Association+between+Social+Media+Use+and+Mental+Health%3F+the+Timing+of+Confounding+Measurement+Matters+-+Reply&amp;aulast=Feder&amp;pid=%3Cauthor%3EFeder+K.A.%3BRiehm+K.E.%3BMojtabai+R.%3C%2Fauthor%3E%3CAN%3E630667504%3C%2FAN%3E%3CDT%3ELetter%3C%2FDT%3E" xr:uid="{CDC7A83C-895C-42F8-8DC3-BCF29747EF43}"/>
    <hyperlink ref="J417" r:id="rId833" display="https://access.ovid.com/custom/redirector/index.html?dest=https://go.openathens.net/redirector/unimelb.edu.au?url=http://ovidsp.ovid.com/ovidweb.cgi?T=JS&amp;CSC=Y&amp;NEWS=N&amp;PAGE=fulltext&amp;D=emed21&amp;AN=631149697" xr:uid="{039CDC1C-D014-4919-B8F6-EC0B8072DCA0}"/>
    <hyperlink ref="K417" r:id="rId834" display="https://unimelb.hosted.exlibrisgroup.com/sfxlcl41/?sid=OVID:embase&amp;id=pmid:32152170&amp;id=doi:10.1136%2Fbmjopen-2019-034362&amp;issn=2044-6055&amp;isbn=&amp;volume=10&amp;issue=3&amp;spage=e034362&amp;pages=&amp;date=2020&amp;title=BMJ+Open&amp;atitle=Does+cannabidiol+reduce+severe+behavioural+problems+in+children+with+intellectual+disability%3F+Study+protocol+for+a+pilot+single-site+phase+I%2FII+randomised+placebo+controlled+trial&amp;aulast=Efron&amp;pid=%3Cauthor%3EEfron+D.%3BTaylor+K.%3BPayne+J.M.%3BFreeman+J.L.%3BCranswick+N.%3BMulraney+M.%3BPrakash+C.%3BLee+K.J.%3BWilliams+K.%3C%2Fauthor%3E%3CAN%3E631149697%3C%2FAN%3E%3CDT%3EArticle%3C%2FDT%3E" xr:uid="{18AB7BB4-73F5-4C4A-AEFB-82A5C928824B}"/>
    <hyperlink ref="J418" r:id="rId835" display="https://access.ovid.com/custom/redirector/index.html?dest=https://go.openathens.net/redirector/unimelb.edu.au?url=http://ovidsp.ovid.com/ovidweb.cgi?T=JS&amp;CSC=Y&amp;NEWS=N&amp;PAGE=fulltext&amp;D=emed21&amp;AN=2004247819" xr:uid="{3220190A-5C58-44D4-87FC-AD0644279CF8}"/>
    <hyperlink ref="K418" r:id="rId836" display="https://unimelb.hosted.exlibrisgroup.com/sfxlcl41/?sid=OVID:embase&amp;id=pmid:32036753&amp;id=doi:10.1177%2F0956462419897222&amp;issn=0956-4624&amp;isbn=&amp;volume=31&amp;issue=3&amp;spage=254&amp;pages=254-263&amp;date=2020&amp;title=International+Journal+of+STD+and+AIDS&amp;atitle=Sexually+transmitted+infection+diagnoses%2C+sexualised+drug+use+and+associations+with+pre-exposure+prophylaxis+use+among+men+who+have+sex+with+men+in+the+UK&amp;aulast=Hibbert&amp;pid=%3Cauthor%3EHibbert+M.P.%3BBrett+C.E.%3BPorcellato+L.A.%3BHope+V.D.%3C%2Fauthor%3E%3CAN%3E2004247819%3C%2FAN%3E%3CDT%3EArticle%3C%2FDT%3E" xr:uid="{24D5185C-4882-43D2-8511-BA231BA53030}"/>
    <hyperlink ref="J419" r:id="rId837" display="https://access.ovid.com/custom/redirector/index.html?dest=https://go.openathens.net/redirector/unimelb.edu.au?url=http://ovidsp.ovid.com/ovidweb.cgi?T=JS&amp;CSC=Y&amp;NEWS=N&amp;PAGE=fulltext&amp;D=emed21&amp;AN=2004694070" xr:uid="{570B2B10-97A2-4D93-AEEE-95CD5DC664EC}"/>
    <hyperlink ref="K419" r:id="rId838" display="https://unimelb.hosted.exlibrisgroup.com/sfxlcl41/?sid=OVID:embase&amp;id=pmid:31589908&amp;id=doi:10.1016%2Fj.jaac.2019.09.026&amp;issn=0890-8567&amp;isbn=&amp;volume=59&amp;issue=3&amp;spage=333&amp;pages=333-335&amp;date=2020&amp;title=Journal+of+the+American+Academy+of+Child+and+Adolescent+Psychiatry&amp;atitle=Parental+Cannabis+Use%3A+Contradictory+Discourses+in+the+Media%2C+Government+Publications%2C+and+the+Scientific+Literature&amp;aulast=Berthelot&amp;pid=%3Cauthor%3EBerthelot+N.%3BGaron-Bissonnette+J.%3BDrouin-Maziade+C.%3BDuguay+G.%3BMilot+T.%3BLemieux+R.%3BLacharite+C.%3BSt-Laurent+D.%3BDubois-Comtois+K.%3C%2Fauthor%3E%3CAN%3E2004694070%3C%2FAN%3E%3CDT%3ELetter%3C%2FDT%3E" xr:uid="{296A7811-9DC6-49B3-9D09-80EF46A8058C}"/>
    <hyperlink ref="J420" r:id="rId839" display="https://access.ovid.com/custom/redirector/index.html?dest=https://go.openathens.net/redirector/unimelb.edu.au?url=http://ovidsp.ovid.com/ovidweb.cgi?T=JS&amp;CSC=Y&amp;NEWS=N&amp;PAGE=fulltext&amp;D=emed21&amp;AN=2003906478" xr:uid="{B5043821-6C22-476D-AD96-F5095343BDF6}"/>
    <hyperlink ref="K420" r:id="rId840" display="https://unimelb.hosted.exlibrisgroup.com/sfxlcl41/?sid=OVID:embase&amp;id=pmid:31767538&amp;id=doi:10.1016%2Fj.japh.2019.09.023&amp;issn=1544-3191&amp;isbn=&amp;volume=60&amp;issue=1&amp;spage=248&amp;pages=248-252&amp;date=2020&amp;title=Journal+of+the+American+Pharmacists+Association&amp;atitle=Respiratory+depression+following+an+accidental+overdose+of+a+CBD-labeled+product%3A+A+pediatric+case+report&amp;aulast=Herbst&amp;pid=%3Cauthor%3EHerbst+J.%3BMusgrave+G.%3C%2Fauthor%3E%3CAN%3E2003906478%3C%2FAN%3E%3CDT%3EArticle%3C%2FDT%3E" xr:uid="{4B2842FA-1803-40B7-9602-9D88AB74602B}"/>
    <hyperlink ref="J421" r:id="rId841" display="https://access.ovid.com/custom/redirector/index.html?dest=https://go.openathens.net/redirector/unimelb.edu.au?url=http://ovidsp.ovid.com/ovidweb.cgi?T=JS&amp;CSC=Y&amp;NEWS=N&amp;PAGE=fulltext&amp;D=emed21&amp;AN=2004165479" xr:uid="{A2889B23-C2B6-4B4B-B7E5-CE2D2DD0B7B1}"/>
    <hyperlink ref="K421" r:id="rId842" display="https://unimelb.hosted.exlibrisgroup.com/sfxlcl41/?sid=OVID:embase&amp;id=pmid:31831352&amp;id=doi:10.1016%2Fj.japh.2019.11.005&amp;issn=1544-3191&amp;isbn=&amp;volume=60&amp;issue=1&amp;spage=235&amp;pages=235-243&amp;date=2020&amp;title=Journal+of+the+American+Pharmacists+Association&amp;atitle=Arkansas+community%27s+attitudes+toward+the+regulation+of+medical+cannabis+and+the+pharmacist%27s+involvement+in+Arkansas+medical+cannabis&amp;aulast=Gladden&amp;pid=%3Cauthor%3EGladden+M.E.%3BHung+D.%3BBhandari+N.R.%3BFranks+A.M.%3BRussell+L.%3BWhite+L.%3BFantegrossi+W.E.%3BPayakachat+N.%3C%2Fauthor%3E%3CAN%3E2004165479%3C%2FAN%3E%3CDT%3EConference+Paper%3C%2FDT%3E" xr:uid="{F6C82974-679C-48CF-A614-BE1A050D689E}"/>
    <hyperlink ref="J422" r:id="rId843" display="https://access.ovid.com/custom/redirector/index.html?dest=https://go.openathens.net/redirector/unimelb.edu.au?url=http://ovidsp.ovid.com/ovidweb.cgi?T=JS&amp;CSC=Y&amp;NEWS=N&amp;PAGE=fulltext&amp;D=emed21&amp;AN=630371400" xr:uid="{D2B1562C-60D0-44D9-A45C-5D194F48F5F7}"/>
    <hyperlink ref="K422" r:id="rId844" display="https://unimelb.hosted.exlibrisgroup.com/sfxlcl41/?sid=OVID:embase&amp;id=pmid:31855475&amp;id=doi:10.2105%2FAJPH.2019.305461&amp;issn=1541-0048&amp;isbn=&amp;volume=110&amp;issue=3&amp;spage=357&amp;pages=357-362&amp;date=2020&amp;title=American+journal+of+public+health&amp;atitle=Cannabis+Surveillance+With+Twitter+Data%3A+Emerging+Topics+and+Social+Bots&amp;aulast=Allem&amp;pid=%3Cauthor%3EAllem+J.-P.%3BEscobedo+P.%3BDharmapuri+L.%3C%2Fauthor%3E%3CAN%3E630371400%3C%2FAN%3E%3CDT%3EArticle%3C%2FDT%3E" xr:uid="{C53A951A-086B-49BD-B2B2-8E7CD3A81268}"/>
    <hyperlink ref="J423" r:id="rId845" display="https://access.ovid.com/custom/redirector/index.html?dest=https://go.openathens.net/redirector/unimelb.edu.au?url=http://ovidsp.ovid.com/ovidweb.cgi?T=JS&amp;CSC=Y&amp;NEWS=N&amp;PAGE=fulltext&amp;D=emed21&amp;AN=633957287" xr:uid="{3DA0FAF6-564C-490C-9B0A-7CB32E3B52C5}"/>
    <hyperlink ref="K423" r:id="rId846" display="https://unimelb.hosted.exlibrisgroup.com/sfxlcl41/?sid=OVID:embase&amp;id=pmid:&amp;id=doi:10.1007%2Fs11606-020-05890-3&amp;issn=1525-1497&amp;isbn=&amp;volume=35&amp;issue=SUPPL+1&amp;spage=S183&amp;pages=S183&amp;date=2020&amp;title=Journal+of+General+Internal+Medicine&amp;atitle=Internet+claims+on+the+health+benefits+of+cannabis+use&amp;aulast=Lau&amp;pid=%3Cauthor%3ELau+N.%3BGerson+M.%3BKorenstein+D.R.%3BKeyhani+S.%3C%2Fauthor%3E%3CAN%3E633957287%3C%2FAN%3E%3CDT%3EConference+Abstract%3C%2FDT%3E" xr:uid="{AB4A94B5-4CC8-4C3E-A826-8D56EE9F2D30}"/>
    <hyperlink ref="J424" r:id="rId847" display="https://access.ovid.com/custom/redirector/index.html?dest=https://go.openathens.net/redirector/unimelb.edu.au?url=http://ovidsp.ovid.com/ovidweb.cgi?T=JS&amp;CSC=Y&amp;NEWS=N&amp;PAGE=fulltext&amp;D=emed21&amp;AN=634235210" xr:uid="{7EEE7BBC-3CDC-4320-AB5C-9EFA9E3B3F21}"/>
    <hyperlink ref="K424" r:id="rId848" display="https://unimelb.hosted.exlibrisgroup.com/sfxlcl41/?sid=OVID:embase&amp;id=pmid:&amp;id=doi:10.1002%2Fart.41538&amp;issn=2326-5205&amp;isbn=&amp;volume=72&amp;issue=SUPPL+10&amp;spage=69&amp;pages=69-70&amp;date=2020&amp;title=Arthritis+and+Rheumatology&amp;atitle=Pain+in+the+Time+of+Corona%3A+Impact+of+COVID+19+Outbreak+on+Fibromyalgia+Patients&amp;aulast=Aloush&amp;pid=%3Cauthor%3EAloush+V.%3BGurfinkel+A.%3BShachar+N.%3BAblin+J.%3BElkana+O.%3C%2Fauthor%3E%3CAN%3E634235210%3C%2FAN%3E%3CDT%3EConference+Abstract%3C%2FDT%3E" xr:uid="{B75C899B-6E13-459A-8D60-303510F27D9E}"/>
    <hyperlink ref="J425" r:id="rId849" display="https://access.ovid.com/custom/redirector/index.html?dest=https://go.openathens.net/redirector/unimelb.edu.au?url=http://ovidsp.ovid.com/ovidweb.cgi?T=JS&amp;CSC=Y&amp;NEWS=N&amp;PAGE=fulltext&amp;D=emed21&amp;AN=633828507" xr:uid="{E632DBE7-65BA-4841-93CF-FBBFD4DE68E7}"/>
    <hyperlink ref="K425" r:id="rId850" display="https://unimelb.hosted.exlibrisgroup.com/sfxlcl41/?sid=OVID:embase&amp;id=pmid:&amp;id=doi:10.1177%2F2164956120912849&amp;issn=2164-9561&amp;isbn=&amp;volume=9&amp;issue=&amp;spage=160&amp;pages=160-161&amp;date=2020&amp;title=Global+Advances+in+Health+and+Medicine&amp;atitle=Survey+of+attitudes+toward+medical+cannabis+use+among+older+adults&amp;aulast=Oliveto&amp;pid=%3Cauthor%3EOliveto+A.%3BAddicott+M.%3BMancino+M.%3BFischer-Laycock+I.%3BMendiratta+P.%3C%2Fauthor%3E%3CAN%3E633828507%3C%2FAN%3E%3CDT%3EConference+Abstract%3C%2FDT%3E" xr:uid="{C9787223-0E62-490C-9144-488793B70A23}"/>
    <hyperlink ref="J426" r:id="rId851" display="https://access.ovid.com/custom/redirector/index.html?dest=https://go.openathens.net/redirector/unimelb.edu.au?url=http://ovidsp.ovid.com/ovidweb.cgi?T=JS&amp;CSC=Y&amp;NEWS=N&amp;PAGE=fulltext&amp;D=emed21&amp;AN=633067263" xr:uid="{7B6E74E9-BDA6-4CCE-8E58-E1E71FADF677}"/>
    <hyperlink ref="K426" r:id="rId852" display="https://unimelb.hosted.exlibrisgroup.com/sfxlcl41/?sid=OVID:embase&amp;id=pmid:&amp;id=doi:&amp;issn=1526-632X&amp;isbn=&amp;volume=94&amp;issue=15+Supplement&amp;spage=&amp;pages=&amp;date=2020&amp;title=Neurology&amp;atitle=Difficult+brain+death+examination+after+undetermined+toxic+ingestion&amp;aulast=Cross&amp;pid=%3Cauthor%3ECross+D.%3BKim+N.%3C%2Fauthor%3E%3CAN%3E633067263%3C%2FAN%3E%3CDT%3EConference+Abstract%3C%2FDT%3E" xr:uid="{A66F02BD-D994-499F-9348-B3B54849CA88}"/>
    <hyperlink ref="J427" r:id="rId853" display="https://access.ovid.com/custom/redirector/index.html?dest=https://go.openathens.net/redirector/unimelb.edu.au?url=http://ovidsp.ovid.com/ovidweb.cgi?T=JS&amp;CSC=Y&amp;NEWS=N&amp;PAGE=fulltext&amp;D=emed21&amp;AN=2007804726" xr:uid="{0383264C-9337-43A2-8429-F47B9AEA7C17}"/>
    <hyperlink ref="K427" r:id="rId854" display="https://unimelb.hosted.exlibrisgroup.com/sfxlcl41/?sid=OVID:embase&amp;id=pmid:&amp;id=doi:10.1016%2Fj.jmir.2020.07.050&amp;issn=1939-8654&amp;isbn=&amp;volume=51&amp;issue=3+Supplement&amp;spage=S17&amp;pages=S17&amp;date=2020&amp;title=Journal+of+Medical+Imaging+and+Radiation+Sciences&amp;atitle=Cannabis+Use+by+Cancer+Patients%3A+A+Thematic+Analysis+of+Patient-Initiated+Cancer+Blog+Posts&amp;aulast=Aubrey&amp;pid=%3Cauthor%3EAubrey+R.%3BChun+H.%3BFeuz+C.%3BRosewall+T.%3C%2Fauthor%3E%3CAN%3E2007804726%3C%2FAN%3E%3CDT%3EConference+Abstract%3C%2FDT%3E" xr:uid="{2E7C26DE-BB61-4BBE-9912-0CBC45BA5FED}"/>
    <hyperlink ref="J428" r:id="rId855" display="https://access.ovid.com/custom/redirector/index.html?dest=https://go.openathens.net/redirector/unimelb.edu.au?url=http://ovidsp.ovid.com/ovidweb.cgi?T=JS&amp;CSC=Y&amp;NEWS=N&amp;PAGE=fulltext&amp;D=emed21&amp;AN=632639094" xr:uid="{7BC383B0-81A2-4F81-AC1A-B2E1768FCEEC}"/>
    <hyperlink ref="K428" r:id="rId856" display="https://unimelb.hosted.exlibrisgroup.com/sfxlcl41/?sid=OVID:embase&amp;id=pmid:&amp;id=doi:10.1111%2Fhead.13854&amp;issn=1526-4610&amp;isbn=&amp;volume=60&amp;issue=Supplement+1&amp;spage=77&amp;pages=77&amp;date=2020&amp;title=Headache&amp;atitle=Observations+on+the+landscape+of+migraine+social+media%3A+A+twitter+longitudinal+infodemiology+study&amp;aulast=Zhang&amp;pid=%3Cauthor%3EZhang+P.%3C%2Fauthor%3E%3CAN%3E632639094%3C%2FAN%3E%3CDT%3EConference+Abstract%3C%2FDT%3E" xr:uid="{55C37EE9-CEA9-4556-AE23-162270FE1290}"/>
    <hyperlink ref="J429" r:id="rId857" display="https://access.ovid.com/custom/redirector/index.html?dest=https://go.openathens.net/redirector/unimelb.edu.au?url=http://ovidsp.ovid.com/ovidweb.cgi?T=JS&amp;CSC=Y&amp;NEWS=N&amp;PAGE=fulltext&amp;D=emed21&amp;AN=631723102" xr:uid="{D28DDABE-A733-4AA5-83FC-B6595AD9CF4A}"/>
    <hyperlink ref="K429" r:id="rId858" display="https://unimelb.hosted.exlibrisgroup.com/sfxlcl41/?sid=OVID:embase&amp;id=pmid:&amp;id=doi:10.1007%2Fs13181-020-00759-7&amp;issn=1937-6995&amp;isbn=&amp;volume=16&amp;issue=2&amp;spage=130&amp;pages=130&amp;date=2020&amp;title=Journal+of+Medical+Toxicology&amp;atitle=Fatal+cold+medication+poisoning+in+an+adolescent&amp;aulast=Ontiveros&amp;pid=%3Cauthor%3EOntiveros+S.T.%3BCantrell+L.%3C%2Fauthor%3E%3CAN%3E631723102%3C%2FAN%3E%3CDT%3EConference+Abstract%3C%2FDT%3E" xr:uid="{C9C94087-E3BA-4ADD-BB2E-79A9F41B28B2}"/>
    <hyperlink ref="J430" r:id="rId859" display="https://access.ovid.com/custom/redirector/index.html?dest=https://go.openathens.net/redirector/unimelb.edu.au?url=http://ovidsp.ovid.com/ovidweb.cgi?T=JS&amp;CSC=Y&amp;NEWS=N&amp;PAGE=fulltext&amp;D=emed20&amp;AN=629420304" xr:uid="{12A0EF95-D9B0-445D-8C67-1DEFB5DD6765}"/>
    <hyperlink ref="K430" r:id="rId860" display="https://unimelb.hosted.exlibrisgroup.com/sfxlcl41/?sid=OVID:embase&amp;id=pmid:&amp;id=doi:10.1136%2Fannrheumdis-2019-eular.8129&amp;issn=1468-2060&amp;isbn=&amp;volume=78&amp;issue=Supplement+2&amp;spage=2177&amp;pages=2177&amp;date=2019&amp;title=Annals+of+the+Rheumatic+Diseases&amp;atitle=Cannabis-based+products+for+medicinal+use%3A+Exploring+the+views+and+experiences+of+people+with+fibromyalgia&amp;aulast=Stones&amp;pid=%3Cauthor%3EStones+S.%3BQuinn+D.%3C%2Fauthor%3E%3CAN%3E629420304%3C%2FAN%3E%3CDT%3EConference+Abstract%3C%2FDT%3E" xr:uid="{E65440B3-049E-416B-AE17-3969F80AF0F6}"/>
    <hyperlink ref="J431" r:id="rId861" display="https://access.ovid.com/custom/redirector/index.html?dest=https://go.openathens.net/redirector/unimelb.edu.au?url=http://ovidsp.ovid.com/ovidweb.cgi?T=JS&amp;CSC=Y&amp;NEWS=N&amp;PAGE=fulltext&amp;D=emed20&amp;AN=629528262" xr:uid="{0CDC6A43-C5C0-4A68-9F32-B428144E811A}"/>
    <hyperlink ref="K431" r:id="rId862" display="https://unimelb.hosted.exlibrisgroup.com/sfxlcl41/?sid=OVID:embase&amp;id=pmid:31588909&amp;id=doi:10.2196%2F13691&amp;issn=2291-5222&amp;isbn=&amp;volume=7&amp;issue=10&amp;spage=e13691&amp;pages=e13691&amp;date=2019&amp;title=JMIR+mHealth+and+uHealth&amp;atitle=End+User-Informed+Mobile+Health+Intervention+Development+for+Adolescent+Cannabis+Use+Disorder%3A+Qualitative+Study&amp;aulast=Bagot&amp;pid=%3Cauthor%3EBagot+K.%3BHodgdon+E.%3BSidhu+N.%3BPatrick+K.%3BKelly+M.%3BLu+Y.%3BBath+E.%3C%2Fauthor%3E%3CAN%3E629528262%3C%2FAN%3E%3CDT%3EArticle%3C%2FDT%3E" xr:uid="{51ABABF3-0DF7-482D-A915-E609B1060FD7}"/>
    <hyperlink ref="J432" r:id="rId863" display="https://access.ovid.com/custom/redirector/index.html?dest=https://go.openathens.net/redirector/unimelb.edu.au?url=http://ovidsp.ovid.com/ovidweb.cgi?T=JS&amp;CSC=Y&amp;NEWS=N&amp;PAGE=fulltext&amp;D=emed20&amp;AN=629072701" xr:uid="{4466474B-CB3F-45A0-8D44-327F8B07F951}"/>
    <hyperlink ref="K432" r:id="rId864" display="https://unimelb.hosted.exlibrisgroup.com/sfxlcl41/?sid=OVID:embase&amp;id=pmid:31411142&amp;id=doi:10.2196%2F12610&amp;issn=1438-8871&amp;isbn=&amp;volume=21&amp;issue=8&amp;spage=e12610&amp;pages=e12610&amp;date=2019&amp;title=Journal+of+medical+Internet+research&amp;atitle=Using+Twitter+to+Understand+the+Human+Bowel+Disease+Community%3A+Exploratory+Analysis+of+Key+Topics&amp;aulast=Perez-Perez&amp;pid=%3Cauthor%3EPerez-Perez+M.%3BPerez-Rodriguez+G.%3BFdez-Riverola+F.%3BLourenco+A.%3C%2Fauthor%3E%3CAN%3E629072701%3C%2FAN%3E%3CDT%3EArticle%3C%2FDT%3E" xr:uid="{EAD4544E-7EB6-4FAB-B84A-14D60AAE9751}"/>
    <hyperlink ref="J433" r:id="rId865" display="https://access.ovid.com/custom/redirector/index.html?dest=https://go.openathens.net/redirector/unimelb.edu.au?url=http://ovidsp.ovid.com/ovidweb.cgi?T=JS&amp;CSC=Y&amp;NEWS=N&amp;PAGE=fulltext&amp;D=emed20&amp;AN=631656994" xr:uid="{5CE25DB6-539A-49BC-81EA-E86076183D90}"/>
    <hyperlink ref="K433" r:id="rId866" display="https://unimelb.hosted.exlibrisgroup.com/sfxlcl41/?sid=OVID:embase&amp;id=pmid:&amp;id=doi:10.1186%2Fs42238-019-0006-9&amp;issn=2522-5782&amp;isbn=&amp;volume=1&amp;issue=1&amp;spage=7&amp;pages=&amp;date=2019&amp;title=Journal+of+Cannabis+Research&amp;atitle=Age+related+differences+in+cannabis+use+and+subjective+effects+in+a+large+population-based+survey+of+adult+athletes&amp;aulast=Zeiger&amp;pid=%3Cauthor%3EZeiger+J.S.%3BSilvers+W.S.%3BFleegler+E.M.%3BZeiger+R.S.%3C%2Fauthor%3E%3CAN%3E631656994%3C%2FAN%3E%3CDT%3EArticle%3C%2FDT%3E" xr:uid="{B6EEC09F-8725-4A2C-8BF4-289F5CAB632F}"/>
    <hyperlink ref="J434" r:id="rId867" display="https://access.ovid.com/custom/redirector/index.html?dest=https://go.openathens.net/redirector/unimelb.edu.au?url=http://ovidsp.ovid.com/ovidweb.cgi?T=JS&amp;CSC=Y&amp;NEWS=N&amp;PAGE=fulltext&amp;D=emed20&amp;AN=631421201" xr:uid="{FA05094E-F09C-4A7F-A0E4-E7565315F4CE}"/>
    <hyperlink ref="K434" r:id="rId868" display="https://unimelb.hosted.exlibrisgroup.com/sfxlcl41/?sid=OVID:embase&amp;id=pmid:31821217&amp;id=doi:10.1097%2FPRA.0000000000000432&amp;issn=1527-4160&amp;isbn=&amp;volume=25&amp;issue=6&amp;spage=417&amp;pages=417&amp;date=2019&amp;title=Journal+of+Psychiatric+Practice&amp;atitle=Keeping+our+balance&amp;aulast=Oldham&amp;pid=%3Cauthor%3EOldham+J.M.%3C%2Fauthor%3E%3CAN%3E631421201%3C%2FAN%3E%3CDT%3EEditorial%3C%2FDT%3E" xr:uid="{72BF0E5E-60A6-416B-9CCB-748479244A3D}"/>
    <hyperlink ref="J435" r:id="rId869" display="https://access.ovid.com/custom/redirector/index.html?dest=https://go.openathens.net/redirector/unimelb.edu.au?url=http://ovidsp.ovid.com/ovidweb.cgi?T=JS&amp;CSC=Y&amp;NEWS=N&amp;PAGE=fulltext&amp;D=emed20&amp;AN=629104341" xr:uid="{053B6BD0-D3DE-434E-9BD5-980A86B2B631}"/>
    <hyperlink ref="K435" r:id="rId870" display="https://unimelb.hosted.exlibrisgroup.com/sfxlcl41/?sid=OVID:embase&amp;id=pmid:31419834&amp;id=doi:10.1055%2Fs-0039-1677918&amp;issn=2364-0502&amp;isbn=&amp;volume=28&amp;issue=1&amp;spage=208&amp;pages=208-217&amp;date=2019&amp;title=Yearbook+of+medical+informatics&amp;atitle=Recent+Advances+in+Using+Natural+Language+Processing+to+Address+Public+Health+Research+Questions+Using+Social+Media+and+ConsumerGenerated+Data&amp;aulast=Conway&amp;pid=%3Cauthor%3EConway+M.%3BHu+M.%3BChapman+W.W.%3C%2Fauthor%3E%3CAN%3E629104341%3C%2FAN%3E%3CDT%3EArticle%3C%2FDT%3E" xr:uid="{62A1DFB9-F852-494B-8513-06DCA89C975E}"/>
    <hyperlink ref="J436" r:id="rId871" display="https://access.ovid.com/custom/redirector/index.html?dest=https://go.openathens.net/redirector/unimelb.edu.au?url=http://ovidsp.ovid.com/ovidweb.cgi?T=JS&amp;CSC=Y&amp;NEWS=N&amp;PAGE=fulltext&amp;D=emed20&amp;AN=627156454" xr:uid="{A4D78E0B-94B1-43F3-8BEF-752153FBE1DA}"/>
    <hyperlink ref="K436" r:id="rId872" display="https://unimelb.hosted.exlibrisgroup.com/sfxlcl41/?sid=OVID:embase&amp;id=pmid:30560293&amp;id=doi:10.1007%2Fs00038-018-1182-7&amp;issn=1661-8564&amp;isbn=&amp;volume=64&amp;issue=2&amp;spage=229&amp;pages=229-240&amp;date=2019&amp;title=International+journal+of+public+health&amp;atitle=The+decline+in+adolescent+substance+use+across+Europe+and+North+America+in+the+early+twenty-first+century%3A+A+result+of+the+digital+revolution%3F&amp;aulast=De+Looze&amp;pid=%3Cauthor%3EDe+Looze+M.%3Bvan+Dorsselaer+S.%3BStevens+G.W.J.M.%3BBoniel-Nissim+M.%3BVieno+A.%3BVan+den+Eijnden+R.J.J.M.%3C%2Fauthor%3E%3CAN%3E627156454%3C%2FAN%3E%3CDT%3EArticle%3C%2FDT%3E" xr:uid="{B314E935-0965-4178-8242-54455E172931}"/>
    <hyperlink ref="J437" r:id="rId873" display="https://access.ovid.com/custom/redirector/index.html?dest=https://go.openathens.net/redirector/unimelb.edu.au?url=http://ovidsp.ovid.com/ovidweb.cgi?T=JS&amp;CSC=Y&amp;NEWS=N&amp;PAGE=fulltext&amp;D=emed20&amp;AN=2003746920" xr:uid="{99877400-B31C-434B-A98C-D24C62C41919}"/>
    <hyperlink ref="K437" r:id="rId874" display="https://unimelb.hosted.exlibrisgroup.com/sfxlcl41/?sid=OVID:embase&amp;id=pmid:31731226&amp;id=doi:10.1016%2Fj.adolescence.2019.10.013&amp;issn=0140-1971&amp;isbn=&amp;volume=77&amp;issue=1&amp;spage=152&amp;pages=152-162&amp;date=2019&amp;title=Journal+of+Adolescence&amp;atitle=Social+media+photos+of+substance+use+and+their+relationship+to+attitudes+and+behaviors+among+ethnic+and+racial+minority+emerging+adult+men+living+in+low-income+areas&amp;aulast=Lauckner&amp;pid=%3Cauthor%3ELauckner+C.%3BDesrosiers+A.%3BMuilenburg+J.%3BKillanin+A.%3BGenter+E.%3BKershaw+T.%3C%2Fauthor%3E%3CAN%3E2003746920%3C%2FAN%3E%3CDT%3EArticle%3C%2FDT%3E" xr:uid="{01208BAD-15C7-4BE6-BC08-D1B70291DE6D}"/>
    <hyperlink ref="J438" r:id="rId875" display="https://access.ovid.com/custom/redirector/index.html?dest=https://go.openathens.net/redirector/unimelb.edu.au?url=http://ovidsp.ovid.com/ovidweb.cgi?T=JS&amp;CSC=Y&amp;NEWS=N&amp;PAGE=fulltext&amp;D=emed20&amp;AN=2001307172" xr:uid="{668014E2-F5F6-4DC9-BBD1-912B3A46EC28}"/>
    <hyperlink ref="K438" r:id="rId876" display="https://unimelb.hosted.exlibrisgroup.com/sfxlcl41/?sid=OVID:embase&amp;id=pmid:30471554&amp;id=doi:10.1016%2Fj.addbeh.2018.11.018&amp;issn=0306-4603&amp;isbn=&amp;volume=90&amp;issue=&amp;spage=258&amp;pages=258-264&amp;date=2019&amp;title=Addictive+Behaviors&amp;atitle=Hookah+Use+among+Russian+adolescents%3A+Prevalence+and+correlates&amp;aulast=Galimov&amp;pid=%3Cauthor%3EGalimov+A.%3BEl+Shahawy+O.%3BUnger+J.B.%3BMasagutov+R.%3BSussman+S.%3C%2Fauthor%3E%3CAN%3E2001307172%3C%2FAN%3E%3CDT%3EArticle%3C%2FDT%3E" xr:uid="{670E94F2-D82A-488D-BE47-A823BD7F173D}"/>
    <hyperlink ref="J439" r:id="rId877" display="https://access.ovid.com/custom/redirector/index.html?dest=https://go.openathens.net/redirector/unimelb.edu.au?url=http://ovidsp.ovid.com/ovidweb.cgi?T=JS&amp;CSC=Y&amp;NEWS=N&amp;PAGE=fulltext&amp;D=emed20&amp;AN=2002499326" xr:uid="{43A8D8B8-7BCE-42FF-B53B-2B7A555FC5ED}"/>
    <hyperlink ref="K439" r:id="rId878" display="https://unimelb.hosted.exlibrisgroup.com/sfxlcl41/?sid=OVID:embase&amp;id=pmid:31400582&amp;id=doi:10.1016%2Fj.drugpo.2019.07.036&amp;issn=0955-3959&amp;isbn=&amp;volume=74&amp;issue=&amp;spage=11&amp;pages=11-17&amp;date=2019&amp;title=International+Journal+of+Drug+Policy&amp;atitle=Frequently+asked+questions+about+dabbing+concentrates+in+online+cannabis+community+discussion+forums&amp;aulast=Meacham&amp;pid=%3Cauthor%3EMeacham+M.C.%3BRoh+S.%3BChang+J.S.%3BRamo+D.E.%3C%2Fauthor%3E%3CAN%3E2002499326%3C%2FAN%3E%3CDT%3EArticle%3C%2FDT%3E" xr:uid="{BFA2BD6B-D27E-477A-824E-841A97DD07C1}"/>
    <hyperlink ref="J440" r:id="rId879" display="https://access.ovid.com/custom/redirector/index.html?dest=https://go.openathens.net/redirector/unimelb.edu.au?url=http://ovidsp.ovid.com/ovidweb.cgi?T=JS&amp;CSC=Y&amp;NEWS=N&amp;PAGE=fulltext&amp;D=emed20&amp;AN=2002236968" xr:uid="{226E21CF-E90A-436F-8AFC-D9D449204405}"/>
    <hyperlink ref="K440" r:id="rId880" display="https://unimelb.hosted.exlibrisgroup.com/sfxlcl41/?sid=OVID:embase&amp;id=pmid:31295646&amp;id=doi:10.1016%2Fj.psychres.2019.07.003&amp;issn=0165-1781&amp;isbn=&amp;volume=279&amp;issue=&amp;spage=40&amp;pages=40-46&amp;date=2019&amp;title=Psychiatry+Research&amp;atitle=Cessation+of+cannabis+use%3A+A+retrospective+cohort+study&amp;aulast=Seidel&amp;pid=%3Cauthor%3ESeidel+A.-K.%3BPedersen+A.%3BHanewinkel+R.%3BMorgenstern+M.%3C%2Fauthor%3E%3CAN%3E2002236968%3C%2FAN%3E%3CDT%3EArticle%3C%2FDT%3E" xr:uid="{58E1CFAE-6BC3-4259-8874-C518EDC29B95}"/>
    <hyperlink ref="J441" r:id="rId881" display="https://access.ovid.com/custom/redirector/index.html?dest=https://go.openathens.net/redirector/unimelb.edu.au?url=http://ovidsp.ovid.com/ovidweb.cgi?T=JS&amp;CSC=Y&amp;NEWS=N&amp;PAGE=fulltext&amp;D=emed20&amp;AN=2002097871" xr:uid="{58C0ADB9-17CB-4ABB-8F9F-DE2057AE7D22}"/>
    <hyperlink ref="K441" r:id="rId882" display="https://unimelb.hosted.exlibrisgroup.com/sfxlcl41/?sid=OVID:embase&amp;id=pmid:31200279&amp;id=doi:10.1016%2Fj.drugalcdep.2019.04.011&amp;issn=0376-8716&amp;isbn=&amp;volume=201&amp;issue=&amp;spage=85&amp;pages=85-93&amp;date=2019&amp;title=Drug+and+Alcohol+Dependence&amp;atitle=The+rise+of+e-cigarettes%2C+pod+mod+devices%2C+and+JUUL+among+youth%3A+Factors+influencing+use%2C+health+implications%2C+and+downstream+effects&amp;aulast=Fadus&amp;pid=%3Cauthor%3EFadus+M.C.%3BSmith+T.T.%3BSqueglia+L.M.%3C%2Fauthor%3E%3CAN%3E2002097871%3C%2FAN%3E%3CDT%3EReview%3C%2FDT%3E" xr:uid="{41E76DE5-EED2-495D-814D-A0A1222024FA}"/>
    <hyperlink ref="J442" r:id="rId883" display="https://access.ovid.com/custom/redirector/index.html?dest=https://go.openathens.net/redirector/unimelb.edu.au?url=http://ovidsp.ovid.com/ovidweb.cgi?T=JS&amp;CSC=Y&amp;NEWS=N&amp;PAGE=fulltext&amp;D=emed20&amp;AN=2001504230" xr:uid="{3B4047A1-9E9E-4BE0-A581-EF3BC7D4D034}"/>
    <hyperlink ref="K442" r:id="rId884" display="https://unimelb.hosted.exlibrisgroup.com/sfxlcl41/?sid=OVID:embase&amp;id=pmid:30703667&amp;id=doi:10.1016%2Fj.addbeh.2019.01.010&amp;issn=0306-4603&amp;isbn=&amp;volume=93&amp;issue=&amp;spage=86&amp;pages=86-92&amp;date=2019&amp;title=Addictive+Behaviors&amp;atitle=Two-+and+three-year+follow-up+from+a+gender-specific%2C+web-based+drug+abuse+prevention+program+for+adolescent+girls&amp;aulast=Schwinn&amp;pid=%3Cauthor%3ESchwinn+T.M.%3BSchinke+S.P.%3BKeller+B.%3BHopkins+J.%3C%2Fauthor%3E%3CAN%3E2001504230%3C%2FAN%3E%3CDT%3EArticle%3C%2FDT%3E" xr:uid="{4B9805CC-AF12-445E-834B-DDCC8F88FD57}"/>
    <hyperlink ref="J443" r:id="rId885" display="https://access.ovid.com/custom/redirector/index.html?dest=https://go.openathens.net/redirector/unimelb.edu.au?url=http://ovidsp.ovid.com/ovidweb.cgi?T=JS&amp;CSC=Y&amp;NEWS=N&amp;PAGE=fulltext&amp;D=emed20&amp;AN=625495104" xr:uid="{3756AC57-A92E-4B5C-82FD-BE71C66B9209}"/>
    <hyperlink ref="K443" r:id="rId886" display="https://unimelb.hosted.exlibrisgroup.com/sfxlcl41/?sid=OVID:embase&amp;id=pmid:30556823&amp;id=doi:10.1001%2Fjamapediatrics.2018.3811&amp;issn=2168-6203&amp;isbn=&amp;volume=173&amp;issue=2&amp;spage=185&amp;pages=185-186&amp;date=2019&amp;title=JAMA+Pediatrics&amp;atitle=Acute+Mental+Health+Symptoms+in+Adolescent+Marijuana+Users&amp;aulast=Levy&amp;pid=%3Cauthor%3ELevy+S.%3BWeitzman+E.R.%3C%2Fauthor%3E%3CAN%3E625495104%3C%2FAN%3E%3CDT%3ELetter%3C%2FDT%3E" xr:uid="{154FDEE7-75A2-4B98-80C4-106F15B63641}"/>
    <hyperlink ref="J444" r:id="rId887" display="https://access.ovid.com/custom/redirector/index.html?dest=https://go.openathens.net/redirector/unimelb.edu.au?url=http://ovidsp.ovid.com/ovidweb.cgi?T=JS&amp;CSC=Y&amp;NEWS=N&amp;PAGE=fulltext&amp;D=emed20&amp;AN=2001364662" xr:uid="{915E7FE4-D395-42EE-9815-C82AC4774507}"/>
    <hyperlink ref="K444" r:id="rId888" display="https://unimelb.hosted.exlibrisgroup.com/sfxlcl41/?sid=OVID:embase&amp;id=pmid:30530252&amp;id=doi:10.1016%2Fj.drugpo.2018.08.005&amp;issn=0955-3959&amp;isbn=&amp;volume=63&amp;issue=&amp;spage=101&amp;pages=101-110&amp;date=2019&amp;title=International+Journal+of+Drug+Policy&amp;atitle=%23Drugsforsale%3A+An+exploration+of+the+use+of+social+media+and+encrypted+messaging+apps+to+supply+and+access+drugs&amp;aulast=Moyle&amp;pid=%3Cauthor%3EMoyle+L.%3BChilds+A.%3BCoomber+R.%3BBarratt+M.J.%3C%2Fauthor%3E%3CAN%3E2001364662%3C%2FAN%3E%3CDT%3EArticle%3C%2FDT%3E" xr:uid="{7A2BF29F-7675-4C03-BFD0-BA4FD414A866}"/>
    <hyperlink ref="J445" r:id="rId889" display="https://access.ovid.com/custom/redirector/index.html?dest=https://go.openathens.net/redirector/unimelb.edu.au?url=http://ovidsp.ovid.com/ovidweb.cgi?T=JS&amp;CSC=Y&amp;NEWS=N&amp;PAGE=fulltext&amp;D=emed20&amp;AN=628959761" xr:uid="{F71CDE91-C12C-4904-BC8C-5101480AA4B6}"/>
    <hyperlink ref="K445" r:id="rId890" display="https://unimelb.hosted.exlibrisgroup.com/sfxlcl41/?sid=OVID:embase&amp;id=pmid:31411642&amp;id=doi:10.1001%2Fjama.2019.9981&amp;issn=0098-7484&amp;isbn=&amp;volume=322&amp;issue=9&amp;spage=802&amp;pages=802-804&amp;date=2019&amp;title=JAMA+-+Journal+of+the+American+Medical+Association&amp;atitle=With+Neuroimaging%2C+Large+NIH+Study+Could+Shine+a+Light+on+the+Adolescent+Brain&amp;aulast=Abbasi&amp;pid=%3Cauthor%3EAbbasi+J.%3C%2Fauthor%3E%3CAN%3E628959761%3C%2FAN%3E%3CDT%3ENote%3C%2FDT%3E" xr:uid="{7E67BE6D-5E05-4377-BD82-1CF223196A81}"/>
    <hyperlink ref="J446" r:id="rId891" display="https://access.ovid.com/custom/redirector/index.html?dest=https://go.openathens.net/redirector/unimelb.edu.au?url=http://ovidsp.ovid.com/ovidweb.cgi?T=JS&amp;CSC=Y&amp;NEWS=N&amp;PAGE=fulltext&amp;D=emed20&amp;AN=634458654" xr:uid="{B49B807B-D9C1-4D24-AE69-6A409D659CAD}"/>
    <hyperlink ref="K446" r:id="rId892" display="https://unimelb.hosted.exlibrisgroup.com/sfxlcl41/?sid=OVID:embase&amp;id=pmid:&amp;id=doi:10.1007%2Fs11136-019-02257-y&amp;issn=1573-2649&amp;isbn=&amp;volume=28&amp;issue=SUPPL+1&amp;spage=S129&amp;pages=S129-S130&amp;date=2019&amp;title=Quality+of+Life+Research&amp;atitle=Cannabis+use+among+individuals+living+with+fibromyalgia&amp;aulast=Payakachat&amp;pid=%3Cauthor%3EPayakachat+N.%3BAchraya+M.%3BNagel+C.%3C%2Fauthor%3E%3CAN%3E634458654%3C%2FAN%3E%3CDT%3EConference+Abstract%3C%2FDT%3E" xr:uid="{22E0851D-197B-449F-B540-4162E732A7F9}"/>
    <hyperlink ref="J447" r:id="rId893" display="https://access.ovid.com/custom/redirector/index.html?dest=https://go.openathens.net/redirector/unimelb.edu.au?url=http://ovidsp.ovid.com/ovidweb.cgi?T=JS&amp;CSC=Y&amp;NEWS=N&amp;PAGE=fulltext&amp;D=emed20&amp;AN=634251714" xr:uid="{61D2255B-5D9C-4F7F-8E05-2AB88FD9A2A5}"/>
    <hyperlink ref="K447" r:id="rId894" display="https://unimelb.hosted.exlibrisgroup.com/sfxlcl41/?sid=OVID:embase&amp;id=pmid:&amp;id=doi:10.1111%2Fjsr.12912&amp;issn=1365-2869&amp;isbn=&amp;volume=28&amp;issue=SUPPL+1&amp;spage=&amp;pages=&amp;date=2019&amp;title=Journal+of+Sleep+Research&amp;atitle=Cannabis+use+patterns+for+sleep+disorders+in+Australia%3A+A+subanalysis+of+an+online+cross-sectional+survey&amp;aulast=Suraev&amp;pid=%3Cauthor%3ESuraev+A.%3BHoyos+C.%3BMills+L.%3BMcGregor+I.%3BBravo+M.%3BArkell+T.%3BBenson+M.%3BLintzeris+N.%3C%2Fauthor%3E%3CAN%3E634251714%3C%2FAN%3E%3CDT%3EConference+Abstract%3C%2FDT%3E" xr:uid="{26330C16-640D-4C8F-80D2-D4CDA66C0046}"/>
    <hyperlink ref="J448" r:id="rId895" display="https://access.ovid.com/custom/redirector/index.html?dest=https://go.openathens.net/redirector/unimelb.edu.au?url=http://ovidsp.ovid.com/ovidweb.cgi?T=JS&amp;CSC=Y&amp;NEWS=N&amp;PAGE=fulltext&amp;D=emed20&amp;AN=2003281035" xr:uid="{ED2E78BC-15DD-4084-8D73-570A8DC937E7}"/>
    <hyperlink ref="K448" r:id="rId896" display="https://unimelb.hosted.exlibrisgroup.com/sfxlcl41/?sid=OVID:embase&amp;id=pmid:&amp;id=doi:10.1016%2Fj.jaac.2019.07.757&amp;issn=0890-8567&amp;isbn=&amp;volume=58&amp;issue=10+Supplement&amp;spage=S324&amp;pages=S324&amp;date=2019&amp;title=Journal+of+the+American+Academy+of+Child+and+Adolescent+Psychiatry&amp;atitle=NEW+TECHNOLOGIES+TO+GAIN+INSIGHTS+INTO+ADOLESCENT+SUBSTANCE+USE+DISORDERS&amp;aulast=Ivanov&amp;pid=%3Cauthor%3EIvanov+I.%3BParvaz+M.A.%3BBlair+J.%3C%2Fauthor%3E%3CAN%3E2003281035%3C%2FAN%3E%3CDT%3EConference+Abstract%3C%2FDT%3E" xr:uid="{BF062CB7-5DF8-45A2-8B5D-F7DBC72A04F5}"/>
    <hyperlink ref="J449" r:id="rId897" display="https://access.ovid.com/custom/redirector/index.html?dest=https://go.openathens.net/redirector/unimelb.edu.au?url=http://ovidsp.ovid.com/ovidweb.cgi?T=JS&amp;CSC=Y&amp;NEWS=N&amp;PAGE=fulltext&amp;D=emed20&amp;AN=2003280212" xr:uid="{0646DD89-292B-4A10-B08F-2886DA8A6F10}"/>
    <hyperlink ref="K449" r:id="rId898" display="https://unimelb.hosted.exlibrisgroup.com/sfxlcl41/?sid=OVID:embase&amp;id=pmid:&amp;id=doi:10.1016%2Fj.jaac.2019.07.738&amp;issn=0890-8567&amp;isbn=&amp;volume=58&amp;issue=10+Supplement&amp;spage=S318&amp;pages=S318&amp;date=2019&amp;title=Journal+of+the+American+Academy+of+Child+and+Adolescent+Psychiatry&amp;atitle=13.3+INTERVENTION+DEVELOPMENT+AND+DESIGN%3A+DETERMINING+ELEMENTS+OF+MOBILE+HEALTH+INTERVENTION+TO+PROMOTE+CANNABIS+CESSATION+AMONG+ADOLESCENTS+WITH+CANNABIS+USE+DISORDERS&amp;aulast=Bagot&amp;pid=%3Cauthor%3EBagot+K.%3C%2Fauthor%3E%3CAN%3E2003280212%3C%2FAN%3E%3CDT%3EConference+Abstract%3C%2FDT%3E" xr:uid="{0F3D464B-052F-4354-A627-5E291CD70276}"/>
    <hyperlink ref="J450" r:id="rId899" display="https://access.ovid.com/custom/redirector/index.html?dest=https://go.openathens.net/redirector/unimelb.edu.au?url=http://ovidsp.ovid.com/ovidweb.cgi?T=JS&amp;CSC=Y&amp;NEWS=N&amp;PAGE=fulltext&amp;D=emed20&amp;AN=2003280189" xr:uid="{143BCEC2-A19A-4AD5-969D-ECD8311DB86B}"/>
    <hyperlink ref="K450" r:id="rId900" display="https://unimelb.hosted.exlibrisgroup.com/sfxlcl41/?sid=OVID:embase&amp;id=pmid:&amp;id=doi:10.1016%2Fj.jaac.2019.08.424&amp;issn=0890-8567&amp;isbn=&amp;volume=58&amp;issue=10+Supplement&amp;spage=S281&amp;pages=S281&amp;date=2019&amp;title=Journal+of+the+American+Academy+of+Child+and+Adolescent+Psychiatry&amp;atitle=6.32+CAN+CANNABIS+USE+DURING+PREGNANCY+OCCUR+IN+THE+ABSENCE+OF+OTHER+RISK+FACTORS%3F&amp;aulast=Garon-Bissonnette&amp;pid=%3Cauthor%3EGaron-Bissonnette+J.%3BMorneau+M.%3BDuguay+G.%3BLemieux+R.%3BDubois-Comtois+K.%3BMilot+T.%3BBerthelot+N.%3C%2Fauthor%3E%3CAN%3E2003280189%3C%2FAN%3E%3CDT%3EConference+Abstract%3C%2FDT%3E" xr:uid="{0CC946AA-F264-41B6-B41C-1697290046E6}"/>
    <hyperlink ref="J451" r:id="rId901" display="https://access.ovid.com/custom/redirector/index.html?dest=https://go.openathens.net/redirector/unimelb.edu.au?url=http://ovidsp.ovid.com/ovidweb.cgi?T=JS&amp;CSC=Y&amp;NEWS=N&amp;PAGE=fulltext&amp;D=emed20&amp;AN=2003280124" xr:uid="{0986A1A9-26EB-4286-8352-ED454B7E391B}"/>
    <hyperlink ref="K451" r:id="rId902" display="https://unimelb.hosted.exlibrisgroup.com/sfxlcl41/?sid=OVID:embase&amp;id=pmid:&amp;id=doi:10.1016%2Fj.jaac.2019.07.761&amp;issn=0890-8567&amp;isbn=&amp;volume=58&amp;issue=10+Supplement&amp;spage=S325&amp;pages=S325&amp;date=2019&amp;title=Journal+of+the+American+Academy+of+Child+and+Adolescent+Psychiatry&amp;atitle=17.4+THIS+IS+YOUR+BRAIN+ON+SOCIAL+MEDIA&amp;aulast=Bagot&amp;pid=%3Cauthor%3EBagot+K.%3C%2Fauthor%3E%3CAN%3E2003280124%3C%2FAN%3E%3CDT%3EConference+Abstract%3C%2FDT%3E" xr:uid="{441642DB-3854-409C-B721-560D456D0268}"/>
    <hyperlink ref="J452" r:id="rId903" display="https://access.ovid.com/custom/redirector/index.html?dest=https://go.openathens.net/redirector/unimelb.edu.au?url=http://ovidsp.ovid.com/ovidweb.cgi?T=JS&amp;CSC=Y&amp;NEWS=N&amp;PAGE=fulltext&amp;D=emed20&amp;AN=629301385" xr:uid="{14339897-57D4-40D9-B62E-147E4DD539B0}"/>
    <hyperlink ref="K452" r:id="rId904" display="https://unimelb.hosted.exlibrisgroup.com/sfxlcl41/?sid=OVID:embase&amp;id=pmid:&amp;id=doi:10.1200%2FJCO.2019.37.15_suppl.e18060&amp;issn=1527-7755&amp;isbn=&amp;volume=37&amp;issue=Supplement+15&amp;spage=e18060&amp;pages=&amp;date=2019&amp;title=Journal+of+Clinical+Oncology&amp;atitle=Real-world+data+%28RWD%29+and+patients+reported+outcomes+%28PRO%29+in+breast+cancer+%28BC%29%3A+Physical%2C+emotional+side+effects+%28S%2FE%29%2C+financial+toxicity+%28FT%29%2C+and+complementary+usage+%28CM%29+relations&amp;aulast=Vorobiof&amp;pid=%3Cauthor%3EVorobiof+D.A.%3BMalki+E.%3BDeutsch+I.%3BHasid+L.%3C%2Fauthor%3E%3CAN%3E629301385%3C%2FAN%3E%3CDT%3EConference+Abstract%3C%2FDT%3E" xr:uid="{43541A63-47B7-46BF-959C-BE16F8E5B17C}"/>
    <hyperlink ref="J453" r:id="rId905" display="https://access.ovid.com/custom/redirector/index.html?dest=https://go.openathens.net/redirector/unimelb.edu.au?url=http://ovidsp.ovid.com/ovidweb.cgi?T=JS&amp;CSC=Y&amp;NEWS=N&amp;PAGE=fulltext&amp;D=emed20&amp;AN=628867218" xr:uid="{478758E0-EE7E-4CDE-807C-A00BD02685B3}"/>
    <hyperlink ref="K453" r:id="rId906" display="https://unimelb.hosted.exlibrisgroup.com/sfxlcl41/?sid=OVID:embase&amp;id=pmid:&amp;id=doi:10.1093%2Fibd%2Fizy393.001&amp;issn=1536-4844&amp;isbn=&amp;volume=25&amp;issue=Supplement+1&amp;spage=S1&amp;pages=S1&amp;date=2019&amp;title=Inflammatory+Bowel+Diseases&amp;atitle=Clinical+practitioners%27+education+and+resource+needs+for+inflammatory+bowel+diseases&amp;aulast=Malter&amp;pid=%3Cauthor%3EMalter+L.B.%3BJain+A.%3BCohen+B.%3BGaidos+J.%3BAxisa+L.%3BButterfeld+L.%3BRescola+B.J.%3BSarode+S.%3BCheifetz+A.%3BEhrlich+O.G.%3C%2Fauthor%3E%3CAN%3E628867218%3C%2FAN%3E%3CDT%3EConference+Abstract%3C%2FDT%3E" xr:uid="{2E6B68F6-66E6-4819-B92A-80BBC38EFDF5}"/>
    <hyperlink ref="J454" r:id="rId907" display="https://access.ovid.com/custom/redirector/index.html?dest=https://go.openathens.net/redirector/unimelb.edu.au?url=http://ovidsp.ovid.com/ovidweb.cgi?T=JS&amp;CSC=Y&amp;NEWS=N&amp;PAGE=fulltext&amp;D=emed20&amp;AN=628239013" xr:uid="{3D5DB321-F660-4B55-BDE1-9D9CAAF41C18}"/>
    <hyperlink ref="K454" r:id="rId908" display="https://unimelb.hosted.exlibrisgroup.com/sfxlcl41/?sid=OVID:embase&amp;id=pmid:&amp;id=doi:10.1111%2Facer.14059&amp;issn=1530-0277&amp;isbn=&amp;volume=43&amp;issue=Supplement+1&amp;spage=81A&amp;pages=81A&amp;date=2019&amp;title=Alcoholism%3A+Clinical+and+Experimental+Research&amp;atitle=Characteristics+associated+with+high+intensity+drinking+among+adolescent+and+emerging+adult+risky+drinkers&amp;aulast=Bonar&amp;pid=%3Cauthor%3EBonar+E.E.%3BYoung+S.D.%3BBlow+F.C.%3BCunningham+R.M.%3BBohnert+A.S.B.%3BBauermeister+J.A.%3BWalton+M.A.%3C%2Fauthor%3E%3CAN%3E628239013%3C%2FAN%3E%3CDT%3EConference+Abstract%3C%2FDT%3E" xr:uid="{BE90072C-CE67-49AC-8D42-DB78698F4BEA}"/>
    <hyperlink ref="J455" r:id="rId909" display="https://access.ovid.com/custom/redirector/index.html?dest=https://go.openathens.net/redirector/unimelb.edu.au?url=http://ovidsp.ovid.com/ovidweb.cgi?T=JS&amp;CSC=Y&amp;NEWS=N&amp;PAGE=fulltext&amp;D=emed20&amp;AN=628239635" xr:uid="{C6A9D5B0-801D-43E7-821A-C754F10C6F85}"/>
    <hyperlink ref="K455" r:id="rId910" display="https://unimelb.hosted.exlibrisgroup.com/sfxlcl41/?sid=OVID:embase&amp;id=pmid:&amp;id=doi:10.1111%2Facer.14059&amp;issn=1530-0277&amp;isbn=&amp;volume=43&amp;issue=Supplement+1&amp;spage=58A&amp;pages=58A&amp;date=2019&amp;title=Alcoholism%3A+Clinical+and+Experimental+Research&amp;atitle=Evidence+for+using+emojis+as+an+alternative+way+to+assess+positive+and+negative+affect+in+daily+studies+on+young+adult+alcohol+use&amp;aulast=Fairlie&amp;pid=%3Cauthor%3EFairlie+A.M.%3BPatrick+M.E.%3BLee+C.M.%3C%2Fauthor%3E%3CAN%3E628239635%3C%2FAN%3E%3CDT%3EConference+Abstract%3C%2FDT%3E" xr:uid="{7B1B13FE-5CD8-42EC-B365-BDB240BBF239}"/>
    <hyperlink ref="J456" r:id="rId911" display="https://access.ovid.com/custom/redirector/index.html?dest=https://go.openathens.net/redirector/unimelb.edu.au?url=http://ovidsp.ovid.com/ovidweb.cgi?T=JS&amp;CSC=Y&amp;NEWS=N&amp;PAGE=fulltext&amp;D=emed20&amp;AN=628238427" xr:uid="{A34DF71C-19C7-4375-A59A-45DCF00E51A5}"/>
    <hyperlink ref="K456" r:id="rId912" display="https://unimelb.hosted.exlibrisgroup.com/sfxlcl41/?sid=OVID:embase&amp;id=pmid:&amp;id=doi:10.1111%2Facer.14059&amp;issn=1530-0277&amp;isbn=&amp;volume=43&amp;issue=Supplement+1&amp;spage=79A&amp;pages=79A&amp;date=2019&amp;title=Alcoholism%3A+Clinical+and+Experimental+Research&amp;atitle=Developing+a+motivational+interviewing+fidelity+coding+scheme+for+alcohol+interventions+delivered+by+e-health+coaches+on+social+media&amp;aulast=Schneeberger&amp;pid=%3Cauthor%3ESchneeberger+D.%3BBonar+E.E.%3BBauermeister+J.%3BYoung+S.%3BBlow+F.C.%3BBourque+C.%3BCunningham+R.M.%3BBohnert+A.%3BWalton+M.A.%3C%2Fauthor%3E%3CAN%3E628238427%3C%2FAN%3E%3CDT%3EConference+Abstract%3C%2FDT%3E" xr:uid="{9F329BBB-28EF-4C5A-A223-D100DADF21DA}"/>
    <hyperlink ref="J457" r:id="rId913" display="https://access.ovid.com/custom/redirector/index.html?dest=https://go.openathens.net/redirector/unimelb.edu.au?url=http://ovidsp.ovid.com/ovidweb.cgi?T=JS&amp;CSC=Y&amp;NEWS=N&amp;PAGE=fulltext&amp;D=emed20&amp;AN=2001546605" xr:uid="{E41E2675-C08C-4DB4-9F7C-1FE43D17BC9B}"/>
    <hyperlink ref="K457" r:id="rId914" display="https://unimelb.hosted.exlibrisgroup.com/sfxlcl41/?sid=OVID:embase&amp;id=pmid:&amp;id=doi:10.1053%2Fj.gastro.2019.01.045&amp;issn=0016-5085&amp;isbn=&amp;volume=156&amp;issue=3+Supplement&amp;spage=S1&amp;pages=S1-S2&amp;date=2019&amp;title=Gastroenterology&amp;atitle=CLINICAL+PRACTITIONERS%27+EDUCATION+AND+RESOURCE+NEEDS+FOR+INFLAMMATORY+BOWEL+DISEASES&amp;aulast=Malter&amp;pid=%3Cauthor%3EMalter+L.B.%3BJain+A.%3BCohen+B.%3BGaidos+J.%3BAxisa+L.%3BButterfield+L.%3BRescola+B.J.%3BSarode+S.%3BCheifetz+A.%3BEhrlich+O.G.%3C%2Fauthor%3E%3CAN%3E2001546605%3C%2FAN%3E%3CDT%3EConference+Abstract%3C%2FDT%3E" xr:uid="{B4FCFB41-E093-4C95-861D-A4A3CF858B5D}"/>
    <hyperlink ref="J458" r:id="rId915" display="https://access.ovid.com/custom/redirector/index.html?dest=https://go.openathens.net/redirector/unimelb.edu.au?url=http://ovidsp.ovid.com/ovidweb.cgi?T=JS&amp;CSC=Y&amp;NEWS=N&amp;PAGE=fulltext&amp;D=emed20&amp;AN=2001444666" xr:uid="{F7CB7E1A-BA97-4E89-8347-A0E7BA783614}"/>
    <hyperlink ref="K458" r:id="rId916" display="https://unimelb.hosted.exlibrisgroup.com/sfxlcl41/?sid=OVID:embase&amp;id=pmid:&amp;id=doi:10.1016%2Fj.jadohealth.2018.10.215&amp;issn=1054-139X&amp;isbn=&amp;volume=64&amp;issue=2+Supplement&amp;spage=S101&amp;pages=S101&amp;date=2019&amp;title=Journal+of+Adolescent+Health&amp;atitle=Adolescent+Lives+Matter%3A+Social+Well-Being+of+Sexual+And+Gender+Minority+Adolescents+At-Risk+For+And+Living+With+HIV&amp;aulast=Arrington-Sanders&amp;pid=%3Cauthor%3EArrington-Sanders+R.%3BGalai+N.%3BWirtz+A.%3BKwait+J.%3BBeyrer+C.%3BDowshen+N.%3BD%27Angelo+L.J.%3BHailey+K.%3BConley+J.%3BBrooks+D.%3BCelentano+D.%3C%2Fauthor%3E%3CAN%3E2001444666%3C%2FAN%3E%3CDT%3EConference+Abstract%3C%2FDT%3E" xr:uid="{2F1050D3-0B89-4A57-ADFD-339582B8FC57}"/>
    <hyperlink ref="J459" r:id="rId917" display="https://access.ovid.com/custom/redirector/index.html?dest=https://go.openathens.net/redirector/unimelb.edu.au?url=http://ovidsp.ovid.com/ovidweb.cgi?T=JS&amp;CSC=Y&amp;NEWS=N&amp;PAGE=fulltext&amp;D=emed20&amp;AN=2001444664" xr:uid="{495CFC83-56F5-4ADD-B862-853F3329ECBE}"/>
    <hyperlink ref="K459" r:id="rId918" display="https://unimelb.hosted.exlibrisgroup.com/sfxlcl41/?sid=OVID:embase&amp;id=pmid:&amp;id=doi:10.1016%2Fj.jadohealth.2018.10.172&amp;issn=1054-139X&amp;isbn=&amp;volume=64&amp;issue=2+Supplement&amp;spage=S80&amp;pages=S80&amp;date=2019&amp;title=Journal+of+Adolescent+Health&amp;atitle=Youth+Appeal+In+Recreational+Marijuana+Promotions+Across+Three+Social+Media+Platforms&amp;aulast=Jenkins&amp;pid=%3Cauthor%3EJenkins+M.C.%3BKerr+B.%3BScheck+J.B.%3BGower+A.D.%3BMoreno+M.A.%3C%2Fauthor%3E%3CAN%3E2001444664%3C%2FAN%3E%3CDT%3EConference+Abstract%3C%2FDT%3E" xr:uid="{2F3E1E67-ABE5-44E7-A924-2535B7DE05A5}"/>
    <hyperlink ref="J460" r:id="rId919" display="https://access.ovid.com/custom/redirector/index.html?dest=https://go.openathens.net/redirector/unimelb.edu.au?url=http://ovidsp.ovid.com/ovidweb.cgi?T=JS&amp;CSC=Y&amp;NEWS=N&amp;PAGE=fulltext&amp;D=emed20&amp;AN=2001444556" xr:uid="{8F47F5E4-ED5A-4664-8181-2D06D058C4E3}"/>
    <hyperlink ref="K460" r:id="rId920" display="https://unimelb.hosted.exlibrisgroup.com/sfxlcl41/?sid=OVID:embase&amp;id=pmid:&amp;id=doi:10.1016%2Fj.jadohealth.2018.10.204&amp;issn=1054-139X&amp;isbn=&amp;volume=64&amp;issue=2+Supplement&amp;spage=S95&amp;pages=S95-S96&amp;date=2019&amp;title=Journal+of+Adolescent+Health&amp;atitle=E-Volution-+A+Two+Way+Text+Messaging+Intervention+To+Support+Young+People+With+HIV+Achieve+Health+And+Wellbeing&amp;aulast=Plax&amp;pid=%3Cauthor%3EPlax+K.%3BGerke+D.%3BSchlueter+J.%3BGlotfelty+J.%3BFreshman+M.%3BSlovacek+S.%3C%2Fauthor%3E%3CAN%3E2001444556%3C%2FAN%3E%3CDT%3EConference+Abstract%3C%2FDT%3E" xr:uid="{948372CC-D4B0-4FC0-952E-399632FF0E40}"/>
    <hyperlink ref="J461" r:id="rId921" display="https://access.ovid.com/custom/redirector/index.html?dest=https://go.openathens.net/redirector/unimelb.edu.au?url=http://ovidsp.ovid.com/ovidweb.cgi?T=JS&amp;CSC=Y&amp;NEWS=N&amp;PAGE=fulltext&amp;D=emed19&amp;AN=625949350" xr:uid="{31166389-8010-4B76-A9CC-DF5F66575407}"/>
    <hyperlink ref="K461" r:id="rId922" display="https://unimelb.hosted.exlibrisgroup.com/sfxlcl41/?sid=OVID:embase&amp;id=pmid:28681195&amp;id=doi:10.1007%2Fs11121-017-0818-9&amp;issn=1573-6695&amp;isbn=&amp;volume=19&amp;issue=2&amp;spage=127&amp;pages=127-137&amp;date=2018&amp;title=Prevention+science+%3A+the+official+journal+of+the+Society+for+Prevention+Research&amp;atitle=Exposure+to+and+Content+of+Marijuana+Product+Reviews&amp;aulast=Cavazos-Rehg&amp;pid=%3Cauthor%3ECavazos-Rehg+P.A.%3BKrauss+M.J.%3BSowles+S.J.%3BMurphy+G.M.%3BBierut+L.J.%3C%2Fauthor%3E%3CAN%3E625949350%3C%2FAN%3E%3CDT%3EArticle%3C%2FDT%3E" xr:uid="{3BAB7B38-5F7B-4AC0-B0CF-FC5D55DAAA10}"/>
    <hyperlink ref="J462" r:id="rId923" display="https://access.ovid.com/custom/redirector/index.html?dest=https://go.openathens.net/redirector/unimelb.edu.au?url=http://ovidsp.ovid.com/ovidweb.cgi?T=JS&amp;CSC=Y&amp;NEWS=N&amp;PAGE=fulltext&amp;D=emed19&amp;AN=626082198" xr:uid="{8B3D0FA4-B96C-42AF-A97F-3F23F4B6D101}"/>
    <hyperlink ref="K462" r:id="rId924" display="https://unimelb.hosted.exlibrisgroup.com/sfxlcl41/?sid=OVID:embase&amp;id=pmid:29214836&amp;id=doi:10.1177%2F0890117116686574&amp;issn=2168-6602&amp;isbn=&amp;volume=32&amp;issue=4&amp;spage=880&amp;pages=880-886&amp;date=2018&amp;title=American+journal+of+health+promotion+%3A+AJHP&amp;atitle=%22No+High+Like+a+Brownie+High%22%3A+A+Content+Analysis+of+Edible+Marijuana+Tweets&amp;aulast=Cavazos-Rehg&amp;pid=%3Cauthor%3ECavazos-Rehg+P.A.%3BZewdie+K.%3BKrauss+M.J.%3BSowles+S.J.%3C%2Fauthor%3E%3CAN%3E626082198%3C%2FAN%3E%3CDT%3EArticle%3C%2FDT%3E" xr:uid="{F69F5A8E-99B1-4DD4-A7D7-B1DB3C475231}"/>
    <hyperlink ref="J463" r:id="rId925" display="https://access.ovid.com/custom/redirector/index.html?dest=https://go.openathens.net/redirector/unimelb.edu.au?url=http://ovidsp.ovid.com/ovidweb.cgi?T=JS&amp;CSC=Y&amp;NEWS=N&amp;PAGE=fulltext&amp;D=emed19&amp;AN=2001073116" xr:uid="{C31A8B72-ED6F-4323-8012-5235C72F0F1B}"/>
    <hyperlink ref="K463" r:id="rId926" display="https://unimelb.hosted.exlibrisgroup.com/sfxlcl41/?sid=OVID:embase&amp;id=pmid:30185393&amp;id=doi:10.1016%2Fj.clinthera.2018.08.003&amp;issn=0149-2918&amp;isbn=&amp;volume=40&amp;issue=9&amp;spage=1429&amp;pages=1429-1434&amp;date=2018&amp;title=Clinical+Therapeutics&amp;atitle=Troublesome+News%2C+Fake+News%2C+Biased+or+Incomplete+News&amp;aulast=Shader&amp;pid=%3Cauthor%3EShader+R.I.%3C%2Fauthor%3E%3CAN%3E2001073116%3C%2FAN%3E%3CDT%3EEditorial%3C%2FDT%3E" xr:uid="{02831381-73AE-4ED9-845F-F65F169CAFDD}"/>
    <hyperlink ref="J464" r:id="rId927" display="https://access.ovid.com/custom/redirector/index.html?dest=https://go.openathens.net/redirector/unimelb.edu.au?url=http://ovidsp.ovid.com/ovidweb.cgi?T=JS&amp;CSC=Y&amp;NEWS=N&amp;PAGE=fulltext&amp;D=emed19&amp;AN=2000764881" xr:uid="{ABC9E543-A94B-4423-8D11-CE019E40E9BC}"/>
    <hyperlink ref="K464" r:id="rId928" display="https://unimelb.hosted.exlibrisgroup.com/sfxlcl41/?sid=OVID:embase&amp;id=pmid:29530583&amp;id=doi:10.1016%2Fj.acap.2018.03.003&amp;issn=1876-2859&amp;isbn=&amp;volume=18&amp;issue=6&amp;spage=655&amp;pages=655-661&amp;date=2018&amp;title=Academic+Pediatrics&amp;atitle=Sleep+Disturbances%2C+Psychosocial+Difficulties%2C+and+Health+Risk+Behavior+in+16%2C781+Dutch+Adolescents&amp;aulast=Verkooijen&amp;pid=%3Cauthor%3EVerkooijen+S.%3Bde+Vos+N.%3BBakker-Camu+B.J.W.%3BBranje+S.J.T.%3BKahn+R.S.%3BOphoff+R.A.%3BPlevier+C.M.%3BBoks+M.P.M.%3C%2Fauthor%3E%3CAN%3E2000764881%3C%2FAN%3E%3CDT%3EArticle%3C%2FDT%3E" xr:uid="{8F17EAED-407B-459D-A12F-5E1BD6BAE6D4}"/>
    <hyperlink ref="J465" r:id="rId929" display="https://access.ovid.com/custom/redirector/index.html?dest=https://go.openathens.net/redirector/unimelb.edu.au?url=http://ovidsp.ovid.com/ovidweb.cgi?T=JS&amp;CSC=Y&amp;NEWS=N&amp;PAGE=fulltext&amp;D=emed19&amp;AN=620854953" xr:uid="{73165CA1-798C-46B0-B6E1-A21E81158366}"/>
    <hyperlink ref="K465" r:id="rId930" display="https://unimelb.hosted.exlibrisgroup.com/sfxlcl41/?sid=OVID:embase&amp;id=pmid:29952450&amp;id=doi:&amp;issn=0332-3102&amp;isbn=&amp;volume=111&amp;issue=2&amp;spage=702&amp;pages=702&amp;date=2018&amp;title=Irish+Medical+Journal&amp;atitle=SCN1A+variant+and+cannabidiol+use&amp;aulast=Reynolds&amp;pid=%3Cauthor%3EReynolds+C.%3BFinnegan+R.%3BForman+E.%3BKing+M.D.%3C%2Fauthor%3E%3CAN%3E620854953%3C%2FAN%3E%3CDT%3ELetter%3C%2FDT%3E" xr:uid="{5A2019C2-2F06-4892-99ED-3DA0B1747745}"/>
    <hyperlink ref="J466" r:id="rId931" display="https://access.ovid.com/custom/redirector/index.html?dest=https://go.openathens.net/redirector/unimelb.edu.au?url=http://ovidsp.ovid.com/ovidweb.cgi?T=JS&amp;CSC=Y&amp;NEWS=N&amp;PAGE=fulltext&amp;D=emed19&amp;AN=2002724096" xr:uid="{E4B2EE82-4488-4AB0-A6F8-4C24FC4F6D40}"/>
    <hyperlink ref="K466" r:id="rId932" display="https://unimelb.hosted.exlibrisgroup.com/sfxlcl41/?sid=OVID:embase&amp;id=pmid:&amp;id=doi:10.3390%2Fbrainsci8120221&amp;issn=2076-3425&amp;isbn=&amp;volume=8&amp;issue=12&amp;spage=221&amp;pages=&amp;date=2018&amp;title=Brain+Sciences&amp;atitle=Recent+changes+in+drug+abuse+scenarios%3A+The+new%2Fnovel+psychoactive+substances+%28NPS%29+phenomenon&amp;aulast=Schifano&amp;pid=%3Cauthor%3ESchifano+F.%3C%2Fauthor%3E%3CAN%3E2002724096%3C%2FAN%3E%3CDT%3EEditorial%3C%2FDT%3E" xr:uid="{4EEADA7F-B567-4EF5-B123-2835104A3115}"/>
    <hyperlink ref="J467" r:id="rId933" display="https://access.ovid.com/custom/redirector/index.html?dest=https://go.openathens.net/redirector/unimelb.edu.au?url=http://ovidsp.ovid.com/ovidweb.cgi?T=JS&amp;CSC=Y&amp;NEWS=N&amp;PAGE=fulltext&amp;D=emed19&amp;AN=2001072426" xr:uid="{8C0C360A-C001-4CBD-973B-6DDD56C64CEC}"/>
    <hyperlink ref="K467" r:id="rId934" display="https://unimelb.hosted.exlibrisgroup.com/sfxlcl41/?sid=OVID:embase&amp;id=pmid:30243420&amp;id=doi:10.1016%2Fj.jsat.2018.08.010&amp;issn=0740-5472&amp;isbn=&amp;volume=94&amp;issue=&amp;spage=69&amp;pages=69-73&amp;date=2018&amp;title=Journal+of+Substance+Abuse+Treatment&amp;atitle=Associations+between+marijuana+use+and+tobacco+cessation+outcomes+in+young+adults&amp;aulast=Vogel&amp;pid=%3Cauthor%3EVogel+E.A.%3BRubinstein+M.L.%3BProchaska+J.J.%3BRamo+D.E.%3C%2Fauthor%3E%3CAN%3E2001072426%3C%2FAN%3E%3CDT%3EArticle%3C%2FDT%3E" xr:uid="{344F0ACB-C616-4151-B6FE-FB19ED1DA814}"/>
    <hyperlink ref="J468" r:id="rId935" display="https://access.ovid.com/custom/redirector/index.html?dest=https://go.openathens.net/redirector/unimelb.edu.au?url=http://ovidsp.ovid.com/ovidweb.cgi?T=JS&amp;CSC=Y&amp;NEWS=N&amp;PAGE=fulltext&amp;D=emed19&amp;AN=2000853559" xr:uid="{01A844FB-C5AF-412B-AAAE-3156455D01C3}"/>
    <hyperlink ref="K468" r:id="rId936" display="https://unimelb.hosted.exlibrisgroup.com/sfxlcl41/?sid=OVID:embase&amp;id=pmid:29883950&amp;id=doi:10.1016%2Fj.drugalcdep.2018.03.041&amp;issn=0376-8716&amp;isbn=&amp;volume=188&amp;issue=&amp;spage=364&amp;pages=364-369&amp;date=2018&amp;title=Drug+and+Alcohol+Dependence&amp;atitle=Understanding+emerging+forms+of+cannabis+use+through+an+online+cannabis+community%3A+An+analysis+of+relative+post+volume+and+subjective+highness+ratings&amp;aulast=Meacham&amp;pid=%3Cauthor%3EMeacham+M.C.%3BPaul+M.J.%3BRamo+D.E.%3C%2Fauthor%3E%3CAN%3E2000853559%3C%2FAN%3E%3CDT%3EArticle%3C%2FDT%3E" xr:uid="{A76DF1BE-320A-41C4-B69C-96183271CC95}"/>
    <hyperlink ref="J469" r:id="rId937" display="https://access.ovid.com/custom/redirector/index.html?dest=https://go.openathens.net/redirector/unimelb.edu.au?url=http://ovidsp.ovid.com/ovidweb.cgi?T=JS&amp;CSC=Y&amp;NEWS=N&amp;PAGE=fulltext&amp;D=emed19&amp;AN=2000659925" xr:uid="{4FEC6E84-6921-44A3-8B08-8F85A428D422}"/>
    <hyperlink ref="K469" r:id="rId938" display="https://unimelb.hosted.exlibrisgroup.com/sfxlcl41/?sid=OVID:embase&amp;id=pmid:29669296&amp;id=doi:10.1016%2Fj.drugalcdep.2018.02.033&amp;issn=0376-8716&amp;isbn=&amp;volume=187&amp;issue=&amp;spage=155&amp;pages=155-159&amp;date=2018&amp;title=Drug+and+Alcohol+Dependence&amp;atitle=A+Twitter-based+survey+on+marijuana+concentrate+use&amp;aulast=Daniulaityte&amp;pid=%3Cauthor%3EDaniulaityte+R.%3BZatreh+M.Y.%3BLamy+F.R.%3BNahhas+R.W.%3BMartins+S.S.%3BSheth+A.%3BCarlson+R.G.%3C%2Fauthor%3E%3CAN%3E2000659925%3C%2FAN%3E%3CDT%3EArticle%3C%2FDT%3E" xr:uid="{3723855F-0E74-4E88-ADC9-5D644227C21D}"/>
    <hyperlink ref="J470" r:id="rId939" display="https://access.ovid.com/custom/redirector/index.html?dest=https://go.openathens.net/redirector/unimelb.edu.au?url=http://ovidsp.ovid.com/ovidweb.cgi?T=JS&amp;CSC=Y&amp;NEWS=N&amp;PAGE=fulltext&amp;D=emed19&amp;AN=2000586185" xr:uid="{26115344-5C03-4251-9B14-960DF4C01CBB}"/>
    <hyperlink ref="K470" r:id="rId940" display="https://unimelb.hosted.exlibrisgroup.com/sfxlcl41/?sid=OVID:embase&amp;id=pmid:29306816&amp;id=doi:10.1016%2Fj.drugalcdep.2017.10.039&amp;issn=0376-8716&amp;isbn=&amp;volume=183&amp;issue=&amp;spage=248&amp;pages=248-252&amp;date=2018&amp;title=Drug+and+Alcohol+Dependence&amp;atitle=%22You+got+to+love+rosin%3A+Solventless+dabs%2C+pure%2C+clean%2C+natural+medicine.%22+Exploring+Twitter+data+on+emerging+trends+in+Rosin+Tech+marijuana+concentrates&amp;aulast=Lamy&amp;pid=%3Cauthor%3ELamy+F.R.%3BDaniulaityte+R.%3BZatreh+M.%3BNahhas+R.W.%3BSheth+A.%3BMartins+S.S.%3BBoyer+E.W.%3BCarlson+R.G.%3C%2Fauthor%3E%3CAN%3E2000586185%3C%2FAN%3E%3CDT%3EArticle%3C%2FDT%3E" xr:uid="{0F1BAFE4-AD02-40DB-9219-BAB022FA5C30}"/>
    <hyperlink ref="J471" r:id="rId941" display="https://access.ovid.com/custom/redirector/index.html?dest=https://go.openathens.net/redirector/unimelb.edu.au?url=http://ovidsp.ovid.com/ovidweb.cgi?T=JS&amp;CSC=Y&amp;NEWS=N&amp;PAGE=fulltext&amp;D=emed19&amp;AN=624274185" xr:uid="{D00ADD07-E1B4-4A1B-8B2A-CF3B38F530AE}"/>
    <hyperlink ref="K471" r:id="rId942" display="https://unimelb.hosted.exlibrisgroup.com/sfxlcl41/?sid=OVID:embase&amp;id=pmid:&amp;id=doi:&amp;issn=2284-0249&amp;isbn=&amp;volume=24&amp;issue=3&amp;spage=111&amp;pages=111-112&amp;date=2018&amp;title=Journal+of+Psychopathology&amp;atitle=The+role+of+psychopathology+in+modern+psychiatry&amp;aulast=Fiorillo&amp;pid=%3Cauthor%3EFiorillo+A.%3BDell%27Osso+B.%3BMaina+G.%3BFagiolini+A.%3C%2Fauthor%3E%3CAN%3E624274185%3C%2FAN%3E%3CDT%3EEditorial%3C%2FDT%3E" xr:uid="{11F3AF14-7E35-48BC-B0E8-9772C8EB95BA}"/>
    <hyperlink ref="J472" r:id="rId943" display="https://access.ovid.com/custom/redirector/index.html?dest=https://go.openathens.net/redirector/unimelb.edu.au?url=http://ovidsp.ovid.com/ovidweb.cgi?T=JS&amp;CSC=Y&amp;NEWS=N&amp;PAGE=fulltext&amp;D=emed19&amp;AN=621089702" xr:uid="{72010874-BBC2-496B-8223-F579AEAF863E}"/>
    <hyperlink ref="K472" r:id="rId944" display="https://unimelb.hosted.exlibrisgroup.com/sfxlcl41/?sid=OVID:embase&amp;id=pmid:&amp;id=doi:10.1080%2F14659891.2018.1444108&amp;issn=1465-9891&amp;isbn=&amp;volume=23&amp;issue=4&amp;spage=436&amp;pages=436-440&amp;date=2018&amp;title=Journal+of+Substance+Use&amp;atitle=Rolling+and+scrolling%3A+The+portrayal+of+marijuana+cigars+%28blunts%29+on+YouTube&amp;aulast=Montgomery&amp;pid=%3Cauthor%3EMontgomery+L.%3BYockey+A.%3C%2Fauthor%3E%3CAN%3E621089702%3C%2FAN%3E%3CDT%3EArticle%3C%2FDT%3E" xr:uid="{162FBA03-5C53-4DE9-888E-FD65DEF8AAEA}"/>
    <hyperlink ref="J473" r:id="rId945" display="https://access.ovid.com/custom/redirector/index.html?dest=https://go.openathens.net/redirector/unimelb.edu.au?url=http://ovidsp.ovid.com/ovidweb.cgi?T=JS&amp;CSC=Y&amp;NEWS=N&amp;PAGE=fulltext&amp;D=emed19&amp;AN=624562027" xr:uid="{C3A5D8DA-9CBD-4610-A15E-DCD22EBE6837}"/>
    <hyperlink ref="K473" r:id="rId946" display="https://unimelb.hosted.exlibrisgroup.com/sfxlcl41/?sid=OVID:embase&amp;id=pmid:&amp;id=doi:10.1097%2FMAT.0000000000000882&amp;issn=1538-943X&amp;isbn=&amp;volume=64&amp;issue=Supplement+2&amp;spage=14&amp;pages=14&amp;date=2018&amp;title=ASAIO+Journal&amp;atitle=The+journey+to+ECMO+could+start+with+a+single+vape%3A+A+case+of+severe+hypersensitivity+pneumonitis+in+a+pediatric+patient&amp;aulast=Attis&amp;pid=%3Cauthor%3EAttis+M.%3BKing+J.%3BHardison+D.%3BBridges+B.%3C%2Fauthor%3E%3CAN%3E624562027%3C%2FAN%3E%3CDT%3EConference+Abstract%3C%2FDT%3E" xr:uid="{06D40A6E-2971-4B80-B455-C5CBC518EB44}"/>
    <hyperlink ref="J474" r:id="rId947" display="https://access.ovid.com/custom/redirector/index.html?dest=https://go.openathens.net/redirector/unimelb.edu.au?url=http://ovidsp.ovid.com/ovidweb.cgi?T=JS&amp;CSC=Y&amp;NEWS=N&amp;PAGE=fulltext&amp;D=emed19&amp;AN=2001170581" xr:uid="{63E04563-72D5-4ACC-B86F-FD7508F205D8}"/>
    <hyperlink ref="K474" r:id="rId948" display="https://unimelb.hosted.exlibrisgroup.com/sfxlcl41/?sid=OVID:embase&amp;id=pmid:&amp;id=doi:10.1016%2Fj.jaac.2018.07.044&amp;issn=0890-8567&amp;isbn=&amp;volume=57&amp;issue=10+Supplement&amp;spage=S10&amp;pages=S10&amp;date=2018&amp;title=Journal+of+the+American+Academy+of+Child+and+Adolescent+Psychiatry&amp;atitle=Child+and+Adolescent+Psychiatry+Case+Studies%3A+A+Broad+Range+of+Ethical+Dilemmas&amp;aulast=Bernstein&amp;pid=%3Cauthor%3EBernstein+B.%3BSondheimer+A.%3C%2Fauthor%3E%3CAN%3E2001170581%3C%2FAN%3E%3CDT%3EConference+Abstract%3C%2FDT%3E" xr:uid="{44530717-3874-46E7-B342-7AC782ACF04C}"/>
    <hyperlink ref="J475" r:id="rId949" display="https://access.ovid.com/custom/redirector/index.html?dest=https://go.openathens.net/redirector/unimelb.edu.au?url=http://ovidsp.ovid.com/ovidweb.cgi?T=JS&amp;CSC=Y&amp;NEWS=N&amp;PAGE=fulltext&amp;D=emed19&amp;AN=622676212" xr:uid="{F8248C81-A24C-4A52-BAE6-9900ECD5596E}"/>
    <hyperlink ref="K475" r:id="rId950" display="https://unimelb.hosted.exlibrisgroup.com/sfxlcl41/?sid=OVID:embase&amp;id=pmid:&amp;id=doi:10.1111%2Facer.13747&amp;issn=1530-0277&amp;isbn=&amp;volume=42&amp;issue=Supplement+1&amp;spage=255A&amp;pages=255A&amp;date=2018&amp;title=Alcoholism%3A+Clinical+and+Experimental+Research&amp;atitle=Developing+socialmedia+interventions+for+risky+drinking+among+adolescents+and+emerging+adults&amp;aulast=Walton&amp;pid=%3Cauthor%3EWalton+M.A.%3BBauermeister+J.%3BYoung+S.%3BBlow+F.C.%3BSchneeberger+D.%3BBourque+C.%3BCunningham+R.M.%3BBohnert+A.%3BBonar+E.%3C%2Fauthor%3E%3CAN%3E622676212%3C%2FAN%3E%3CDT%3EConference+Abstract%3C%2FDT%3E" xr:uid="{DB3FEF52-03AC-4F45-B010-94F427F126F8}"/>
    <hyperlink ref="J476" r:id="rId951" display="https://access.ovid.com/custom/redirector/index.html?dest=https://go.openathens.net/redirector/unimelb.edu.au?url=http://ovidsp.ovid.com/ovidweb.cgi?T=JS&amp;CSC=Y&amp;NEWS=N&amp;PAGE=fulltext&amp;D=emed19&amp;AN=622676083" xr:uid="{44D38C88-B566-4283-AE87-65C4A43480BC}"/>
    <hyperlink ref="K476" r:id="rId952" display="https://unimelb.hosted.exlibrisgroup.com/sfxlcl41/?sid=OVID:embase&amp;id=pmid:&amp;id=doi:10.1111%2Facer.13747&amp;issn=1530-0277&amp;isbn=&amp;volume=42&amp;issue=Supplement+1&amp;spage=65A&amp;pages=65A&amp;date=2018&amp;title=Alcoholism%3A+Clinical+and+Experimental+Research&amp;atitle=Efficacy+and+tolerability+of+high-dose+baclofen+in+a+U.S.+community+population%3A+A+randomized%2C+placebo-controlled+trial&amp;aulast=Pedersen&amp;pid=%3Cauthor%3EPedersen+C.A.%3BWilling+L.%3BKampov-Polevoi+A.%3BJordan+R.%3BCasey+R.%3BTatreau+J.%3BGallop+R.%3BMcCann+K.%3BStansbury+M.%3BGarbutt+J.C.%3C%2Fauthor%3E%3CAN%3E622676083%3C%2FAN%3E%3CDT%3EConference+Abstract%3C%2FDT%3E" xr:uid="{4872F4B9-DFF9-4C7E-A563-897E20F7D754}"/>
    <hyperlink ref="J477" r:id="rId953" display="https://access.ovid.com/custom/redirector/index.html?dest=https://go.openathens.net/redirector/unimelb.edu.au?url=http://ovidsp.ovid.com/ovidweb.cgi?T=JS&amp;CSC=Y&amp;NEWS=N&amp;PAGE=fulltext&amp;D=emed19&amp;AN=622675683" xr:uid="{B93267DE-0C77-4730-8055-A1AD2A5A443A}"/>
    <hyperlink ref="K477" r:id="rId954" display="https://unimelb.hosted.exlibrisgroup.com/sfxlcl41/?sid=OVID:embase&amp;id=pmid:&amp;id=doi:10.1111%2Facer.13747&amp;issn=1530-0277&amp;isbn=&amp;volume=42&amp;issue=Supplement+1&amp;spage=73A&amp;pages=73A&amp;date=2018&amp;title=Alcoholism%3A+Clinical+and+Experimental+Research&amp;atitle=Relationships+between+binge+drinking+and+other+risk+factors+with+stealthing+perpetration+and+victimization+amongemerging+adults&amp;aulast=Bonar&amp;pid=%3Cauthor%3EBonar+E.E.%3BKusunoki+Y.Y.%3BPhilyaw-Kotov+M.L.%3BWalton+M.A.%3BNgo+Q.M.%3C%2Fauthor%3E%3CAN%3E622675683%3C%2FAN%3E%3CDT%3EConference+Abstract%3C%2FDT%3E" xr:uid="{A0B22B5A-8981-41AF-8353-9631E7F3E4BE}"/>
    <hyperlink ref="J478" r:id="rId955" display="https://access.ovid.com/custom/redirector/index.html?dest=https://go.openathens.net/redirector/unimelb.edu.au?url=http://ovidsp.ovid.com/ovidweb.cgi?T=JS&amp;CSC=Y&amp;NEWS=N&amp;PAGE=fulltext&amp;D=emed19&amp;AN=624080624" xr:uid="{2085B96B-18FD-416C-A53F-75F0632E8224}"/>
    <hyperlink ref="K478" r:id="rId956" display="https://unimelb.hosted.exlibrisgroup.com/sfxlcl41/?sid=OVID:embase&amp;id=pmid:28755247&amp;id=doi:10.1007%2Fs10964-017-0714-4&amp;issn=1573-6601&amp;isbn=&amp;volume=47&amp;issue=3&amp;spage=490&amp;pages=490-500&amp;date=2018&amp;title=Journal+of+youth+and+adolescence&amp;atitle=An+Online+Drug+Abuse+Prevention+Program+for+Adolescent+Girls%3A+Posttest+and+1-Year+Outcomes&amp;aulast=Schwinn&amp;pid=%3Cauthor%3ESchwinn+T.M.%3BSchinke+S.P.%3BHopkins+J.%3BKeller+B.%3BLiu+X.%3C%2Fauthor%3E%3CAN%3E624080624%3C%2FAN%3E%3CDT%3EArticle%3C%2FDT%3E" xr:uid="{982EB763-190B-405F-8DC3-C7513D1E6E70}"/>
    <hyperlink ref="J479" r:id="rId957" display="https://access.ovid.com/custom/redirector/index.html?dest=https://go.openathens.net/redirector/unimelb.edu.au?url=http://ovidsp.ovid.com/ovidweb.cgi?T=JS&amp;CSC=Y&amp;NEWS=N&amp;PAGE=fulltext&amp;D=emed18&amp;AN=617599474" xr:uid="{926DFB5B-0621-44C6-9F2D-6A451C57589D}"/>
    <hyperlink ref="K479" r:id="rId958" display="https://unimelb.hosted.exlibrisgroup.com/sfxlcl41/?sid=OVID:embase&amp;id=pmid:&amp;id=doi:&amp;issn=1524-4733&amp;isbn=&amp;volume=20&amp;issue=5&amp;spage=A327&amp;pages=A327&amp;date=2017&amp;title=Value+in+Health&amp;atitle=The+patient+voice+includes+Emojis%3A+A+case+study+in+the+use+of+probabilistic+topic+modeling+to+characterize+patient+conversations+in+an+online+community+of+PTSD+patients&amp;aulast=Eaneff&amp;pid=%3Cauthor%3EEaneff+S.D.%3C%2Fauthor%3E%3CAN%3E617599474%3C%2FAN%3E%3CDT%3EConference+Abstract%3C%2FDT%3E" xr:uid="{6D60B4F9-14F4-4113-A14A-BEDB9EDEA34F}"/>
    <hyperlink ref="J480" r:id="rId959" display="https://access.ovid.com/custom/redirector/index.html?dest=https://go.openathens.net/redirector/unimelb.edu.au?url=http://ovidsp.ovid.com/ovidweb.cgi?T=JS&amp;CSC=Y&amp;NEWS=N&amp;PAGE=fulltext&amp;D=emed18&amp;AN=617460209" xr:uid="{B6CA6B20-2A3B-4A60-8C1D-386F1BAF7619}"/>
    <hyperlink ref="K480" r:id="rId960" display="https://unimelb.hosted.exlibrisgroup.com/sfxlcl41/?sid=OVID:embase&amp;id=pmid:&amp;id=doi:10.7717%2Fpeerj.3616&amp;issn=2167-8359&amp;isbn=&amp;volume=2017&amp;issue=7&amp;spage=e3616&amp;pages=&amp;date=2017&amp;title=PeerJ&amp;atitle=Newly+incident+cannabis+use+in+the+United+States%2C+2002-2011%3A+A+regional+and+state+level+benchmark&amp;aulast=Leinweber&amp;pid=%3Cauthor%3ELeinweber+J.P.%3BCheng+H.G.%3BLopez-Quintero+C.%3BAnthony+J.C.%3C%2Fauthor%3E%3CAN%3E617460209%3C%2FAN%3E%3CDT%3EArticle%3C%2FDT%3E" xr:uid="{34CC63BA-E5E5-4B8B-A0A8-0311AA56066B}"/>
    <hyperlink ref="J481" r:id="rId961" display="https://access.ovid.com/custom/redirector/index.html?dest=https://go.openathens.net/redirector/unimelb.edu.au?url=http://ovidsp.ovid.com/ovidweb.cgi?T=JS&amp;CSC=Y&amp;NEWS=N&amp;PAGE=fulltext&amp;D=emed18&amp;AN=619323615" xr:uid="{3699328E-C754-4700-AB30-32A90829038C}"/>
    <hyperlink ref="K481" r:id="rId962" display="https://unimelb.hosted.exlibrisgroup.com/sfxlcl41/?sid=OVID:embase&amp;id=pmid:29141101&amp;id=doi:10.1111%2Facps.12833&amp;issn=0001-690X&amp;isbn=&amp;volume=137&amp;issue=1&amp;spage=3&amp;pages=3-5&amp;date=2018&amp;title=Acta+Psychiatrica+Scandinavica&amp;atitle=The+outcomes+of+adolescent+mental+disorders&amp;aulast=Borschmann&amp;pid=%3Cauthor%3EBorschmann+R.%3BPatton+G.C.%3C%2Fauthor%3E%3CAN%3E619323615%3C%2FAN%3E%3CDT%3EEditorial%3C%2FDT%3E" xr:uid="{6763023E-CD92-4990-B08E-E07F7CBA577B}"/>
    <hyperlink ref="J482" r:id="rId963" display="https://access.ovid.com/custom/redirector/index.html?dest=https://go.openathens.net/redirector/unimelb.edu.au?url=http://ovidsp.ovid.com/ovidweb.cgi?T=JS&amp;CSC=Y&amp;NEWS=N&amp;PAGE=fulltext&amp;D=emed18&amp;AN=624329493" xr:uid="{61711967-1126-4675-AEC4-5CE1FE9687DC}"/>
    <hyperlink ref="K482" r:id="rId964" display="https://unimelb.hosted.exlibrisgroup.com/sfxlcl41/?sid=OVID:embase&amp;id=pmid:29237032&amp;id=doi:10.1093%2Fher%2Fcyx071&amp;issn=1465-3648&amp;isbn=&amp;volume=32&amp;issue=6&amp;spage=465&amp;pages=465-472&amp;date=2017&amp;title=Health+education+research&amp;atitle=The+development+and+pilot+testing+of+the+marijuana+retail+surveillance+tool+%28MRST%29%3A+assessing+marketing+and+point-of-sale+practices+among+recreational+marijuana+retailers&amp;aulast=Berg&amp;pid=%3Cauthor%3EBerg+C.J.%3BHenriksen+L.%3BCavazos-Rehg+P.%3BSchauer+G.L.%3BFreisthler+B.%3C%2Fauthor%3E%3CAN%3E624329493%3C%2FAN%3E%3CDT%3EArticle%3C%2FDT%3E" xr:uid="{2114F5BB-1608-4A65-8AE0-A5B82DCCA0DC}"/>
    <hyperlink ref="J483" r:id="rId965" display="https://access.ovid.com/custom/redirector/index.html?dest=https://go.openathens.net/redirector/unimelb.edu.au?url=http://ovidsp.ovid.com/ovidweb.cgi?T=JS&amp;CSC=Y&amp;NEWS=N&amp;PAGE=fulltext&amp;D=emed18&amp;AN=620004821" xr:uid="{833D3E92-26E7-432C-A05A-A9E1AE335692}"/>
    <hyperlink ref="K483" r:id="rId966" display="https://unimelb.hosted.exlibrisgroup.com/sfxlcl41/?sid=OVID:embase&amp;id=pmid:29039223&amp;id=doi:10.1556%2F2006.6.2017.064&amp;issn=2062-5871&amp;isbn=&amp;volume=6&amp;issue=4&amp;spage=611&amp;pages=611-619&amp;date=2017&amp;title=Journal+of+Behavioral+Addictions&amp;atitle=Predictors+of+excessive+use+of+social+media+and+excessive+online+gaming+in+Czech+teenagers&amp;aulast=Spilkova&amp;pid=%3Cauthor%3ESpilkova+J.%3BChomynova+P.%3BCsemy+L.%3C%2Fauthor%3E%3CAN%3E620004821%3C%2FAN%3E%3CDT%3EArticle%3C%2FDT%3E" xr:uid="{FD88797E-9F77-4FDC-A66A-6ED9D9D74098}"/>
    <hyperlink ref="J484" r:id="rId967" display="https://access.ovid.com/custom/redirector/index.html?dest=https://go.openathens.net/redirector/unimelb.edu.au?url=http://ovidsp.ovid.com/ovidweb.cgi?T=JS&amp;CSC=Y&amp;NEWS=N&amp;PAGE=fulltext&amp;D=emed18&amp;AN=616115595" xr:uid="{D638F679-D756-4857-A32C-5441EF61912D}"/>
    <hyperlink ref="K484" r:id="rId968" display="https://unimelb.hosted.exlibrisgroup.com/sfxlcl41/?sid=OVID:embase&amp;id=pmid:28482685&amp;id=doi:10.1146%2Fannurev-cp-13-032217-100001&amp;issn=1548-5943&amp;isbn=&amp;volume=13&amp;issue=1&amp;spage=i&amp;pages=i-iii&amp;date=2017&amp;title=Annual+Review+of+Clinical+Psychology&amp;atitle=Introduction&amp;aulast=Cannon&amp;pid=%3Cauthor%3ECannon+T.D.%3BWidiger+T.%3C%2Fauthor%3E%3CAN%3E616115595%3C%2FAN%3E%3CDT%3EEditorial%3C%2FDT%3E" xr:uid="{AB232B96-C07A-4405-B2B3-13A342256FBE}"/>
    <hyperlink ref="J485" r:id="rId969" display="https://access.ovid.com/custom/redirector/index.html?dest=https://go.openathens.net/redirector/unimelb.edu.au?url=http://ovidsp.ovid.com/ovidweb.cgi?T=JS&amp;CSC=Y&amp;NEWS=N&amp;PAGE=fulltext&amp;D=emed18&amp;AN=618102075" xr:uid="{E7D8683F-58B5-42E9-B047-6ECA11FEA105}"/>
    <hyperlink ref="K485" r:id="rId970" display="https://unimelb.hosted.exlibrisgroup.com/sfxlcl41/?sid=OVID:embase&amp;id=pmid:28870224&amp;id=doi:10.1186%2Fs12954-017-0186-6&amp;issn=1477-7517&amp;isbn=&amp;volume=14&amp;issue=1&amp;spage=60&amp;pages=&amp;date=2017&amp;title=Harm+Reduction+Journal&amp;atitle=Psychoactive+substances+as+a+last+resort-a+qualitative+study+of+self-treatment+of+migraine+and+cluster+headaches&amp;aulast=Andersson&amp;pid=%3Cauthor%3EAndersson+M.%3BPersson+M.%3BKjellgren+A.%3C%2Fauthor%3E%3CAN%3E618102075%3C%2FAN%3E%3CDT%3EArticle%3C%2FDT%3E" xr:uid="{AC9973D7-1373-4FC2-9AD5-4C4F2828F588}"/>
    <hyperlink ref="J486" r:id="rId971" display="https://access.ovid.com/custom/redirector/index.html?dest=https://go.openathens.net/redirector/unimelb.edu.au?url=http://ovidsp.ovid.com/ovidweb.cgi?T=JS&amp;CSC=Y&amp;NEWS=N&amp;PAGE=fulltext&amp;D=emed18&amp;AN=616718657" xr:uid="{1D8E618B-053D-4186-B0F7-19CC11D84A68}"/>
    <hyperlink ref="K486" r:id="rId972" display="https://unimelb.hosted.exlibrisgroup.com/sfxlcl41/?sid=OVID:embase&amp;id=pmid:28602568&amp;id=doi:10.1016%2Fj.pec.2017.06.001&amp;issn=0738-3991&amp;isbn=&amp;volume=100&amp;issue=10&amp;spage=1943&amp;pages=1943-1950&amp;date=2017&amp;title=Patient+Education+and+Counseling&amp;atitle=Online+self-help+forums+on+cannabis%3A+A+content+assessment&amp;aulast=Greiner&amp;pid=%3Cauthor%3EGreiner+C.%3BChatton+A.%3BKhazaal+Y.%3C%2Fauthor%3E%3CAN%3E616718657%3C%2FAN%3E%3CDT%3EArticle%3C%2FDT%3E" xr:uid="{F529D225-1B63-4F6D-B3FA-ED2EA4676168}"/>
    <hyperlink ref="J487" r:id="rId973" display="https://access.ovid.com/custom/redirector/index.html?dest=https://go.openathens.net/redirector/unimelb.edu.au?url=http://ovidsp.ovid.com/ovidweb.cgi?T=JS&amp;CSC=Y&amp;NEWS=N&amp;PAGE=fulltext&amp;D=emed18&amp;AN=619365517" xr:uid="{F5CBFDCF-E641-4B7C-981C-E240262D1FB1}"/>
    <hyperlink ref="K487" r:id="rId974" display="https://unimelb.hosted.exlibrisgroup.com/sfxlcl41/?sid=OVID:embase&amp;id=pmid:&amp;id=doi:10.1080%2F14659891.2017.1394380&amp;issn=1465-9891&amp;isbn=&amp;volume=23&amp;issue=3&amp;spage=286&amp;pages=286-293&amp;date=2018&amp;title=Journal+of+Substance+Use&amp;atitle=Self-esteem+and+social+acceptance+of+the+adolescent+substance+user+among+high+school+students+in+Lagos%2C+Nigeria&amp;aulast=Afe&amp;pid=%3Cauthor%3EAfe+T.%3BOgunsemi+O.%3BAfe+B.%3C%2Fauthor%3E%3CAN%3E619365517%3C%2FAN%3E%3CDT%3EArticle%3C%2FDT%3E" xr:uid="{3B439446-485A-4777-B6CE-A8AB5F9D0273}"/>
    <hyperlink ref="J488" r:id="rId975" display="https://access.ovid.com/custom/redirector/index.html?dest=https://go.openathens.net/redirector/unimelb.edu.au?url=http://ovidsp.ovid.com/ovidweb.cgi?T=JS&amp;CSC=Y&amp;NEWS=N&amp;PAGE=fulltext&amp;D=emed18&amp;AN=614816241" xr:uid="{28773F61-4C4A-4249-ADFB-61B32CC0AED9}"/>
    <hyperlink ref="K488" r:id="rId976" display="https://unimelb.hosted.exlibrisgroup.com/sfxlcl41/?sid=OVID:embase&amp;id=pmid:28301181&amp;id=doi:10.1037%2Fadb0000265&amp;issn=0893-164X&amp;isbn=&amp;volume=31&amp;issue=4&amp;spage=479&amp;pages=479-487&amp;date=2017&amp;title=Psychology+of+Addictive+Behaviors&amp;atitle=Social+mediation+of+persuasive+media+in+adolescent+substance+prevention&amp;aulast=Crano&amp;pid=%3Cauthor%3ECrano+W.D.%3BAlvaro+E.M.%3BTan+C.N.%3BSiegel+J.T.%3C%2Fauthor%3E%3CAN%3E614816241%3C%2FAN%3E%3CDT%3EArticle%3C%2FDT%3E" xr:uid="{14B2410C-5798-4DC8-AF6F-BCB2C1B491A0}"/>
    <hyperlink ref="J489" r:id="rId977" display="https://access.ovid.com/custom/redirector/index.html?dest=https://go.openathens.net/redirector/unimelb.edu.au?url=http://ovidsp.ovid.com/ovidweb.cgi?T=JS&amp;CSC=Y&amp;NEWS=N&amp;PAGE=fulltext&amp;D=emed18&amp;AN=606001706" xr:uid="{FC6D1277-9356-4588-8EC5-22C5E016B482}"/>
    <hyperlink ref="K489" r:id="rId978" display="https://unimelb.hosted.exlibrisgroup.com/sfxlcl41/?sid=OVID:embase&amp;id=pmid:26321356&amp;id=doi:10.1007%2Fs00702-015-1448-7&amp;issn=0300-9564&amp;isbn=&amp;volume=124&amp;issue=Supplement+1&amp;spage=69&amp;pages=69-78&amp;date=2017&amp;title=Journal+of+Neural+Transmission&amp;atitle=Insomnia+complaints+and+substance+use+in+German+adolescents%3A+did+we+underestimate+the+role+of+coffee+consumption%3F+Results+of+the+KiGGS+study&amp;aulast=Skarupke&amp;pid=%3Cauthor%3ESkarupke+C.%3BSchlack+R.%3BLange+K.%3BGoerke+M.%3BDueck+A.%3BThome+J.%3BSzagun+B.%3BCohrs+S.%3C%2Fauthor%3E%3CAN%3E606001706%3C%2FAN%3E%3CDT%3EArticle%3C%2FDT%3E" xr:uid="{5D745B77-6C63-4827-9069-8253785F4F40}"/>
    <hyperlink ref="J490" r:id="rId979" display="https://access.ovid.com/custom/redirector/index.html?dest=https://go.openathens.net/redirector/unimelb.edu.au?url=http://ovidsp.ovid.com/ovidweb.cgi?T=JS&amp;CSC=Y&amp;NEWS=N&amp;PAGE=fulltext&amp;D=emed18&amp;AN=619293945" xr:uid="{94DD3CF0-8EB0-484F-9EF7-55E5D1E74075}"/>
    <hyperlink ref="K490" r:id="rId980" display="https://unimelb.hosted.exlibrisgroup.com/sfxlcl41/?sid=OVID:embase&amp;id=pmid:29093042&amp;id=doi:10.1542%2Fpeds.2016-1758L&amp;issn=0031-4005&amp;isbn=&amp;volume=140&amp;issue=Supplement+2&amp;spage=S102&amp;pages=S102-S106&amp;date=2017&amp;title=Pediatrics&amp;atitle=Digital+media+and+risks+for+adolescent+substance+abuse+and+problematic+gambling&amp;aulast=Romer&amp;pid=%3Cauthor%3ERomer+D.%3BMoreno+M.%3C%2Fauthor%3E%3CAN%3E619293945%3C%2FAN%3E%3CDT%3EArticle%3C%2FDT%3E" xr:uid="{DEFBD4F5-FEFD-4541-89E6-152338847A47}"/>
    <hyperlink ref="J491" r:id="rId981" display="https://access.ovid.com/custom/redirector/index.html?dest=https://go.openathens.net/redirector/unimelb.edu.au?url=http://ovidsp.ovid.com/ovidweb.cgi?T=JS&amp;CSC=Y&amp;NEWS=N&amp;PAGE=fulltext&amp;D=emed18&amp;AN=618632892" xr:uid="{B94FF982-5A58-4D5E-A08C-7DDA663DD045}"/>
    <hyperlink ref="K491" r:id="rId982" display="https://unimelb.hosted.exlibrisgroup.com/sfxlcl41/?sid=OVID:embase&amp;id=pmid:&amp;id=doi:10.1166%2Fjmihi.2017.2253&amp;issn=2156-7018&amp;isbn=&amp;volume=7&amp;issue=6&amp;spage=1324&amp;pages=1324-1337&amp;date=2017&amp;title=Journal+of+Medical+Imaging+and+Health+Informatics&amp;atitle=An+ontology-based+approach+for+detecting+drug+abuse+epidemiology&amp;aulast=Asad&amp;pid=%3Cauthor%3EAsad+S.%3BSaba+T.%3BHussain+S.%3BAhmed+M.%3BAkram+S.%3BKhan+A.%3BAnjum+A.%3BShah+M.A.%3BJavaid+N.%3C%2Fauthor%3E%3CAN%3E618632892%3C%2FAN%3E%3CDT%3EArticle%3C%2FDT%3E" xr:uid="{DF9C9326-D6A6-4725-B1EA-F46AEE616630}"/>
    <hyperlink ref="J492" r:id="rId983" display="https://access.ovid.com/custom/redirector/index.html?dest=https://go.openathens.net/redirector/unimelb.edu.au?url=http://ovidsp.ovid.com/ovidweb.cgi?T=JS&amp;CSC=Y&amp;NEWS=N&amp;PAGE=fulltext&amp;D=emed18&amp;AN=615401410" xr:uid="{92AB714D-3AEE-491C-8D6E-7825A7E9557F}"/>
    <hyperlink ref="K492" r:id="rId984" display="https://unimelb.hosted.exlibrisgroup.com/sfxlcl41/?sid=OVID:embase&amp;id=pmid:28365173&amp;id=doi:10.1016%2Fj.drugalcdep.2017.01.017&amp;issn=0376-8716&amp;isbn=&amp;volume=174&amp;issue=&amp;spage=192&amp;pages=192-200&amp;date=2017&amp;title=Drug+and+Alcohol+Dependence&amp;atitle=Marijuana+advertising+exposure+among+current+marijuana+users+in+the+U.S&amp;aulast=Krauss&amp;pid=%3Cauthor%3EKrauss+M.J.%3BSowles+S.J.%3BSehi+A.%3BSpitznagel+E.L.%3BBerg+C.J.%3BBierut+L.J.%3BCavazos-Rehg+P.A.%3C%2Fauthor%3E%3CAN%3E615401410%3C%2FAN%3E%3CDT%3EArticle%3C%2FDT%3E" xr:uid="{B2889C05-00E5-4FA3-8C8B-FBF32834D259}"/>
    <hyperlink ref="J493" r:id="rId985" display="https://access.ovid.com/custom/redirector/index.html?dest=https://go.openathens.net/redirector/unimelb.edu.au?url=http://ovidsp.ovid.com/ovidweb.cgi?T=JS&amp;CSC=Y&amp;NEWS=N&amp;PAGE=fulltext&amp;D=emed18&amp;AN=615367381" xr:uid="{7A3B67E5-B299-46D9-80C6-F9EE1A5EC816}"/>
    <hyperlink ref="K493" r:id="rId986" display="https://unimelb.hosted.exlibrisgroup.com/sfxlcl41/?sid=OVID:embase&amp;id=pmid:27571747&amp;id=doi:10.1007%2F7854_2016_34&amp;issn=1866-3370&amp;isbn=&amp;volume=32&amp;issue=&amp;spage=1&amp;pages=1-18&amp;date=2017&amp;title=Current+Topics+in+Behavioral+Neurosciences&amp;atitle=The+growing+problem+of+new+psychoactive+substances+%28NPS%29&amp;aulast=Madras&amp;pid=%3Cauthor%3EMadras+B.K.%3C%2Fauthor%3E%3CAN%3E615367381%3C%2FAN%3E%3CDT%3EChapter%3C%2FDT%3E" xr:uid="{7194BBCE-E548-4BCE-93C0-812FDFF23BB9}"/>
    <hyperlink ref="J494" r:id="rId987" display="https://access.ovid.com/custom/redirector/index.html?dest=https://go.openathens.net/redirector/unimelb.edu.au?url=http://ovidsp.ovid.com/ovidweb.cgi?T=JS&amp;CSC=Y&amp;NEWS=N&amp;PAGE=fulltext&amp;D=emed18&amp;AN=618520276" xr:uid="{9286A781-11A0-495E-93FF-98E3BEF87AE8}"/>
    <hyperlink ref="K494" r:id="rId988" display="https://unimelb.hosted.exlibrisgroup.com/sfxlcl41/?sid=OVID:embase&amp;id=pmid:&amp;id=doi:10.1016%2Fj.drugalcdep.2016.08.240&amp;issn=0376-8716&amp;isbn=&amp;volume=171&amp;issue=&amp;spage=e85&amp;pages=e85&amp;date=2017&amp;title=Drug+and+Alcohol+Dependence&amp;atitle=Attitudes+and+practices+of+cannabis+dispensary+staff&amp;aulast=Haug&amp;pid=%3Cauthor%3EHaug+N.A.%3BKieschnick+D.%3BSottile+J.E.%3BVandrey+R.%3BBabson+K.%3BBonn-Miller+M.O.%3C%2Fauthor%3E%3CAN%3E618520276%3C%2FAN%3E%3CDT%3EConference+Abstract%3C%2FDT%3E" xr:uid="{E4EEB5CC-57FD-4DE2-84DA-05ACD7E4C317}"/>
    <hyperlink ref="J495" r:id="rId989" display="https://access.ovid.com/custom/redirector/index.html?dest=https://go.openathens.net/redirector/unimelb.edu.au?url=http://ovidsp.ovid.com/ovidweb.cgi?T=JS&amp;CSC=Y&amp;NEWS=N&amp;PAGE=fulltext&amp;D=emed18&amp;AN=618520188" xr:uid="{C6203BA3-68A3-49D2-A999-99E97D73A070}"/>
    <hyperlink ref="K495" r:id="rId990" display="https://unimelb.hosted.exlibrisgroup.com/sfxlcl41/?sid=OVID:embase&amp;id=pmid:&amp;id=doi:10.1016%2Fj.drugalcdep.2016.08.437&amp;issn=0376-8716&amp;isbn=&amp;volume=171&amp;issue=&amp;spage=e159&amp;pages=e159&amp;date=2017&amp;title=Drug+and+Alcohol+Dependence&amp;atitle=Self-compassion+and+substance+use&amp;aulast=Paniagua&amp;pid=%3Cauthor%3EPaniagua+S.M.%3BPhelps+C.L.%3BRosen+K.D.%3BPotter+J.S.%3C%2Fauthor%3E%3CAN%3E618520188%3C%2FAN%3E%3CDT%3EConference+Abstract%3C%2FDT%3E" xr:uid="{D836737C-6AEC-45F0-9113-9E280222DAFE}"/>
    <hyperlink ref="J496" r:id="rId991" display="https://access.ovid.com/custom/redirector/index.html?dest=https://go.openathens.net/redirector/unimelb.edu.au?url=http://ovidsp.ovid.com/ovidweb.cgi?T=JS&amp;CSC=Y&amp;NEWS=N&amp;PAGE=fulltext&amp;D=emed18&amp;AN=618967583" xr:uid="{4D3B187C-4678-44B0-B167-20CB74A002BB}"/>
    <hyperlink ref="K496" r:id="rId992" display="https://unimelb.hosted.exlibrisgroup.com/sfxlcl41/?sid=OVID:embase&amp;id=pmid:26559715&amp;id=doi:10.4278%2Fajhp.150205-QUAL-708&amp;issn=2168-6602&amp;isbn=&amp;volume=31&amp;issue=3&amp;spage=200&amp;pages=200-208&amp;date=2017&amp;title=American+journal+of+health+promotion+%3A+AJHP&amp;atitle=%22Get+drunk.+Smoke+weed.+Have+fun.%22%3A+A+Content+Analysis+of+Tweets+About+Marijuana+and+Alcohol&amp;aulast=Krauss&amp;pid=%3Cauthor%3EKrauss+M.J.%3BGrucza+R.A.%3BBierut+L.J.%3BCavazos-Rehg+P.A.%3C%2Fauthor%3E%3CAN%3E618967583%3C%2FAN%3E%3CDT%3EArticle%3C%2FDT%3E" xr:uid="{AC494AC5-CC28-411C-8BA8-0AC10023D019}"/>
    <hyperlink ref="J497" r:id="rId993" display="https://access.ovid.com/custom/redirector/index.html?dest=https://go.openathens.net/redirector/unimelb.edu.au?url=http://ovidsp.ovid.com/ovidweb.cgi?T=JS&amp;CSC=Y&amp;NEWS=N&amp;PAGE=fulltext&amp;D=emed18&amp;AN=615975430" xr:uid="{A2F82A6B-DB3D-4656-A5F0-778D14A5B475}"/>
    <hyperlink ref="K497" r:id="rId994" display="https://unimelb.hosted.exlibrisgroup.com/sfxlcl41/?sid=OVID:embase&amp;id=pmid:&amp;id=doi:10.2147%2FJPR.S134330&amp;issn=1178-7090&amp;isbn=&amp;volume=10&amp;issue=&amp;spage=989&amp;pages=989-998&amp;date=2017&amp;title=Journal+of+Pain+Research&amp;atitle=Cannabis+as+a+substitute+for+prescription+drugs+-+A+cross-sectional+study&amp;aulast=Corroon&amp;pid=%3Cauthor%3ECorroon+J.M.%3BMischley+L.K.%3BSexton+M.%3C%2Fauthor%3E%3CAN%3E615975430%3C%2FAN%3E%3CDT%3EArticle%3C%2FDT%3E" xr:uid="{5AD1AB74-8F7D-4DE1-ACEA-9BEDAD572476}"/>
    <hyperlink ref="J498" r:id="rId995" display="https://access.ovid.com/custom/redirector/index.html?dest=https://go.openathens.net/redirector/unimelb.edu.au?url=http://ovidsp.ovid.com/ovidweb.cgi?T=JS&amp;CSC=Y&amp;NEWS=N&amp;PAGE=fulltext&amp;D=emed18&amp;AN=622754270" xr:uid="{5D423349-532C-46E0-9539-F10A4A737A7C}"/>
    <hyperlink ref="K498" r:id="rId996" display="https://unimelb.hosted.exlibrisgroup.com/sfxlcl41/?sid=OVID:embase&amp;id=pmid:28704167&amp;id=doi:10.1080%2F08897077.2017.1354956&amp;issn=1547-0164&amp;isbn=&amp;volume=38&amp;issue=4&amp;spage=477&amp;pages=477-482&amp;date=2017&amp;title=Substance+abuse&amp;atitle=%22I+feel+like+I%27ve+hit+the+bottom+and+have+no+idea+what+to+do%22%3A+Supportive+social+networking+on+Reddit+for+individuals+with+a+desire+to+quit+cannabis+use&amp;aulast=Sowles&amp;pid=%3Cauthor%3ESowles+S.J.%3BKrauss+M.J.%3BGebremedhn+L.%3BCavazos-Rehg+P.A.%3C%2Fauthor%3E%3CAN%3E622754270%3C%2FAN%3E%3CDT%3EArticle%3C%2FDT%3E" xr:uid="{A0301A07-BB7F-446A-8F6B-11608DCB4F7D}"/>
    <hyperlink ref="J499" r:id="rId997" display="https://access.ovid.com/custom/redirector/index.html?dest=https://go.openathens.net/redirector/unimelb.edu.au?url=http://ovidsp.ovid.com/ovidweb.cgi?T=JS&amp;CSC=Y&amp;NEWS=N&amp;PAGE=fulltext&amp;D=emed18&amp;AN=621964186" xr:uid="{3C5EFC1A-BD3C-4D2B-840B-1FA50CC642B7}"/>
    <hyperlink ref="K499" r:id="rId998" display="https://unimelb.hosted.exlibrisgroup.com/sfxlcl41/?sid=OVID:embase&amp;id=pmid:29087826&amp;id=doi:&amp;issn=1938-4114&amp;isbn=&amp;volume=78&amp;issue=6&amp;spage=910&amp;pages=910-915&amp;date=2017&amp;title=Journal+of+studies+on+alcohol+and+drugs&amp;atitle=%22Retweet+to+Pass+the+Blunt%22%3A+Analyzing+Geographic+and+Content+Features+of+Cannabis-Related+Tweeting+Across+the+United+States&amp;aulast=Daniulaityte&amp;pid=%3Cauthor%3EDaniulaityte+R.%3BLamy+F.R.%3BSmith+G.A.%3BNahhas+R.W.%3BCarlson+R.G.%3BThirunarayan+K.%3BMartins+S.S.%3BBoyer+E.W.%3BSheth+A.%3C%2Fauthor%3E%3CAN%3E621964186%3C%2FAN%3E%3CDT%3EArticle%3C%2FDT%3E" xr:uid="{B7CC319A-4657-4929-BD52-596A003AC918}"/>
    <hyperlink ref="J500" r:id="rId999" display="https://access.ovid.com/custom/redirector/index.html?dest=https://go.openathens.net/redirector/unimelb.edu.au?url=http://ovidsp.ovid.com/ovidweb.cgi?T=JS&amp;CSC=Y&amp;NEWS=N&amp;PAGE=fulltext&amp;D=emed18&amp;AN=621138835" xr:uid="{F97AD812-CCF5-47AF-BB49-D4282C15C75F}"/>
    <hyperlink ref="K500" r:id="rId1000" display="https://unimelb.hosted.exlibrisgroup.com/sfxlcl41/?sid=OVID:embase&amp;id=pmid:28145799&amp;id=doi:10.1080%2F10826084.2016.1253749&amp;issn=1532-2491&amp;isbn=&amp;volume=52&amp;issue=6&amp;spage=709&amp;pages=709-716&amp;date=2017&amp;title=Substance+use+%26+misuse&amp;atitle=%22It+Takes+Longer%2C+but+When+It+Hits+You+It+Hits+You%21%22%3A+Videos+About+Marijuana+Edibles+on+YouTube&amp;aulast=Krauss&amp;pid=%3Cauthor%3EKrauss+M.J.%3BSowles+S.J.%3BStelzer-Monahan+H.E.%3BBierut+T.%3BCavazos-Rehg+P.A.%3C%2Fauthor%3E%3CAN%3E621138835%3C%2FAN%3E%3CDT%3EArticle%3C%2FDT%3E" xr:uid="{20AFB1AD-BB9D-41DA-AFF8-C2ED7C4E4BCE}"/>
    <hyperlink ref="J501" r:id="rId1001" display="https://access.ovid.com/custom/redirector/index.html?dest=https://go.openathens.net/redirector/unimelb.edu.au?url=http://ovidsp.ovid.com/ovidweb.cgi?T=JS&amp;CSC=Y&amp;NEWS=N&amp;PAGE=fulltext&amp;D=emed17&amp;AN=612652935" xr:uid="{5642B1A7-92B3-4B93-9404-D4475309C06D}"/>
    <hyperlink ref="K501" r:id="rId1002" display="https://unimelb.hosted.exlibrisgroup.com/sfxlcl41/?sid=OVID:embase&amp;id=pmid:27531864&amp;id=doi:10.1016%2Fj.yebeh.2016.07.024&amp;issn=1525-5050&amp;isbn=&amp;volume=63&amp;issue=&amp;spage=125&amp;pages=125-126&amp;date=2016&amp;title=Epilepsy+and+Behavior&amp;atitle=New+trends+and+hot+topics+in+epileptology%3A+An+analysis+of+top+articles+published+in+Epilepsy+%26+Behavior+in+2015&amp;aulast=Mula&amp;pid=%3Cauthor%3EMula+M.%3C%2Fauthor%3E%3CAN%3E612652935%3C%2FAN%3E%3CDT%3EEditorial%3C%2FDT%3E" xr:uid="{776B0CF5-E499-4E5D-8857-AFEFC9E39EFC}"/>
    <hyperlink ref="J502" r:id="rId1003" display="https://access.ovid.com/custom/redirector/index.html?dest=https://go.openathens.net/redirector/unimelb.edu.au?url=http://ovidsp.ovid.com/ovidweb.cgi?T=JS&amp;CSC=Y&amp;NEWS=N&amp;PAGE=fulltext&amp;D=emed17&amp;AN=620742514" xr:uid="{B2F22C32-027A-4054-B283-9BD8F79C6AEF}"/>
    <hyperlink ref="K502" r:id="rId1004" display="https://unimelb.hosted.exlibrisgroup.com/sfxlcl41/?sid=OVID:embase&amp;id=pmid:&amp;id=doi:10.1089%2Fcan.2016.0029&amp;issn=2378-8763&amp;isbn=&amp;volume=1&amp;issue=1&amp;spage=239&amp;pages=239-243&amp;date=2016&amp;title=Cannabis+and+Cannabinoid+Research&amp;atitle=Cannabis+Users%27+Recommended+Warnings+for+Packages+of+Legally+Sold+Cannabis%3A+An+Australia-Centered+Study&amp;aulast=Malouff&amp;pid=%3Cauthor%3EMalouff+J.M.%3BJohnson+C.E.%3BRooke+S.E.%3C%2Fauthor%3E%3CAN%3E620742514%3C%2FAN%3E%3CDT%3EArticle%3C%2FDT%3E" xr:uid="{A77F76F0-68FB-4B1E-A6BA-90950FCDDF7B}"/>
    <hyperlink ref="J503" r:id="rId1005" display="https://access.ovid.com/custom/redirector/index.html?dest=https://go.openathens.net/redirector/unimelb.edu.au?url=http://ovidsp.ovid.com/ovidweb.cgi?T=JS&amp;CSC=Y&amp;NEWS=N&amp;PAGE=fulltext&amp;D=emed17&amp;AN=620742509" xr:uid="{5560E562-EC7F-48C3-9194-6C5E033FC079}"/>
    <hyperlink ref="K503" r:id="rId1006" display="https://unimelb.hosted.exlibrisgroup.com/sfxlcl41/?sid=OVID:embase&amp;id=pmid:&amp;id=doi:10.1089%2Fcan.2016.0024&amp;issn=2378-8763&amp;isbn=&amp;volume=1&amp;issue=1&amp;spage=244&amp;pages=244-251&amp;date=2016&amp;title=Cannabis+and+Cannabinoid+Research&amp;atitle=Training+and+Practices+of+Cannabis+Dispensary+Staff&amp;aulast=Haug&amp;pid=%3Cauthor%3EHaug+N.A.%3BKieschnick+D.%3BSottile+J.E.%3BBabson+K.A.%3BVandrey+R.%3BBonn-Miller+M.O.%3C%2Fauthor%3E%3CAN%3E620742509%3C%2FAN%3E%3CDT%3EArticle%3C%2FDT%3E" xr:uid="{D98837A1-B80E-45CE-BA8A-51BB6F0CEE9F}"/>
    <hyperlink ref="J504" r:id="rId1007" display="https://access.ovid.com/custom/redirector/index.html?dest=https://go.openathens.net/redirector/unimelb.edu.au?url=http://ovidsp.ovid.com/ovidweb.cgi?T=JS&amp;CSC=Y&amp;NEWS=N&amp;PAGE=fulltext&amp;D=emed17&amp;AN=620742491" xr:uid="{7CF57009-9C62-4E70-9A55-50EF5AA0EAC6}"/>
    <hyperlink ref="K504" r:id="rId1008" display="https://unimelb.hosted.exlibrisgroup.com/sfxlcl41/?sid=OVID:embase&amp;id=pmid:&amp;id=doi:10.1089%2Fcan.2016.0007&amp;issn=2378-8763&amp;isbn=&amp;volume=1&amp;issue=1&amp;spage=131&amp;pages=131-138&amp;date=2016&amp;title=Cannabis+and+Cannabinoid+Research&amp;atitle=A+Cross-Sectional+Survey+of+Medical+Cannabis+Users%3A+Patterns+of+Use+and+Perceived+Efficacy&amp;aulast=Sexton&amp;pid=%3Cauthor%3ESexton+M.%3BCuttler+C.%3BFinnell+J.S.%3BMischley+L.K.%3C%2Fauthor%3E%3CAN%3E620742491%3C%2FAN%3E%3CDT%3EArticle%3C%2FDT%3E" xr:uid="{956134F4-6ED5-4C74-91A6-F634772DD2EB}"/>
    <hyperlink ref="J505" r:id="rId1009" display="https://access.ovid.com/custom/redirector/index.html?dest=https://go.openathens.net/redirector/unimelb.edu.au?url=http://ovidsp.ovid.com/ovidweb.cgi?T=JS&amp;CSC=Y&amp;NEWS=N&amp;PAGE=fulltext&amp;D=emed17&amp;AN=612836160" xr:uid="{50D30332-1D9D-4549-BB58-B10C16F1F4CA}"/>
    <hyperlink ref="K505" r:id="rId1010" display="https://unimelb.hosted.exlibrisgroup.com/sfxlcl41/?sid=OVID:embase&amp;id=pmid:27746339&amp;id=doi:10.1016%2Fj.ypmed.2016.10.013&amp;issn=0091-7435&amp;isbn=&amp;volume=93&amp;issue=&amp;spage=171&amp;pages=171-176&amp;date=2016&amp;title=Preventive+Medicine&amp;atitle=Perceptions+of+social+norms+and+exposure+to+pro-marijuana+messages+are+associated+with+adolescent+marijuana+use&amp;aulast=Roditis&amp;pid=%3Cauthor%3ERoditis+M.L.%3BDelucchi+K.%3BChang+A.%3BHalpern-Felsher+B.%3C%2Fauthor%3E%3CAN%3E612836160%3C%2FAN%3E%3CDT%3EArticle%3C%2FDT%3E" xr:uid="{0157D34D-D355-4F54-A5CB-08AF419506EF}"/>
    <hyperlink ref="J506" r:id="rId1011" display="https://access.ovid.com/custom/redirector/index.html?dest=https://go.openathens.net/redirector/unimelb.edu.au?url=http://ovidsp.ovid.com/ovidweb.cgi?T=JS&amp;CSC=Y&amp;NEWS=N&amp;PAGE=fulltext&amp;D=emed17&amp;AN=610504180" xr:uid="{EA5F7B12-9766-4136-9C89-14664371127B}"/>
    <hyperlink ref="K506" r:id="rId1012" display="https://unimelb.hosted.exlibrisgroup.com/sfxlcl41/?sid=OVID:embase&amp;id=pmid:27236279&amp;id=doi:10.1016%2FS2215-0366%252816%252930094-3&amp;issn=2215-0366&amp;isbn=&amp;volume=3&amp;issue=8&amp;spage=751&amp;pages=751-759&amp;date=2016&amp;title=The+Lancet+Psychiatry&amp;atitle=Suicide+in+children+and+young+people+in+England%3A+a+consecutive+case+series&amp;aulast=Rodway&amp;pid=%3Cauthor%3ERodway+C.%3BTham+S.-G.%3BIbrahim+S.%3BTurnbull+P.%3BWindfuhr+K.%3BShaw+J.%3BKapur+N.%3BAppleby+L.%3C%2Fauthor%3E%3CAN%3E610504180%3C%2FAN%3E%3CDT%3EArticle%3C%2FDT%3E" xr:uid="{C5007C34-F983-4873-9B7D-D16E590314F0}"/>
    <hyperlink ref="J507" r:id="rId1013" display="https://access.ovid.com/custom/redirector/index.html?dest=https://go.openathens.net/redirector/unimelb.edu.au?url=http://ovidsp.ovid.com/ovidweb.cgi?T=JS&amp;CSC=Y&amp;NEWS=N&amp;PAGE=fulltext&amp;D=emed17&amp;AN=613361937" xr:uid="{D095A400-28D0-424A-A0F9-092FEE90ABDF}"/>
    <hyperlink ref="K507" r:id="rId1014" display="https://unimelb.hosted.exlibrisgroup.com/sfxlcl41/?sid=OVID:embase&amp;id=pmid:27466069&amp;id=doi:10.1097%2FADM.0000000000000238&amp;issn=1932-0620&amp;isbn=&amp;volume=10&amp;issue=5&amp;spage=324&amp;pages=324-330&amp;date=2016&amp;title=Journal+of+Addiction+Medicine&amp;atitle=Assessing+the+validity+of+online+drug+forums+as+a+source+for+estimating+demographic+and+temporal+trends+in+drug+use&amp;aulast=Paul&amp;pid=%3Cauthor%3EPaul+M.J.%3BChisolm+M.S.%3BJohnson+M.W.%3BVandrey+R.G.%3BDredze+M.%3C%2Fauthor%3E%3CAN%3E613361937%3C%2FAN%3E%3CDT%3EArticle%3C%2FDT%3E" xr:uid="{2EB904DF-C37D-447C-AC1A-D8A9F7127045}"/>
    <hyperlink ref="J508" r:id="rId1015" display="https://access.ovid.com/custom/redirector/index.html?dest=https://go.openathens.net/redirector/unimelb.edu.au?url=http://ovidsp.ovid.com/ovidweb.cgi?T=JS&amp;CSC=Y&amp;NEWS=N&amp;PAGE=fulltext&amp;D=emed17&amp;AN=612485934" xr:uid="{7B0FFEB8-5801-48FF-9FBA-1FF88B3840B2}"/>
    <hyperlink ref="K508" r:id="rId1016" display="https://unimelb.hosted.exlibrisgroup.com/sfxlcl41/?sid=OVID:embase&amp;id=pmid:27402550&amp;id=doi:10.1016%2Fj.drugalcdep.2016.06.034&amp;issn=0376-8716&amp;isbn=&amp;volume=166&amp;issue=&amp;spage=100&amp;pages=100-108&amp;date=2016&amp;title=Drug+and+Alcohol+Dependence&amp;atitle=A+content+analysis+of+tweets+about+high-potency+marijuana&amp;aulast=Cavazos-Rehg&amp;pid=%3Cauthor%3ECavazos-Rehg+P.A.%3BSowles+S.J.%3BKrauss+M.J.%3BAgbonavbare+V.%3BGrucza+R.%3BBierut+L.%3C%2Fauthor%3E%3CAN%3E612485934%3C%2FAN%3E%3CDT%3EArticle%3C%2FDT%3E" xr:uid="{84B727C3-E911-4C1F-8542-BB9511184DD4}"/>
    <hyperlink ref="J509" r:id="rId1017" display="https://access.ovid.com/custom/redirector/index.html?dest=https://go.openathens.net/redirector/unimelb.edu.au?url=http://ovidsp.ovid.com/ovidweb.cgi?T=JS&amp;CSC=Y&amp;NEWS=N&amp;PAGE=fulltext&amp;D=emed17&amp;AN=610353397" xr:uid="{C58DCE76-C097-42BB-91C0-D68BE5C65421}"/>
    <hyperlink ref="K509" r:id="rId1018" display="https://unimelb.hosted.exlibrisgroup.com/sfxlcl41/?sid=OVID:embase&amp;id=pmid:27185160&amp;id=doi:10.1016%2Fj.drugalcdep.2016.04.029&amp;issn=0376-8716&amp;isbn=&amp;volume=164&amp;issue=&amp;spage=64&amp;pages=64-70&amp;date=2016&amp;title=Drug+and+Alcohol+Dependence&amp;atitle=%22Those+edibles+hit+hard%22%3A+Exploration+of+Twitter+data+on+cannabis+edibles+in+the+U.S&amp;aulast=Lamy&amp;pid=%3Cauthor%3ELamy+F.R.%3BDaniulaityte+R.%3BSheth+A.%3BNahhas+R.W.%3BMartins+S.S.%3BBoyer+E.W.%3BCarlson+R.G.%3C%2Fauthor%3E%3CAN%3E610353397%3C%2FAN%3E%3CDT%3EArticle%3C%2FDT%3E" xr:uid="{F238BF4A-6BA9-4146-A6DD-70C49AD2FE07}"/>
    <hyperlink ref="J510" r:id="rId1019" display="https://access.ovid.com/custom/redirector/index.html?dest=https://go.openathens.net/redirector/unimelb.edu.au?url=http://ovidsp.ovid.com/ovidweb.cgi?T=JS&amp;CSC=Y&amp;NEWS=N&amp;PAGE=fulltext&amp;D=emed17&amp;AN=607628939" xr:uid="{17E9063F-1650-462C-9FAF-AB4670EDBB3D}"/>
    <hyperlink ref="K510" r:id="rId1020" display="https://unimelb.hosted.exlibrisgroup.com/sfxlcl41/?sid=OVID:embase&amp;id=pmid:26774946&amp;id=doi:10.1016%2Fj.drugalcdep.2015.12.020&amp;issn=0376-8716&amp;isbn=&amp;volume=159&amp;issue=&amp;spage=227&amp;pages=227-233&amp;date=2016&amp;title=Drug+and+Alcohol+Dependence&amp;atitle=Online+survey+characterizing+vaporizer+use+among+cannabis+users&amp;aulast=Lee&amp;pid=%3Cauthor%3ELee+D.C.%3BCrosier+B.S.%3BBorodovsky+J.T.%3BSargent+J.D.%3BBudney+A.J.%3C%2Fauthor%3E%3CAN%3E607628939%3C%2FAN%3E%3CDT%3EArticle%3C%2FDT%3E" xr:uid="{176D2CFD-25F1-4DCD-AB8E-BE08E9CDD646}"/>
    <hyperlink ref="J511" r:id="rId1021" display="https://access.ovid.com/custom/redirector/index.html?dest=https://go.openathens.net/redirector/unimelb.edu.au?url=http://ovidsp.ovid.com/ovidweb.cgi?T=JS&amp;CSC=Y&amp;NEWS=N&amp;PAGE=fulltext&amp;D=emed17&amp;AN=614719287" xr:uid="{8570D39B-687F-414E-83C8-0F31827B4ED7}"/>
    <hyperlink ref="K511" r:id="rId1022" display="https://unimelb.hosted.exlibrisgroup.com/sfxlcl41/?sid=OVID:embase&amp;id=pmid:26776212&amp;id=doi:&amp;issn=2335-6936&amp;isbn=&amp;volume=21&amp;issue=&amp;spage=492&amp;pages=492-503&amp;date=2016&amp;title=Pacific+Symposium+on+Biocomputing.+Pacific+Symposium+on+Biocomputing&amp;atitle=MONITORING+POTENTIAL+DRUG+INTERACTIONS+AND+REACTIONS+VIA+NETWORK+ANALYSIS+OF+INSTAGRAM+USER+TIMELINES&amp;aulast=Correia&amp;pid=%3Cauthor%3ECorreia+R.B.%3BLi+L.%3BRocha+L.M.%3C%2Fauthor%3E%3CAN%3E614719287%3C%2FAN%3E%3CDT%3EArticle%3C%2FDT%3E" xr:uid="{AFB3C003-6BFA-448A-A796-F01CF46FDDFF}"/>
    <hyperlink ref="J512" r:id="rId1023" display="https://access.ovid.com/custom/redirector/index.html?dest=https://go.openathens.net/redirector/unimelb.edu.au?url=http://ovidsp.ovid.com/ovidweb.cgi?T=JS&amp;CSC=Y&amp;NEWS=N&amp;PAGE=fulltext&amp;D=emed17&amp;AN=611079250" xr:uid="{7F482914-BD4B-45A2-9371-AEA360D4A1E9}"/>
    <hyperlink ref="K512" r:id="rId1024" display="https://unimelb.hosted.exlibrisgroup.com/sfxlcl41/?sid=OVID:embase&amp;id=pmid:&amp;id=doi:&amp;issn=2158-8333&amp;isbn=&amp;volume=13&amp;issue=3-4&amp;spage=11&amp;pages=11-12&amp;date=2016&amp;title=Innovations+in+Clinical+Neuroscience&amp;atitle=The+drug+trend+conundrum&amp;aulast=Oyemade&amp;pid=%3Cauthor%3EOyemade+A.%3C%2Fauthor%3E%3CAN%3E611079250%3C%2FAN%3E%3CDT%3ELetter%3C%2FDT%3E" xr:uid="{7CBD610C-3C4F-4008-A53E-2F5F0C4D97E5}"/>
    <hyperlink ref="J513" r:id="rId1025" display="https://access.ovid.com/custom/redirector/index.html?dest=https://go.openathens.net/redirector/unimelb.edu.au?url=http://ovidsp.ovid.com/ovidweb.cgi?T=JS&amp;CSC=Y&amp;NEWS=N&amp;PAGE=fulltext&amp;D=emed17&amp;AN=610936792" xr:uid="{EF22B0D8-084C-430B-8901-7917D5E260A5}"/>
    <hyperlink ref="K513" r:id="rId1026" display="https://unimelb.hosted.exlibrisgroup.com/sfxlcl41/?sid=OVID:embase&amp;id=pmid:&amp;id=doi:10.1016%2Fj.chc.2016.04.001&amp;issn=1056-4993&amp;isbn=&amp;volume=25&amp;issue=3&amp;spage=xiii&amp;pages=xiii-xiv&amp;date=2016&amp;title=Child+and+Adolescent+Psychiatric+Clinics+of+North+America&amp;atitle=Understanding+Adolescent+Substance+Use+Disorders+in+the+Era+of+Marijuana+Legalization%2C+Opioid+Epidemic%2C+and+Social+Media&amp;aulast=Hsiao&amp;pid=%3Cauthor%3EHsiao+R.C.J.%3BWalker+L.R.%3C%2Fauthor%3E%3CAN%3E610936792%3C%2FAN%3E%3CDT%3EEditorial%3C%2FDT%3E" xr:uid="{AA66CDEB-82B9-4967-8B6B-D53D9B31CA24}"/>
    <hyperlink ref="J514" r:id="rId1027" display="https://access.ovid.com/custom/redirector/index.html?dest=https://go.openathens.net/redirector/unimelb.edu.au?url=http://ovidsp.ovid.com/ovidweb.cgi?T=JS&amp;CSC=Y&amp;NEWS=N&amp;PAGE=fulltext&amp;D=emed17&amp;AN=610523028" xr:uid="{482E5CC2-4EE6-44C4-9A29-99AC04025B3F}"/>
    <hyperlink ref="K514" r:id="rId1028" display="https://unimelb.hosted.exlibrisgroup.com/sfxlcl41/?sid=OVID:embase&amp;id=pmid:&amp;id=doi:10.1371%2Fjournal.pone.0156614&amp;issn=1932-6203&amp;isbn=&amp;volume=11&amp;issue=5&amp;spage=e0156614&amp;pages=&amp;date=2016&amp;title=PLoS+ONE&amp;atitle=%22I+use+weed+for+my+ADHD%22%3A+A+qualitative+analysis+of+online+forum+discussions+on+cannabis+use+and+ADHD&amp;aulast=Mitchell&amp;pid=%3Cauthor%3EMitchell+J.T.%3BSweitzer+M.M.%3BTunno+A.M.%3BKollins+S.H.%3BJoseph+McClernon+F.%3C%2Fauthor%3E%3CAN%3E610523028%3C%2FAN%3E%3CDT%3EArticle%3C%2FDT%3E" xr:uid="{720C944E-5400-4E3F-A19F-9DC17EB885C0}"/>
    <hyperlink ref="J515" r:id="rId1029" display="https://access.ovid.com/custom/redirector/index.html?dest=https://go.openathens.net/redirector/unimelb.edu.au?url=http://ovidsp.ovid.com/ovidweb.cgi?T=JS&amp;CSC=Y&amp;NEWS=N&amp;PAGE=fulltext&amp;D=emed17&amp;AN=609629250" xr:uid="{B12EB9AB-318E-4E1E-ACDF-CB5CEDEBCDE3}"/>
    <hyperlink ref="K515" r:id="rId1030" display="https://unimelb.hosted.exlibrisgroup.com/sfxlcl41/?sid=OVID:embase&amp;id=pmid:&amp;id=doi:10.1001%2Fjamapediatrics.2015.3489&amp;issn=2168-6203&amp;isbn=&amp;volume=170&amp;issue=3&amp;spage=193&amp;pages=193-194&amp;date=2016&amp;title=JAMA+Pediatrics&amp;atitle=Building+a+learning+marijuana+surveillance+system&amp;aulast=Levy&amp;pid=%3Cauthor%3ELevy+S.%3BWeitzman+E.R.%3C%2Fauthor%3E%3CAN%3E609629250%3C%2FAN%3E%3CDT%3ENote%3C%2FDT%3E" xr:uid="{D90CB288-168F-4E56-B2BD-B1C277828CB2}"/>
    <hyperlink ref="J516" r:id="rId1031" display="https://access.ovid.com/custom/redirector/index.html?dest=https://go.openathens.net/redirector/unimelb.edu.au?url=http://ovidsp.ovid.com/ovidweb.cgi?T=JS&amp;CSC=Y&amp;NEWS=N&amp;PAGE=fulltext&amp;D=emed17&amp;AN=72341761" xr:uid="{6D84263E-E4BA-4EC5-A972-09B656B5286B}"/>
    <hyperlink ref="K516" r:id="rId1032" display="https://unimelb.hosted.exlibrisgroup.com/sfxlcl41/?sid=OVID:embase&amp;id=pmid:&amp;id=doi:&amp;issn=1879-1972&amp;isbn=&amp;volume=58&amp;issue=2+SUPPL.+1&amp;spage=S111&amp;pages=S111-S112&amp;date=2016&amp;title=Journal+of+Adolescent+Health&amp;atitle=A+facebook+group+to+support+healthy+choices+involving+substance+use+following+a+high+school+motivational+speaker%3A+Results+from+a+mixed+methods+pilot+study&amp;aulast=Brown&amp;pid=%3Cauthor%3EBrown+R.A.%3BJohnson+K.E.%3BBloom+E.L.%3BMeltzer+S.%3BMatsko+S.V.%3BMinami+H.%3BHecht+J.P.%3BRichardson+R.%3C%2Fauthor%3E%3CAN%3E72341761%3C%2FAN%3E%3CDT%3EConference+Abstract%3C%2FDT%3E" xr:uid="{BC12DF81-E672-455D-BFD0-1D7E47EA1AC2}"/>
    <hyperlink ref="J517" r:id="rId1033" display="https://access.ovid.com/custom/redirector/index.html?dest=https://go.openathens.net/redirector/unimelb.edu.au?url=http://ovidsp.ovid.com/ovidweb.cgi?T=JS&amp;CSC=Y&amp;NEWS=N&amp;PAGE=fulltext&amp;D=emed17&amp;AN=72334236" xr:uid="{DC8CEBC1-92AD-4F31-8248-33EFE76F23D6}"/>
    <hyperlink ref="K517" r:id="rId1034" display="https://unimelb.hosted.exlibrisgroup.com/sfxlcl41/?sid=OVID:embase&amp;id=pmid:&amp;id=doi:10.1111%2Facer.13085&amp;issn=1530-0277&amp;isbn=&amp;volume=40&amp;issue=SUPPL.+1&amp;spage=312A&amp;pages=312A&amp;date=2016&amp;title=Alcoholism%3A+Clinical+and+Experimental+Research&amp;atitle=Using+twitter+to+study+high-potency+marijuana+use+with+alcohol+and+other+drugs&amp;aulast=Cavazos-Rehg&amp;pid=%3Cauthor%3ECavazos-Rehg+P.A.%3BSowles+S.J.%3BKrauss+M.J.%3BBierut+L.%3C%2Fauthor%3E%3CAN%3E72334236%3C%2FAN%3E%3CDT%3EConference+Abstract%3C%2FDT%3E" xr:uid="{C178D7CD-24EC-4F2C-A2D2-295EC25FE58F}"/>
    <hyperlink ref="J518" r:id="rId1035" display="https://access.ovid.com/custom/redirector/index.html?dest=https://go.openathens.net/redirector/unimelb.edu.au?url=http://ovidsp.ovid.com/ovidweb.cgi?T=JS&amp;CSC=Y&amp;NEWS=N&amp;PAGE=fulltext&amp;D=emed17&amp;AN=72291349" xr:uid="{1319D493-7B13-4A62-BA02-B4ABC95F2B43}"/>
    <hyperlink ref="K518" r:id="rId1036" display="https://unimelb.hosted.exlibrisgroup.com/sfxlcl41/?sid=OVID:embase&amp;id=pmid:&amp;id=doi:10.1016%2Fj.eurpsy.2016.01.1059&amp;issn=1778-3585&amp;isbn=&amp;volume=33&amp;issue=SUPPL.&amp;spage=S309&amp;pages=S309-S310&amp;date=2016&amp;title=European+Psychiatry&amp;atitle=The+experience+of+using+synthetic+cannabinoids%3A+A+qualitative+analysis+of+online+user+self-reports&amp;aulast=Newman&amp;pid=%3Cauthor%3ENewman+M.%3BDenton+G.%3BWalker+T.%3BGrewal+J.%3C%2Fauthor%3E%3CAN%3E72291349%3C%2FAN%3E%3CDT%3EConference+Abstract%3C%2FDT%3E" xr:uid="{01042567-C0C8-4941-B9A5-5DD5B9F67792}"/>
    <hyperlink ref="J519" r:id="rId1037" display="https://access.ovid.com/custom/redirector/index.html?dest=https://go.openathens.net/redirector/unimelb.edu.au?url=http://ovidsp.ovid.com/ovidweb.cgi?T=JS&amp;CSC=Y&amp;NEWS=N&amp;PAGE=fulltext&amp;D=emed17&amp;AN=619134868" xr:uid="{82ED2FF3-DFC1-4869-865C-369813BB1E66}"/>
    <hyperlink ref="K519" r:id="rId1038" display="https://unimelb.hosted.exlibrisgroup.com/sfxlcl41/?sid=OVID:embase&amp;id=pmid:27262456&amp;id=doi:10.1007%2Fs11121-016-0669-9&amp;issn=1573-6695&amp;isbn=&amp;volume=17&amp;issue=6&amp;spage=710&amp;pages=710-720&amp;date=2016&amp;title=Prevention+science+%3A+the+official+journal+of+the+Society+for+Prevention+Research&amp;atitle=Marijuana-Related+Posts+on+Instagram&amp;aulast=Cavazos-Rehg&amp;pid=%3Cauthor%3ECavazos-Rehg+P.A.%3BKrauss+M.J.%3BSowles+S.J.%3BBierut+L.J.%3C%2Fauthor%3E%3CAN%3E619134868%3C%2FAN%3E%3CDT%3EArticle%3C%2FDT%3E" xr:uid="{12AC3475-2435-454D-9943-43C298BA52F8}"/>
    <hyperlink ref="J520" r:id="rId1039" display="https://access.ovid.com/custom/redirector/index.html?dest=https://go.openathens.net/redirector/unimelb.edu.au?url=http://ovidsp.ovid.com/ovidweb.cgi?T=JS&amp;CSC=Y&amp;NEWS=N&amp;PAGE=fulltext&amp;D=emed17&amp;AN=616799296" xr:uid="{0A5C036E-7916-4D5E-A82F-0ED5B38B02E5}"/>
    <hyperlink ref="K520" r:id="rId1040" display="https://unimelb.hosted.exlibrisgroup.com/sfxlcl41/?sid=OVID:embase&amp;id=pmid:&amp;id=doi:10.1310%2Fsci2201-3&amp;issn=1082-0744&amp;isbn=&amp;volume=22&amp;issue=1&amp;spage=3&amp;pages=3-12&amp;date=2016&amp;title=Topics+in+Spinal+Cord+Injury+Rehabilitation&amp;atitle=Characteristics+of+individuals+with+spinal+cord+injury+who+use+cannabis+for+therapeutic+purposes&amp;aulast=Drossel&amp;pid=%3Cauthor%3EDrossel+C.%3BForchheimer+M.%3BMeade+M.A.%3C%2Fauthor%3E%3CAN%3E616799296%3C%2FAN%3E%3CDT%3EArticle%3C%2FDT%3E" xr:uid="{859A3B6B-D053-4C04-9C55-7D576D8862D6}"/>
    <hyperlink ref="J521" r:id="rId1041" display="https://access.ovid.com/custom/redirector/index.html?dest=https://go.openathens.net/redirector/unimelb.edu.au?url=http://ovidsp.ovid.com/ovidweb.cgi?T=JS&amp;CSC=Y&amp;NEWS=N&amp;PAGE=fulltext&amp;D=emed17&amp;AN=620371790" xr:uid="{402B953A-2E3C-4D88-8EAB-14D2FE122653}"/>
    <hyperlink ref="K521" r:id="rId1042" display="https://unimelb.hosted.exlibrisgroup.com/sfxlcl41/?sid=OVID:embase&amp;id=pmid:25424504&amp;id=doi:10.1177%2F1557988314559243&amp;issn=1557-9891&amp;isbn=&amp;volume=10&amp;issue=4&amp;spage=262&amp;pages=262-269&amp;date=2016&amp;title=American+journal+of+men%27s+health&amp;atitle=Differences+in+Gay+Male+Couples%27+Use+of+Drugs+and+Alcohol+With+Sex+by+Relationship+HIV+Status&amp;aulast=Mitchell&amp;pid=%3Cauthor%3EMitchell+J.W.%3C%2Fauthor%3E%3CAN%3E620371790%3C%2FAN%3E%3CDT%3EArticle%3C%2FDT%3E" xr:uid="{2A1907CD-F2C7-4752-B86B-6992BB96A2B6}"/>
    <hyperlink ref="J522" r:id="rId1043" display="https://access.ovid.com/custom/redirector/index.html?dest=https://go.openathens.net/redirector/unimelb.edu.au?url=http://ovidsp.ovid.com/ovidweb.cgi?T=JS&amp;CSC=Y&amp;NEWS=N&amp;PAGE=fulltext&amp;D=emed17&amp;AN=620290787" xr:uid="{A9E3F593-365D-4713-8259-14B3B5578BB3}"/>
    <hyperlink ref="K522" r:id="rId1044" display="https://unimelb.hosted.exlibrisgroup.com/sfxlcl41/?sid=OVID:embase&amp;id=pmid:27648525&amp;id=doi:&amp;issn=1547-0164&amp;isbn=&amp;volume=37&amp;issue=4&amp;spage=564&amp;pages=564-570&amp;date=2016&amp;title=Substance+abuse&amp;atitle=Risk+and+protective+factors+associated+with+adolescent+girls%27+substance+use%3A+Data+from+a+nationwide+Facebook+sample&amp;aulast=Schwinn&amp;pid=%3Cauthor%3ESchwinn+T.M.%3BSchinke+S.P.%3BHopkins+J.%3BThom+B.%3C%2Fauthor%3E%3CAN%3E620290787%3C%2FAN%3E%3CDT%3EArticle%3C%2FDT%3E" xr:uid="{CD13AD22-2872-4576-8052-715700FDB755}"/>
    <hyperlink ref="J523" r:id="rId1045" display="https://access.ovid.com/custom/redirector/index.html?dest=https://go.openathens.net/redirector/unimelb.edu.au?url=http://ovidsp.ovid.com/ovidweb.cgi?T=JS&amp;CSC=Y&amp;NEWS=N&amp;PAGE=fulltext&amp;D=emed17&amp;AN=615753439" xr:uid="{92266405-EA4B-48A0-9768-C1130A49DAA1}"/>
    <hyperlink ref="K523" r:id="rId1046" display="https://unimelb.hosted.exlibrisgroup.com/sfxlcl41/?sid=OVID:embase&amp;id=pmid:26272786&amp;id=doi:10.1177%2F1090198115596735&amp;issn=1552-6127&amp;isbn=&amp;volume=43&amp;issue=1&amp;spage=86&amp;pages=86-93&amp;date=2016&amp;title=Health+education+%26+behavior+%3A+the+official+publication+of+the+Society+for+Public+Health+Education&amp;atitle=The+HIV+Risk+Profiles+of+Latino+Sexual+Minorities+and+Transgender+Persons+Who+Use+Websites+or+Apps+Designed+for+Social+and+Sexual+Networking&amp;aulast=Sun&amp;pid=%3Cauthor%3ESun+C.J.%3BReboussin+B.%3BMann+L.%3BGarcia+M.%3BRhodes+S.D.%3C%2Fauthor%3E%3CAN%3E615753439%3C%2FAN%3E%3CDT%3EArticle%3C%2FDT%3E" xr:uid="{8D2789E5-DE09-41FA-9840-3C68A22A55EA}"/>
    <hyperlink ref="J524" r:id="rId1047" display="https://access.ovid.com/custom/redirector/index.html?dest=https://go.openathens.net/redirector/unimelb.edu.au?url=http://ovidsp.ovid.com/ovidweb.cgi?T=JS&amp;CSC=Y&amp;NEWS=N&amp;PAGE=fulltext&amp;D=emed17&amp;AN=614939060" xr:uid="{9026E734-5449-4BD1-965A-05CF830CA9AD}"/>
    <hyperlink ref="K524" r:id="rId1048" display="https://unimelb.hosted.exlibrisgroup.com/sfxlcl41/?sid=OVID:embase&amp;id=pmid:26997194&amp;id=doi:&amp;issn=1938-4114&amp;isbn=&amp;volume=77&amp;issue=2&amp;spage=349&amp;pages=349-353&amp;date=2016&amp;title=Journal+of+studies+on+alcohol+and+drugs&amp;atitle=Young+Adults%27+Exposure+to+Alcohol-+and+Marijuana-Related+Content+on+Twitter&amp;aulast=Cabrera-Nguyen&amp;pid=%3Cauthor%3ECabrera-Nguyen+E.P.%3BCavazos-Rehg+P.%3BKrauss+M.%3BBierut+L.J.%3BMoreno+M.A.%3C%2Fauthor%3E%3CAN%3E614939060%3C%2FAN%3E%3CDT%3EArticle%3C%2FDT%3E" xr:uid="{ECF8BCA8-DA7E-4523-80EF-00642F138C6D}"/>
    <hyperlink ref="J525" r:id="rId1049" display="https://access.ovid.com/custom/redirector/index.html?dest=https://go.openathens.net/redirector/unimelb.edu.au?url=http://ovidsp.ovid.com/ovidweb.cgi?T=JS&amp;CSC=Y&amp;NEWS=N&amp;PAGE=fulltext&amp;D=emed16&amp;AN=606307170" xr:uid="{6D2ECEF7-520F-4DA6-842E-6C27FB4E9C8F}"/>
    <hyperlink ref="K525" r:id="rId1050" display="https://unimelb.hosted.exlibrisgroup.com/sfxlcl41/?sid=OVID:embase&amp;id=pmid:25385876&amp;id=doi:10.1093%2Fntr%2Fntu242&amp;issn=1462-2203&amp;isbn=&amp;volume=17&amp;issue=9&amp;spage=1076&amp;pages=1076-1084&amp;date=2015&amp;title=Nicotine+and+Tobacco+Research&amp;atitle=Prevalence+and+correlates+of+social+smoking+in+young+adults%3A+Comparisons+of+behavioral+and+self-identified+definitions&amp;aulast=Lisha&amp;pid=%3Cauthor%3ELisha+N.E.%3BDelucchi+K.L.%3BLing+P.M.%3BRamo+D.E.%3C%2Fauthor%3E%3CAN%3E606307170%3C%2FAN%3E%3CDT%3EArticle%3C%2FDT%3E" xr:uid="{8F5EFA9A-248B-4AC4-A12B-37560B1CE54B}"/>
    <hyperlink ref="J526" r:id="rId1051" display="https://access.ovid.com/custom/redirector/index.html?dest=https://go.openathens.net/redirector/unimelb.edu.au?url=http://ovidsp.ovid.com/ovidweb.cgi?T=JS&amp;CSC=Y&amp;NEWS=N&amp;PAGE=fulltext&amp;D=emed16&amp;AN=605871088" xr:uid="{5C0BA2C4-4305-4841-ABA3-D69F93D5E18C}"/>
    <hyperlink ref="K526" r:id="rId1052" display="https://unimelb.hosted.exlibrisgroup.com/sfxlcl41/?sid=OVID:embase&amp;id=pmid:26338481&amp;id=doi:10.1016%2Fj.drugalcdep.2015.07.1199&amp;issn=0376-8716&amp;isbn=&amp;volume=155&amp;issue=&amp;spage=307&amp;pages=307-311&amp;date=2015&amp;title=Drug+and+Alcohol+Dependence&amp;atitle=%22Time+for+dabs%22%3A+Analyzing+Twitter+data+on+marijuana+concentrates+across+the+U.S&amp;aulast=Daniulaityte&amp;pid=%3Cauthor%3EDaniulaityte+R.%3BNahhas+R.W.%3BWijeratne+S.%3BCarlson+R.G.%3BLamy+F.R.%3BMartins+S.S.%3BBoyer+E.W.%3BSmith+G.A.%3BSheth+A.%3C%2Fauthor%3E%3CAN%3E605871088%3C%2FAN%3E%3CDT%3EArticle%3C%2FDT%3E" xr:uid="{C1165A2D-258A-4385-8E64-65817112F2C4}"/>
    <hyperlink ref="J527" r:id="rId1053" display="https://access.ovid.com/custom/redirector/index.html?dest=https://go.openathens.net/redirector/unimelb.edu.au?url=http://ovidsp.ovid.com/ovidweb.cgi?T=JS&amp;CSC=Y&amp;NEWS=N&amp;PAGE=fulltext&amp;D=emed16&amp;AN=605901318" xr:uid="{8F95560D-6143-4E30-8355-23813533C62F}"/>
    <hyperlink ref="K527" r:id="rId1054" display="https://unimelb.hosted.exlibrisgroup.com/sfxlcl41/?sid=OVID:embase&amp;id=pmid:26347408&amp;id=doi:10.1016%2Fj.drugalcdep.2015.08.020&amp;issn=0376-8716&amp;isbn=&amp;volume=155&amp;issue=&amp;spage=45&amp;pages=45-51&amp;date=2015&amp;title=Drug+and+Alcohol+Dependence&amp;atitle=Displays+of+dabbing+marijuana+extracts+on+YouTube&amp;aulast=Krauss&amp;pid=%3Cauthor%3EKrauss+M.J.%3BSowles+S.J.%3BMylvaganam+S.%3BZewdie+K.%3BBierut+L.J.%3BCavazos-Rehg+P.A.%3C%2Fauthor%3E%3CAN%3E605901318%3C%2FAN%3E%3CDT%3EArticle%3C%2FDT%3E" xr:uid="{FBAC075A-6C24-4EDD-B121-A00590512674}"/>
    <hyperlink ref="J528" r:id="rId1055" display="https://access.ovid.com/custom/redirector/index.html?dest=https://go.openathens.net/redirector/unimelb.edu.au?url=http://ovidsp.ovid.com/ovidweb.cgi?T=JS&amp;CSC=Y&amp;NEWS=N&amp;PAGE=fulltext&amp;D=emed16&amp;AN=606508678" xr:uid="{7D075E5F-927C-4C15-9D3C-019120E479D0}"/>
    <hyperlink ref="K528" r:id="rId1056" display="https://unimelb.hosted.exlibrisgroup.com/sfxlcl41/?sid=OVID:embase&amp;id=pmid:26475670&amp;id=doi:10.1007%2Fs11904-015-0295-3&amp;issn=1548-3568&amp;isbn=&amp;volume=12&amp;issue=4&amp;spage=462&amp;pages=462-471&amp;date=2015&amp;title=Current+HIV%2FAIDS+Reports&amp;atitle=Use+of+Technology+to+Address+Substance+Use+in+the+Context+of+HIV%3A+A+Systematic+Review&amp;aulast=Young&amp;pid=%3Cauthor%3EYoung+S.D.%3BSwendeman+D.%3BHolloway+I.W.%3BReback+C.J.%3BKao+U.%3C%2Fauthor%3E%3CAN%3E606508678%3C%2FAN%3E%3CDT%3EReview%3C%2FDT%3E" xr:uid="{50415486-80F8-4BEA-97A9-A74A711F817C}"/>
    <hyperlink ref="J529" r:id="rId1057" display="https://access.ovid.com/custom/redirector/index.html?dest=https://go.openathens.net/redirector/unimelb.edu.au?url=http://ovidsp.ovid.com/ovidweb.cgi?T=JS&amp;CSC=Y&amp;NEWS=N&amp;PAGE=fulltext&amp;D=emed16&amp;AN=609417166" xr:uid="{4AD27B6B-2FD4-4364-A3D4-7C84407144AE}"/>
    <hyperlink ref="K529" r:id="rId1058" display="https://unimelb.hosted.exlibrisgroup.com/sfxlcl41/?sid=OVID:embase&amp;id=pmid:24227540&amp;id=doi:10.1136%2Ftobaccocontrol-2013-051243&amp;issn=1468-3318&amp;isbn=&amp;volume=24&amp;issue=2&amp;spage=136&amp;pages=136-138&amp;date=2015&amp;title=Tobacco+control&amp;atitle=Applying+linguistic+methods+to+understanding+smoking-related+conversations+on+Twitter&amp;aulast=Sanders-Jackson&amp;pid=%3Cauthor%3ESanders-Jackson+A.%3BBrown+C.G.%3BProchaska+J.J.%3C%2Fauthor%3E%3CAN%3E609417166%3C%2FAN%3E%3CDT%3EArticle%3C%2FDT%3E" xr:uid="{BCD151F1-D9DD-4B1B-BAF8-7F49C4B015E3}"/>
    <hyperlink ref="J530" r:id="rId1059" display="https://access.ovid.com/custom/redirector/index.html?dest=https://go.openathens.net/redirector/unimelb.edu.au?url=http://ovidsp.ovid.com/ovidweb.cgi?T=JS&amp;CSC=Y&amp;NEWS=N&amp;PAGE=fulltext&amp;D=emed16&amp;AN=606267800" xr:uid="{D9DA2874-DF7E-4239-B0E9-68A1229B2645}"/>
    <hyperlink ref="K530" r:id="rId1060" display="https://unimelb.hosted.exlibrisgroup.com/sfxlcl41/?sid=OVID:embase&amp;id=pmid:&amp;id=doi:10.1542%2Fpeds.2015-1260&amp;issn=0031-4005&amp;isbn=&amp;volume=136&amp;issue=4&amp;spage=e783&amp;pages=e783-e793&amp;date=2015&amp;title=Pediatrics&amp;atitle=Alcohol+interventions+among+underage+drinkers+in+the+ED%3A+A+randomized+controlled+trial&amp;aulast=Cunningham&amp;pid=%3Cauthor%3ECunningham+R.M.%3BChermack+S.T.%3BEhrlich+P.F.%3BCarter+P.M.%3BBooth+B.M.%3BBlow+F.C.%3BBarry+K.L.%3BWalton+M.A.%3C%2Fauthor%3E%3CAN%3E606267800%3C%2FAN%3E%3CDT%3EArticle%3C%2FDT%3E" xr:uid="{4A0ED84C-5555-43FD-9C40-E759BDE6C07C}"/>
    <hyperlink ref="J531" r:id="rId1061" display="https://access.ovid.com/custom/redirector/index.html?dest=https://go.openathens.net/redirector/unimelb.edu.au?url=http://ovidsp.ovid.com/ovidweb.cgi?T=JS&amp;CSC=Y&amp;NEWS=N&amp;PAGE=fulltext&amp;D=emed16&amp;AN=601631477" xr:uid="{9FC31E5F-E8AA-4D56-8CF8-5269F1348864}"/>
    <hyperlink ref="K531" r:id="rId1062" display="https://unimelb.hosted.exlibrisgroup.com/sfxlcl41/?sid=OVID:embase&amp;id=pmid:&amp;id=doi:10.1016%2Fj.jadohealth.2014.10.270&amp;issn=1054-139X&amp;isbn=&amp;volume=56&amp;issue=2&amp;spage=139&amp;pages=139-145&amp;date=2015&amp;title=Journal+of+Adolescent+Health&amp;atitle=Twitter+chatter+about+marijuana&amp;aulast=Cavazos-Rehg&amp;pid=%3Cauthor%3ECavazos-Rehg+P.A.%3BKrauss+M.%3BFisher+S.L.%3BSalyer+P.%3BGrucza+R.A.%3BBierut+L.J.%3C%2Fauthor%3E%3CAN%3E601631477%3C%2FAN%3E%3CDT%3EArticle%3C%2FDT%3E" xr:uid="{FF7DFF26-F802-4EE4-89FE-CC46407ECF63}"/>
    <hyperlink ref="J532" r:id="rId1063" display="https://access.ovid.com/custom/redirector/index.html?dest=https://go.openathens.net/redirector/unimelb.edu.au?url=http://ovidsp.ovid.com/ovidweb.cgi?T=JS&amp;CSC=Y&amp;NEWS=N&amp;PAGE=fulltext&amp;D=emed16&amp;AN=605770119" xr:uid="{C67937B5-E6BB-40D9-804C-7E763C56465F}"/>
    <hyperlink ref="K532" r:id="rId1064" display="https://unimelb.hosted.exlibrisgroup.com/sfxlcl41/?sid=OVID:embase&amp;id=pmid:&amp;id=doi:10.3389%2Ffpsyt.2015.00083&amp;issn=1664-0640&amp;isbn=&amp;volume=6&amp;issue=JUN&amp;spage=83&amp;pages=&amp;date=2015&amp;title=Frontiers+in+Psychiatry&amp;atitle=Is+it+important+to+consider+sex+and+gender+in+neurocognitive+studies%3F&amp;aulast=Mendrek&amp;pid=%3Cauthor%3EMendrek+A.%3C%2Fauthor%3E%3CAN%3E605770119%3C%2FAN%3E%3CDT%3EArticle%3C%2FDT%3E" xr:uid="{EB6E7F0A-ACCC-4659-B62A-783CAE1391E0}"/>
    <hyperlink ref="J533" r:id="rId1065" display="https://access.ovid.com/custom/redirector/index.html?dest=https://go.openathens.net/redirector/unimelb.edu.au?url=http://ovidsp.ovid.com/ovidweb.cgi?T=JS&amp;CSC=Y&amp;NEWS=N&amp;PAGE=fulltext&amp;D=emed16&amp;AN=72176824" xr:uid="{AA0926A0-889B-4604-86D8-09D675CA7345}"/>
    <hyperlink ref="K533" r:id="rId1066" display="https://unimelb.hosted.exlibrisgroup.com/sfxlcl41/?sid=OVID:embase&amp;id=pmid:&amp;id=doi:10.1016%2Fj.drugalcdep.2015.07.448&amp;issn=0376-8716&amp;isbn=&amp;volume=156&amp;issue=&amp;spage=e165&amp;pages=e165&amp;date=2015&amp;title=Drug+and+Alcohol+Dependence&amp;atitle=Novel+psychoactive+substance+use+in+the+European+Union&amp;aulast=Novak&amp;pid=%3Cauthor%3ENovak+S.P.%3BHakansson+A.%3BReimer+J.%3BMartinez-Raga+J.%3BLorvick+J.%3C%2Fauthor%3E%3CAN%3E72176824%3C%2FAN%3E%3CDT%3EConference+Abstract%3C%2FDT%3E" xr:uid="{59FEC2FF-FB8A-4369-BF63-FEAEB71D8C40}"/>
    <hyperlink ref="J534" r:id="rId1067" display="https://access.ovid.com/custom/redirector/index.html?dest=https://go.openathens.net/redirector/unimelb.edu.au?url=http://ovidsp.ovid.com/ovidweb.cgi?T=JS&amp;CSC=Y&amp;NEWS=N&amp;PAGE=fulltext&amp;D=emed16&amp;AN=72176795" xr:uid="{D492350B-FA4E-436C-B617-03100B202ADF}"/>
    <hyperlink ref="K534" r:id="rId1068" display="https://unimelb.hosted.exlibrisgroup.com/sfxlcl41/?sid=OVID:embase&amp;id=pmid:&amp;id=doi:10.1016%2Fj.drugalcdep.2015.07.418&amp;issn=0376-8716&amp;isbn=&amp;volume=156&amp;issue=&amp;spage=e153&amp;pages=e153-e154&amp;date=2015&amp;title=Drug+and+Alcohol+Dependence&amp;atitle=%22Smoking+pot+helps+me+focus%22%3A+A+qualitative+analysis+of+Internet+forum+discussions+of+ADHD+and+cannabis+use&amp;aulast=Mitchell&amp;pid=%3Cauthor%3EMitchell+J.T.%3BSweitzer+M.%3BTunno+A.%3BHagmann+C.%3BKollins+S.H.%3BMcClernon+J.%3C%2Fauthor%3E%3CAN%3E72176795%3C%2FAN%3E%3CDT%3EConference+Abstract%3C%2FDT%3E" xr:uid="{FC5D029B-E64F-4219-9364-152F2E280610}"/>
    <hyperlink ref="J535" r:id="rId1069" display="https://access.ovid.com/custom/redirector/index.html?dest=https://go.openathens.net/redirector/unimelb.edu.au?url=http://ovidsp.ovid.com/ovidweb.cgi?T=JS&amp;CSC=Y&amp;NEWS=N&amp;PAGE=fulltext&amp;D=emed16&amp;AN=72176721" xr:uid="{A112B364-591A-433D-B22B-71149BEDD68D}"/>
    <hyperlink ref="K535" r:id="rId1070" display="https://unimelb.hosted.exlibrisgroup.com/sfxlcl41/?sid=OVID:embase&amp;id=pmid:&amp;id=doi:10.1016%2Fj.drugalcdep.2015.07.344&amp;issn=0376-8716&amp;isbn=&amp;volume=156&amp;issue=&amp;spage=e125&amp;pages=e125&amp;date=2015&amp;title=Drug+and+Alcohol+Dependence&amp;atitle=Characterizing+vaporizer+use+among+cannabis+users&amp;aulast=Lee&amp;pid=%3Cauthor%3ELee+D.C.%3BCrosier+B.S.%3BBudney+A.J.%3C%2Fauthor%3E%3CAN%3E72176721%3C%2FAN%3E%3CDT%3EConference+Abstract%3C%2FDT%3E" xr:uid="{1C93AA28-D2FB-4CF7-A43D-AC9930B22815}"/>
    <hyperlink ref="J536" r:id="rId1071" display="https://access.ovid.com/custom/redirector/index.html?dest=https://go.openathens.net/redirector/unimelb.edu.au?url=http://ovidsp.ovid.com/ovidweb.cgi?T=JS&amp;CSC=Y&amp;NEWS=N&amp;PAGE=fulltext&amp;D=emed16&amp;AN=72129956" xr:uid="{98C0807B-9B83-400D-8EFA-5B5F33331752}"/>
    <hyperlink ref="K536" r:id="rId1072" display="https://unimelb.hosted.exlibrisgroup.com/sfxlcl41/?sid=OVID:embase&amp;id=pmid:&amp;id=doi:&amp;issn=0924-977X&amp;isbn=&amp;volume=25&amp;issue=SUPPL.+2&amp;spage=S613&amp;pages=S613&amp;date=2015&amp;title=European+Neuropsychopharmacology&amp;atitle=A+possible+role+of+cannabis+and+synthetic+cannabimimetics+as+weight+loss+agents%3A+Preliminary+indications&amp;aulast=Santacroce&amp;pid=%3Cauthor%3ESantacroce+R.%3BBersani+F.S.%3BLupi+M.%3BCinosi+E.%3BMartinotti+G.%3BDi+Giannantonio+M.%3BOrsolini+L.%3C%2Fauthor%3E%3CAN%3E72129956%3C%2FAN%3E%3CDT%3EConference+Abstract%3C%2FDT%3E" xr:uid="{1C33E923-5E16-4AB3-B8A9-8C4C3D9A5DEC}"/>
    <hyperlink ref="J537" r:id="rId1073" display="https://access.ovid.com/custom/redirector/index.html?dest=https://go.openathens.net/redirector/unimelb.edu.au?url=http://ovidsp.ovid.com/ovidweb.cgi?T=JS&amp;CSC=Y&amp;NEWS=N&amp;PAGE=fulltext&amp;D=emed16&amp;AN=71990914" xr:uid="{64ADEA72-B686-4B06-BB43-4B90E00A2507}"/>
    <hyperlink ref="K537" r:id="rId1074" display="https://unimelb.hosted.exlibrisgroup.com/sfxlcl41/?sid=OVID:embase&amp;id=pmid:&amp;id=doi:10.1007%2Fs00787-015-0714-4&amp;issn=1018-8827&amp;isbn=&amp;volume=24&amp;issue=1+SUPPL.+1&amp;spage=S14&amp;pages=S14&amp;date=2015&amp;title=European+Child+and+Adolescent+Psychiatry&amp;atitle=Internet+gaming+disorder+and+other+media-related+disorders+and+adolescent+psychopathology&amp;aulast=Bilke-Hentsch&amp;pid=%3Cauthor%3EBilke-Hentsch+O.%3C%2Fauthor%3E%3CAN%3E71990914%3C%2FAN%3E%3CDT%3EConference+Abstract%3C%2FDT%3E" xr:uid="{CDD42720-72B5-4E16-806C-BB972BA5F5A2}"/>
    <hyperlink ref="J538" r:id="rId1075" display="https://access.ovid.com/custom/redirector/index.html?dest=https://go.openathens.net/redirector/unimelb.edu.au?url=http://ovidsp.ovid.com/ovidweb.cgi?T=JS&amp;CSC=Y&amp;NEWS=N&amp;PAGE=fulltext&amp;D=emed15&amp;AN=372562427" xr:uid="{72EED5C5-CBF6-44BF-95E2-F66F8EE2F1FB}"/>
    <hyperlink ref="K538" r:id="rId1076" display="https://unimelb.hosted.exlibrisgroup.com/sfxlcl41/?sid=OVID:embase&amp;id=pmid:24629403&amp;id=doi:10.1016%2Fj.disamonth.2014.01.001&amp;issn=0011-5029&amp;isbn=&amp;volume=60&amp;issue=3&amp;spage=110&amp;pages=110-132&amp;date=2014&amp;title=Disease-a-Month&amp;atitle=Emerging+drugs+of+abuse&amp;aulast=Nelson&amp;pid=%3Cauthor%3ENelson+M.E.%3BBryant+S.M.%3BAks+S.E.%3C%2Fauthor%3E%3CAN%3E372562427%3C%2FAN%3E%3CDT%3EReview%3C%2FDT%3E" xr:uid="{F82C3BFB-CA5D-4776-A175-3ED0A3E231CF}"/>
    <hyperlink ref="J539" r:id="rId1077" display="https://access.ovid.com/custom/redirector/index.html?dest=https://go.openathens.net/redirector/unimelb.edu.au?url=http://ovidsp.ovid.com/ovidweb.cgi?T=JS&amp;CSC=Y&amp;NEWS=N&amp;PAGE=fulltext&amp;D=emed15&amp;AN=373609741" xr:uid="{BF41E346-F037-46B9-9C4A-1B45281FFB1F}"/>
    <hyperlink ref="K539" r:id="rId1078" display="https://unimelb.hosted.exlibrisgroup.com/sfxlcl41/?sid=OVID:embase&amp;id=pmid:&amp;id=doi:10.2174%2F221067660402140709122825&amp;issn=2210-6766&amp;isbn=&amp;volume=4&amp;issue=2&amp;spage=116&amp;pages=116-121&amp;date=2014&amp;title=Adolescent+Psychiatry+%28Netherlands%29&amp;atitle=Using+digital+and+social+media+metrics+to+develop+mental+health+approaches+for+youth&amp;aulast=Carew&amp;pid=%3Cauthor%3ECarew+C.%3BKutcher+S.%3BWei+Y.%3BMcLuckie+A.%3C%2Fauthor%3E%3CAN%3E373609741%3C%2FAN%3E%3CDT%3EArticle%3C%2FDT%3E" xr:uid="{D9A9B5FB-77C3-4831-82D8-5D1CD80082EF}"/>
    <hyperlink ref="J540" r:id="rId1079" display="https://access.ovid.com/custom/redirector/index.html?dest=https://go.openathens.net/redirector/unimelb.edu.au?url=http://ovidsp.ovid.com/ovidweb.cgi?T=JS&amp;CSC=Y&amp;NEWS=N&amp;PAGE=fulltext&amp;D=emed15&amp;AN=600275331" xr:uid="{9ADB8316-FED9-40DF-A199-0946BB168436}"/>
    <hyperlink ref="K540" r:id="rId1080" display="https://unimelb.hosted.exlibrisgroup.com/sfxlcl41/?sid=OVID:embase&amp;id=pmid:&amp;id=doi:10.1016%2Fj.jad.2014.08.006&amp;issn=0165-0327&amp;isbn=&amp;volume=169&amp;issue=&amp;spage=61&amp;pages=61-75&amp;date=2014&amp;title=Journal+of+Affective+Disorders&amp;atitle=Risk+and+protective+factors+for+depression+that+adolescents+can+modify%3A+A+systematic+review+and+meta-analysis+of+longitudinal+studies&amp;aulast=Cairns&amp;pid=%3Cauthor%3ECairns+K.E.%3BYap+M.B.H.%3BPilkington+P.D.%3BJorm+A.F.%3C%2Fauthor%3E%3CAN%3E600275331%3C%2FAN%3E%3CDT%3EReview%3C%2FDT%3E" xr:uid="{55AA85C6-B132-4961-AF24-667CC6CEEE22}"/>
    <hyperlink ref="J541" r:id="rId1081" display="https://access.ovid.com/custom/redirector/index.html?dest=https://go.openathens.net/redirector/unimelb.edu.au?url=http://ovidsp.ovid.com/ovidweb.cgi?T=JS&amp;CSC=Y&amp;NEWS=N&amp;PAGE=fulltext&amp;D=emed15&amp;AN=373971297" xr:uid="{D739F7F8-A550-4365-8AEA-535E78AF574D}"/>
    <hyperlink ref="K541" r:id="rId1082" display="https://unimelb.hosted.exlibrisgroup.com/sfxlcl41/?sid=OVID:embase&amp;id=pmid:24528398&amp;id=doi:10.1111%2Fmedu.12282&amp;issn=1365-2923&amp;isbn=&amp;volume=48&amp;issue=2&amp;spage=157&amp;pages=157-169&amp;date=2014&amp;title=Medical+education&amp;atitle=What+is+appropriate+to+post+on+social+media%3F+Ratings+from+students%2C+faculty+members+and+the+public&amp;aulast=Jain&amp;pid=%3Cauthor%3EJain+A.%3BPetty+E.M.%3BJaber+R.M.%3BTackett+S.%3BPurkiss+J.%3BFitzgerald+J.%3BWhite+C.%3C%2Fauthor%3E%3CAN%3E373971297%3C%2FAN%3E%3CDT%3EArticle%3C%2FDT%3E" xr:uid="{5767D879-F0B2-4ECA-903E-A15328BB21D5}"/>
    <hyperlink ref="J542" r:id="rId1083" display="https://access.ovid.com/custom/redirector/index.html?dest=https://go.openathens.net/redirector/unimelb.edu.au?url=http://ovidsp.ovid.com/ovidweb.cgi?T=JS&amp;CSC=Y&amp;NEWS=N&amp;PAGE=fulltext&amp;D=emed14&amp;AN=370362049" xr:uid="{F0F02973-BACC-4778-AC6D-0C5A713BA989}"/>
    <hyperlink ref="K542" r:id="rId1084" display="https://unimelb.hosted.exlibrisgroup.com/sfxlcl41/?sid=OVID:embase&amp;id=pmid:&amp;id=doi:10.4137%2FSART.S13323&amp;issn=1178-2218&amp;isbn=&amp;volume=7&amp;issue=&amp;spage=191&amp;pages=191-198&amp;date=2013&amp;title=Substance+Abuse%3A+Research+and+Treatment&amp;atitle=Fascination+and+social+togetherness-Discussions+about+spice+smoking+on+a+Swedish+internet+forum&amp;aulast=Kjellgren&amp;pid=%3Cauthor%3EKjellgren+A.%3BHenningsson+H.%3BSoussan+C.%3C%2Fauthor%3E%3CAN%3E370362049%3C%2FAN%3E%3CDT%3EArticle%3C%2FDT%3E" xr:uid="{B0503E45-E530-40D2-8E5B-46E9BCE51D04}"/>
    <hyperlink ref="J543" r:id="rId1085" display="https://access.ovid.com/custom/redirector/index.html?dest=https://go.openathens.net/redirector/unimelb.edu.au?url=http://ovidsp.ovid.com/ovidweb.cgi?T=JS&amp;CSC=Y&amp;NEWS=N&amp;PAGE=fulltext&amp;D=emed14&amp;AN=370283383" xr:uid="{753BCF2C-A966-4B06-B92E-9E56797BD716}"/>
    <hyperlink ref="K543" r:id="rId1086" display="https://unimelb.hosted.exlibrisgroup.com/sfxlcl41/?sid=OVID:embase&amp;id=pmid:24237632&amp;id=doi:10.1016%2Fj.yebeh.2013.08.037&amp;issn=1525-5050&amp;isbn=&amp;volume=29&amp;issue=3&amp;spage=574&amp;pages=574-577&amp;date=2013&amp;title=Epilepsy+and+Behavior&amp;atitle=Report+of+a+parent+survey+of+cannabidiol-enriched+cannabis+use+in+pediatric+treatment-resistant+epilepsy&amp;aulast=Porter&amp;pid=%3Cauthor%3EPorter+B.E.%3BJacobson+C.%3C%2Fauthor%3E%3CAN%3E370283383%3C%2FAN%3E%3CDT%3EArticle%3C%2FDT%3E" xr:uid="{C9F0785D-C5C4-410D-B883-3B66127AAF0A}"/>
    <hyperlink ref="J544" r:id="rId1087" display="https://access.ovid.com/custom/redirector/index.html?dest=https://go.openathens.net/redirector/unimelb.edu.au?url=http://ovidsp.ovid.com/ovidweb.cgi?T=JS&amp;CSC=Y&amp;NEWS=N&amp;PAGE=fulltext&amp;D=emed14&amp;AN=368545444" xr:uid="{910E3016-E2D0-4A31-AEB1-85E418C17399}"/>
    <hyperlink ref="K544" r:id="rId1088" display="https://unimelb.hosted.exlibrisgroup.com/sfxlcl41/?sid=OVID:embase&amp;id=pmid:23507458&amp;id=doi:10.1016%2Fj.addbeh.2013.02.003&amp;issn=0306-4603&amp;isbn=&amp;volume=38&amp;issue=6&amp;spage=2246&amp;pages=2246-2251&amp;date=2013&amp;title=Addictive+Behaviors&amp;atitle=Perceived+risk+associated+with+tobacco%2C+alcohol+and+cannabis+use+among+people+with+and+without+psychotic+disorders&amp;aulast=Thornton&amp;pid=%3Cauthor%3EThornton+L.K.%3BBaker+A.L.%3BJohnson+M.P.%3BLewin+T.%3C%2Fauthor%3E%3CAN%3E368545444%3C%2FAN%3E%3CDT%3EArticle%3C%2FDT%3E" xr:uid="{A3A7DCAB-78EC-4A47-93E2-C3BC5B6A555C}"/>
    <hyperlink ref="J545" r:id="rId1089" display="https://access.ovid.com/custom/redirector/index.html?dest=https://go.openathens.net/redirector/unimelb.edu.au?url=http://ovidsp.ovid.com/ovidweb.cgi?T=JS&amp;CSC=Y&amp;NEWS=N&amp;PAGE=fulltext&amp;D=emed14&amp;AN=369432835" xr:uid="{D8EA6B90-A638-417C-9D01-D602422969AE}"/>
    <hyperlink ref="K545" r:id="rId1090" display="https://unimelb.hosted.exlibrisgroup.com/sfxlcl41/?sid=OVID:embase&amp;id=pmid:23881881&amp;id=doi:10.1002%2Fhup.2323&amp;issn=0885-6222&amp;isbn=&amp;volume=28&amp;issue=4&amp;spage=332&amp;pages=332-340&amp;date=2013&amp;title=Human+Psychopharmacology&amp;atitle=Consumption+of+new+psychoactive+substances+in+a+Spanish+sample+of+research+chemical+users&amp;aulast=Gonzalez&amp;pid=%3Cauthor%3EGonzalez+D.%3BVentura+M.%3BCaudevilla+F.%3BTorrens+M.%3BFarre+M.%3C%2Fauthor%3E%3CAN%3E369432835%3C%2FAN%3E%3CDT%3EConference+Paper%3C%2FDT%3E" xr:uid="{81A85ED6-6A56-4EEF-A3D2-1F4560699FBF}"/>
    <hyperlink ref="J546" r:id="rId1091" display="https://access.ovid.com/custom/redirector/index.html?dest=https://go.openathens.net/redirector/unimelb.edu.au?url=http://ovidsp.ovid.com/ovidweb.cgi?T=JS&amp;CSC=Y&amp;NEWS=N&amp;PAGE=fulltext&amp;D=emed13&amp;AN=364731724" xr:uid="{F2C1CED7-B37D-420D-AD75-1B546D3DE043}"/>
    <hyperlink ref="K546" r:id="rId1092" display="https://unimelb.hosted.exlibrisgroup.com/sfxlcl41/?sid=OVID:embase&amp;id=pmid:22360969&amp;id=doi:10.2196%2Fjmir.1878&amp;issn=1438-8871&amp;isbn=&amp;volume=14&amp;issue=1&amp;spage=e28&amp;pages=e28&amp;date=2012&amp;title=Journal+of+medical+Internet+research&amp;atitle=Broad+reach+and+targeted+recruitment+using+Facebook+for+an+online+survey+of+young+adult+substance+use&amp;aulast=Ramo&amp;pid=%3Cauthor%3ERamo+D.E.%3BProchaska+J.J.%3C%2Fauthor%3E%3CAN%3E364731724%3C%2FAN%3E%3CDT%3EArticle%3C%2FDT%3E" xr:uid="{C90B35E6-0780-4E56-AEE0-2D7034FEFF92}"/>
    <hyperlink ref="J547" r:id="rId1093" display="https://access.ovid.com/custom/redirector/index.html?dest=https://go.openathens.net/redirector/unimelb.edu.au?url=http://ovidsp.ovid.com/ovidweb.cgi?T=JS&amp;CSC=Y&amp;NEWS=N&amp;PAGE=fulltext&amp;D=emed12&amp;AN=362612638" xr:uid="{A18503EB-5EE2-46BD-AAC3-306B2C6331E6}"/>
    <hyperlink ref="K547" r:id="rId1094" display="https://unimelb.hosted.exlibrisgroup.com/sfxlcl41/?sid=OVID:embase&amp;id=pmid:21599499&amp;id=doi:10.3109%2F10826084.2011.570609&amp;issn=1532-2491&amp;isbn=&amp;volume=46&amp;issue=7&amp;spage=849&amp;pages=849-851&amp;date=2011&amp;title=Substance+use+%26+misuse&amp;atitle=Drugs+and+the+media%3A+an+introduction&amp;aulast=Montagne&amp;pid=%3Cauthor%3EMontagne+M.%3C%2Fauthor%3E%3CAN%3E362612638%3C%2FAN%3E%3CDT%3EEditorial%3C%2FDT%3E" xr:uid="{9E467BB3-21B2-4D49-AF6D-F43ED9D8FA6A}"/>
    <hyperlink ref="J548" r:id="rId1095" display="https://access.ovid.com/custom/redirector/index.html?dest=https://go.openathens.net/redirector/unimelb.edu.au?url=http://ovidsp.ovid.com/ovidweb.cgi?T=JS&amp;CSC=Y&amp;NEWS=N&amp;PAGE=fulltext&amp;D=emed10&amp;AN=351201323" xr:uid="{4EA6748E-AF5E-449C-B26A-82A78AA60DC2}"/>
    <hyperlink ref="K548" r:id="rId1096" display="https://unimelb.hosted.exlibrisgroup.com/sfxlcl41/?sid=OVID:embase&amp;id=pmid:18236304&amp;id=doi:10.1080%2F14622200701825023&amp;issn=1462-2203&amp;isbn=&amp;volume=10&amp;issue=2&amp;spage=393&amp;pages=393-398&amp;date=2008&amp;title=Nicotine+and+Tobacco+Research&amp;atitle=Waterpipe+tobacco+smoking%3A+Knowledge%2C+attitudes%2C+beliefs%2C+and+behavior+in+two+U.S.+samples&amp;aulast=Smith-Simone&amp;pid=%3Cauthor%3ESmith-Simone+S.%3BMaziak+W.%3BWard+K.%3BEissenberg+T.%3C%2Fauthor%3E%3CAN%3E351201323%3C%2FAN%3E%3CDT%3EArticle%3C%2FDT%3E" xr:uid="{8A566E94-2BB4-4220-8C9A-000088399C8A}"/>
    <hyperlink ref="J550" r:id="rId1097" display="https://access.ovid.com/custom/redirector/index.html?dest=https://go.openathens.net/redirector/unimelb.edu.au?url=http://ovidsp.ovid.com/ovidweb.cgi?T=JS&amp;CSC=Y&amp;NEWS=N&amp;PAGE=fulltext&amp;D=emexa&amp;AN=636706912" xr:uid="{83D4EFC6-C2EC-45AC-878B-17C5567E7B92}"/>
    <hyperlink ref="K550" r:id="rId1098" display="https://unimelb.hosted.exlibrisgroup.com/sfxlcl41/?sid=OVID:embase&amp;id=pmid:34142863&amp;id=doi:10.1089%2Fcan.2020.0166&amp;issn=2378-8763&amp;isbn=&amp;volume=6&amp;issue=6&amp;spage=559&amp;pages=559-563&amp;date=2021&amp;title=Cannabis+and+Cannabinoid+Research&amp;atitle=Health+claims+about+cannabidiol+products%3A+A+retrospective+analysis+of+u.s.+food+and+drug+administration+warning+letters+from+2015+to+2019&amp;aulast=Wagoner&amp;pid=%3Cauthor%3EWagoner+K.G.%3BLazard+A.J.%3BRomero-Sandoval+E.A.%3BReboussin+B.A.%3C%2Fauthor%3E%3CAN%3E636706912%3C%2FAN%3E%3CDT%3EArticle%3C%2FDT%3E" xr:uid="{8BAEC84D-F371-4892-B086-B18AC9B19EE0}"/>
    <hyperlink ref="J551" r:id="rId1099" display="https://access.ovid.com/custom/redirector/index.html?dest=https://go.openathens.net/redirector/unimelb.edu.au?url=http://ovidsp.ovid.com/ovidweb.cgi?T=JS&amp;CSC=Y&amp;NEWS=N&amp;PAGE=fulltext&amp;D=emexa&amp;AN=2017254577" xr:uid="{E9F14BDB-446B-4C9C-994C-38967D92D40B}"/>
    <hyperlink ref="K551" r:id="rId1100" display="https://unimelb.hosted.exlibrisgroup.com/sfxlcl41/?sid=OVID:embase&amp;id=pmid:33651776&amp;id=doi:&amp;issn=0028-8446&amp;isbn=&amp;volume=134&amp;issue=1530&amp;spage=38&amp;pages=38-47&amp;date=2021&amp;titl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2017254577%3C%2FAN%3E%3CDT%3EArticle%3C%2FDT%3E" xr:uid="{7CC65647-C2DC-4E9F-AB13-3BA15587F156}"/>
    <hyperlink ref="J552" r:id="rId1101" display="https://access.ovid.com/custom/redirector/index.html?dest=https://go.openathens.net/redirector/unimelb.edu.au?url=http://ovidsp.ovid.com/ovidweb.cgi?T=JS&amp;CSC=Y&amp;NEWS=N&amp;PAGE=fulltext&amp;D=emexa&amp;AN=637603936" xr:uid="{5FDBD932-AE93-4CDF-ABCF-8DE9A4BE0095}"/>
    <hyperlink ref="K552" r:id="rId1102" display="https://unimelb.hosted.exlibrisgroup.com/sfxlcl41/?sid=OVID:embase&amp;id=pmid:30014038&amp;id=doi:10.1089%2Fcan.2018.0006&amp;issn=2578-5125&amp;isbn=&amp;volume=3&amp;issue=1&amp;spage=152&amp;pages=152-161&amp;date=2018&amp;title=Cannabis+and+cannabinoid+research&amp;atitle=A+Cross-Sectional+Study+of+Cannabidiol+Users&amp;aulast=Corroon&amp;pid=%3Cauthor%3ECorroon+J.%3BPhillips+J.A.%3C%2Fauthor%3E%3CAN%3E637603936%3C%2FAN%3E%3CDT%3EArticle%3C%2FDT%3E" xr:uid="{95436669-FD23-4127-8C39-5D2AFFE89127}"/>
    <hyperlink ref="J553" r:id="rId1103" display="https://access.ovid.com/custom/redirector/index.html?dest=https://go.openathens.net/redirector/unimelb.edu.au?url=http://ovidsp.ovid.com/ovidweb.cgi?T=JS&amp;CSC=Y&amp;NEWS=N&amp;PAGE=fulltext&amp;D=emexa&amp;AN=2017254327" xr:uid="{259259F6-3119-441C-B5B0-1A19E2C72DAF}"/>
    <hyperlink ref="K553" r:id="rId1104" display="https://unimelb.hosted.exlibrisgroup.com/sfxlcl41/?sid=OVID:embase&amp;id=pmid:32438377&amp;id=doi:&amp;issn=0028-8446&amp;isbn=&amp;volume=133&amp;issue=1515&amp;spage=54&amp;pages=54-69&amp;date=2020&amp;title=New+Zealand+Medical+Journal&amp;atitle=Exploring+medicinal+use+of+cannabis+in+a+time+of+policy+change+in+New+Zealand&amp;aulast=Rychert&amp;pid=%3Cauthor%3ERychert+M.%3BWilkins+C.%3BParker+K.%3BGraydon-Guy+T.%3C%2Fauthor%3E%3CAN%3E2017254327%3C%2FAN%3E%3CDT%3EArticle%3C%2FDT%3E" xr:uid="{BF67D3DA-5EC0-4A5E-8A7C-7C67D6DE023F}"/>
    <hyperlink ref="J554" r:id="rId1105" display="https://access.ovid.com/custom/redirector/index.html?dest=https://go.openathens.net/redirector/unimelb.edu.au?url=http://ovidsp.ovid.com/ovidweb.cgi?T=JS&amp;CSC=Y&amp;NEWS=N&amp;PAGE=fulltext&amp;D=emexa&amp;AN=2015146697" xr:uid="{97C09B8A-387D-4658-B57D-708095CCA613}"/>
    <hyperlink ref="K554" r:id="rId1106" display="https://unimelb.hosted.exlibrisgroup.com/sfxlcl41/?sid=OVID:embase&amp;id=pmid:35225051&amp;id=doi:10.1177%2F15347354221081772&amp;issn=1534-7354&amp;isbn=&amp;volume=21&amp;issue=&amp;spage=1534735422&amp;pages=&amp;date=2022&amp;title=Integrative+Cancer+Therapies&amp;atitle=Cannabis%2C+Cannabinoids+and+Cannabis-Based+Medicines+in+Cancer+Care&amp;aulast=Abrams&amp;pid=%3Cauthor%3EAbrams+D.I.%3C%2Fauthor%3E%3CAN%3E2015146697%3C%2FAN%3E%3CDT%3ENote%3C%2FDT%3E" xr:uid="{E63F18F0-87C6-49D7-B7C3-E095853C1D89}"/>
    <hyperlink ref="J555" r:id="rId1107" display="https://access.ovid.com/custom/redirector/index.html?dest=https://go.openathens.net/redirector/unimelb.edu.au?url=http://ovidsp.ovid.com/ovidweb.cgi?T=JS&amp;CSC=Y&amp;NEWS=N&amp;PAGE=fulltext&amp;D=emexa&amp;AN=632073293" xr:uid="{1A1A2FC4-CDE1-4DFE-97FF-A51598584E8C}"/>
    <hyperlink ref="K555" r:id="rId1108" display="https://unimelb.hosted.exlibrisgroup.com/sfxlcl41/?sid=OVID:embase&amp;id=pmid:32533537&amp;id=doi:10.1007%2Fs13187-020-01791-5&amp;issn=1543-0154&amp;isbn=&amp;volume=37&amp;issue=1&amp;spage=91&amp;pages=91-101&amp;date=2022&amp;title=Journal+of+cancer+education+%3A+the+official+journal+of+the+American+Association+for+Cancer+Education&amp;atitle=Use+and+Perceptions+of+Opioids+Versus+Marijuana+among+Cancer+Survivors&amp;aulast=Potts&amp;pid=%3Cauthor%3EPotts+J.M.%3BGetachew+B.%3BVu+M.%3BNehl+E.%3BYeager+K.A.%3BLeach+C.R.%3BBerg+C.J.%3C%2Fauthor%3E%3CAN%3E632073293%3C%2FAN%3E%3CDT%3EArticle%3C%2FDT%3E" xr:uid="{7D134911-7A4F-4133-80B1-123B5C08C78F}"/>
    <hyperlink ref="J556" r:id="rId1109" display="https://access.ovid.com/custom/redirector/index.html?dest=https://go.openathens.net/redirector/unimelb.edu.au?url=http://ovidsp.ovid.com/ovidweb.cgi?T=JS&amp;CSC=Y&amp;NEWS=N&amp;PAGE=fulltext&amp;D=emexa&amp;AN=637338771" xr:uid="{4AD248A3-B458-4FAF-8039-7F3B868E0758}"/>
    <hyperlink ref="K556" r:id="rId1110" display="https://unimelb.hosted.exlibrisgroup.com/sfxlcl41/?sid=OVID:embase&amp;id=pmid:&amp;id=doi:10.1093%2Fecco-jcc%2Fjjab232.317&amp;issn=1876-4479&amp;isbn=&amp;volume=16&amp;issue=Supplement+1&amp;spage=i252&amp;pages=i252-i253&amp;date=2022&amp;title=Journal+of+Crohn%27s+and+Colitis&amp;atitle=Perceptions+of+cannabis+use+in+women+with+inflammatory+bowel+disease+of+reproductive+age%3A+A+cross-sectional+study&amp;aulast=Tandon&amp;pid=%3Cauthor%3ETandon+P.%3BO%27Connor+K.%3BSteinhart+H.%3BDesphande+A.%3BMaxwell+C.%3BHuang+V.%3C%2Fauthor%3E%3CAN%3E637338771%3C%2FAN%3E%3CDT%3EConference+Abstract%3C%2FDT%3E" xr:uid="{59DCDF35-EFB5-4ED1-8508-37345E242BA5}"/>
    <hyperlink ref="J557" r:id="rId1111" display="https://access.ovid.com/custom/redirector/index.html?dest=https://go.openathens.net/redirector/unimelb.edu.au?url=http://ovidsp.ovid.com/ovidweb.cgi?T=JS&amp;CSC=Y&amp;NEWS=N&amp;PAGE=fulltext&amp;D=emexa&amp;AN=2016828021" xr:uid="{1A0A8B01-FD1D-4938-9092-F6001BFB5BAB}"/>
    <hyperlink ref="K557" r:id="rId1112" display="https://unimelb.hosted.exlibrisgroup.com/sfxlcl41/?sid=OVID:embase&amp;id=pmid:35134074&amp;id=doi:10.1371%2Fjournal.pone.0263583&amp;issn=1932-6203&amp;isbn=&amp;volume=17&amp;issue=2+February&amp;spage=e0263583&amp;pages=&amp;date=2022&amp;title=PLoS+ONE&amp;atitle=%22I+got+a+bunch+of+weed+to+help+me+through+the+withdrawals%22%3A+Naturalistic+cannabis+use+reported+in+online+opioid+and+opioid+recovery+community+discussion+forums&amp;aulast=Meacham&amp;pid=%3Cauthor%3EMeacham+M.C.%3BNobles+A.L.%3BAndrew+Tompkins+D.%3BThrul+J.%3C%2Fauthor%3E%3CAN%3E2016828021%3C%2FAN%3E%3CDT%3EArticle%3C%2FDT%3E" xr:uid="{A4DCEABE-6B19-408A-BF0C-CFCB2A822146}"/>
    <hyperlink ref="J558" r:id="rId1113" display="https://access.ovid.com/custom/redirector/index.html?dest=https://go.openathens.net/redirector/unimelb.edu.au?url=http://ovidsp.ovid.com/ovidweb.cgi?T=JS&amp;CSC=Y&amp;NEWS=N&amp;PAGE=fulltext&amp;D=emexa&amp;AN=637072469" xr:uid="{E0EC1A07-CE06-4E40-B463-3FD50FFE6C55}"/>
    <hyperlink ref="K558" r:id="rId1114" display="https://unimelb.hosted.exlibrisgroup.com/sfxlcl41/?sid=OVID:embase&amp;id=pmid:&amp;id=doi:10.1159%2F000519038&amp;issn=2504-3889&amp;isbn=&amp;volume=4&amp;issue=2&amp;spage=129&amp;pages=129-130&amp;date=2021&amp;title=Medical+Cannabis+and+Cannabinoids&amp;atitle=An+exploratory+cross-sectional+analysis+of+cannabidiol+use+for+arthritic+joint+pain&amp;aulast=Frane&amp;pid=%3Cauthor%3EFrane+N.%3BStapleton+E.%3BGanz+M.%3BIturriaga+C.%3BVijayan+R.%3BDuarte+R.%3C%2Fauthor%3E%3CAN%3E637072469%3C%2FAN%3E%3CDT%3EConference+Abstract%3C%2FDT%3E" xr:uid="{DCECB802-6B00-4E2A-9940-77F0DC77619F}"/>
    <hyperlink ref="J559" r:id="rId1115" display="https://access.ovid.com/custom/redirector/index.html?dest=https://go.openathens.net/redirector/unimelb.edu.au?url=http://ovidsp.ovid.com/ovidweb.cgi?T=JS&amp;CSC=Y&amp;NEWS=N&amp;PAGE=fulltext&amp;D=emexa&amp;AN=2014643779" xr:uid="{A6A97D0D-8AB1-4254-A778-4521A66035BF}"/>
    <hyperlink ref="K559" r:id="rId1116" display="https://unimelb.hosted.exlibrisgroup.com/sfxlcl41/?sid=OVID:embase&amp;id=pmid:&amp;id=doi:10.1186%2Fs42238-021-00115-8&amp;issn=2522-5782&amp;isbn=&amp;volume=4&amp;issue=1&amp;spage=4&amp;pages=&amp;date=2022&amp;title=Journal+of+Cannabis+Research&amp;atitle=Delta-8-THC%3A+Delta-9-THC%27s+nicer+younger+sibling%3F&amp;aulast=Kruger&amp;pid=%3Cauthor%3EKruger+J.S.%3BKruger+D.J.%3C%2Fauthor%3E%3CAN%3E2014643779%3C%2FAN%3E%3CDT%3EArticle%3C%2FDT%3E" xr:uid="{5C414633-2815-4C54-9143-8BAC5AF56E56}"/>
    <hyperlink ref="J560" r:id="rId1117" display="https://access.ovid.com/custom/redirector/index.html?dest=https://go.openathens.net/redirector/unimelb.edu.au?url=http://ovidsp.ovid.com/ovidweb.cgi?T=JS&amp;CSC=Y&amp;NEWS=N&amp;PAGE=fulltext&amp;D=emexa&amp;AN=2015962670" xr:uid="{8D1427E2-9716-4216-B807-072D4E9F31DE}"/>
    <hyperlink ref="K560" r:id="rId1118" display="https://unimelb.hosted.exlibrisgroup.com/sfxlcl41/?sid=OVID:embase&amp;id=pmid:&amp;id=doi:10.1093%2Frap%2Frkab078&amp;issn=2514-1775&amp;isbn=&amp;volume=5&amp;issue=3&amp;spage=rkab078&amp;pages=&amp;date=2021&amp;title=Rheumatology+Advances+in+Practice&amp;atitle=Perceptions+of+opioid+use+and+impact+on+quality+of+life+in+patients+with+musculoskeletal+conditions+within+online+health+community+forums&amp;aulast=Rana&amp;pid=%3Cauthor%3ERana+H.%3BNenadic+G.%3BDixon+W.G.%3BJani+M.%3C%2Fauthor%3E%3CAN%3E2015962670%3C%2FAN%3E%3CDT%3ELetter%3C%2FDT%3E" xr:uid="{F07CA932-9A92-4C70-B82C-0C5085879DDB}"/>
    <hyperlink ref="J561" r:id="rId1119" display="https://access.ovid.com/custom/redirector/index.html?dest=https://go.openathens.net/redirector/unimelb.edu.au?url=http://ovidsp.ovid.com/ovidweb.cgi?T=JS&amp;CSC=Y&amp;NEWS=N&amp;PAGE=fulltext&amp;D=emed22&amp;AN=634469092" xr:uid="{B579FE07-D217-4D26-A2C5-3AE782EC9CBF}"/>
    <hyperlink ref="K561" r:id="rId1120" display="https://unimelb.hosted.exlibrisgroup.com/sfxlcl41/?sid=OVID:embase&amp;id=pmid:33651776&amp;id=doi:&amp;issn=1175-8716&amp;isbn=&amp;volume=134&amp;issue=1530&amp;spage=38&amp;pages=38-47&amp;date=2021&amp;title=The+New+Zealand+medical+journal&amp;atitle=Attitudes+towards+and+use+of+cannabis+in+New+Zealand+patients+with+inflammatory+bowel+disease%3A+an+exploratory+study&amp;aulast=Appleton&amp;pid=%3Cauthor%3EAppleton+K.%3BWhittaker+E.%3BCohen+Z.%3BRhodes+H.M.%3BDunn+C.%3BMurphy+S.%3BGaastra+M.%3BGalletly+A.%3BDougherty+S.%3BHaren+A.%3BSukumaran+N.%3BAluzaite+K.%3BDockerty+J.D.%3BTurner+R.M.%3BSchultz+M.%3C%2Fauthor%3E%3CAN%3E634469092%3C%2FAN%3E%3CDT%3EArticle%3C%2FDT%3E" xr:uid="{FA03425D-E8EE-4F0F-9A83-A4F4279CFC8F}"/>
    <hyperlink ref="J562" r:id="rId1121" display="https://access.ovid.com/custom/redirector/index.html?dest=https://go.openathens.net/redirector/unimelb.edu.au?url=http://ovidsp.ovid.com/ovidweb.cgi?T=JS&amp;CSC=Y&amp;NEWS=N&amp;PAGE=fulltext&amp;D=emed22&amp;AN=2014260039" xr:uid="{5260558C-BFE9-4B25-88B3-925E36300322}"/>
    <hyperlink ref="K562" r:id="rId1122" display="https://unimelb.hosted.exlibrisgroup.com/sfxlcl41/?sid=OVID:embase&amp;id=pmid:&amp;id=doi:10.1186%2Fs42238-021-00105-w&amp;issn=2522-5782&amp;isbn=&amp;volume=3&amp;issue=1&amp;spage=48&amp;pages=&amp;date=2021&amp;title=Journal+of+Cannabis+Research&amp;atitle=The+transition+of+cannabis+into+the+mainstream+of+Australian+healthcare%3A+framings+in+professional+medical+publications&amp;aulast=Lewis&amp;pid=%3Cauthor%3ELewis+M.%3BFlood+J.%3C%2Fauthor%3E%3CAN%3E2014260039%3C%2FAN%3E%3CDT%3EArticle%3C%2FDT%3E" xr:uid="{BAE35C29-8421-417A-BD13-7E13B8007F66}"/>
    <hyperlink ref="J563" r:id="rId1123" display="https://access.ovid.com/custom/redirector/index.html?dest=https://go.openathens.net/redirector/unimelb.edu.au?url=http://ovidsp.ovid.com/ovidweb.cgi?T=JS&amp;CSC=Y&amp;NEWS=N&amp;PAGE=fulltext&amp;D=emed22&amp;AN=2008594323" xr:uid="{F3D813AB-79C2-4DEE-96BF-4BECD420963F}"/>
    <hyperlink ref="K563" r:id="rId1124" display="https://unimelb.hosted.exlibrisgroup.com/sfxlcl41/?sid=OVID:embase&amp;id=pmid:&amp;id=doi:10.1016%2Fj.jhsg.2020.10.005&amp;issn=2589-5141&amp;isbn=&amp;volume=3&amp;issue=1&amp;spage=36&amp;pages=36-40&amp;date=2021&amp;title=Journal+of+Hand+Surgery+Global+Online&amp;atitle=%22Pill+Pushers+and+CBD+Oil%22-A+Thematic+Analysis+of+Social+Media+Interactions+About+Pain+After+Traumatic+Brachial+Plexus+Injury&amp;aulast=Smolev&amp;pid=%3Cauthor%3ESmolev+E.T.%3BRolf+L.%3BZhu+E.%3BBuday+S.K.%3BBrody+M.%3BBrogan+D.M.%3BDy+C.J.%3C%2Fauthor%3E%3CAN%3E2008594323%3C%2FAN%3E%3CDT%3EArticle%3C%2FDT%3E" xr:uid="{7A2A2AFC-7545-4A10-A928-B6510E49F642}"/>
    <hyperlink ref="J564" r:id="rId1125" display="https://access.ovid.com/custom/redirector/index.html?dest=https://go.openathens.net/redirector/unimelb.edu.au?url=http://ovidsp.ovid.com/ovidweb.cgi?T=JS&amp;CSC=Y&amp;NEWS=N&amp;PAGE=fulltext&amp;D=emed22&amp;AN=2007556705" xr:uid="{0C12B77D-5D33-4AF7-8A6A-92736A0957CD}"/>
    <hyperlink ref="K564" r:id="rId1126" display="https://unimelb.hosted.exlibrisgroup.com/sfxlcl41/?sid=OVID:embase&amp;id=pmid:34206501&amp;id=doi:10.3390%2Fijerph18136719&amp;issn=1661-7827&amp;isbn=&amp;volume=18&amp;issue=13&amp;spage=6719&amp;pages=&amp;date=2021&amp;title=International+Journal+of+Environmental+Research+and+Public+Health&amp;atitle=Availability+and+promotion+of+cannabidiol+%28Cbd%29+products+in+online+vape+shops&amp;aulast=Leas&amp;pid=%3Cauthor%3ELeas+E.C.%3BMoy+N.%3BMcMenamin+S.B.%3BShi+Y.%3BBenmarhnia+T.%3BStone+M.D.%3BTrinidad+D.R.%3BWhite+M.%3C%2Fauthor%3E%3CAN%3E2007556705%3C%2FAN%3E%3CDT%3EArticle%3C%2FDT%3E" xr:uid="{D6FC237D-E13D-4491-A571-FB26AFA74F20}"/>
    <hyperlink ref="J565" r:id="rId1127" display="https://access.ovid.com/custom/redirector/index.html?dest=https://go.openathens.net/redirector/unimelb.edu.au?url=http://ovidsp.ovid.com/ovidweb.cgi?T=JS&amp;CSC=Y&amp;NEWS=N&amp;PAGE=fulltext&amp;D=emed22&amp;AN=2014934073" xr:uid="{9FDF3461-4545-4E72-84F9-80E224CBB2A8}"/>
    <hyperlink ref="K565" r:id="rId1128" display="https://unimelb.hosted.exlibrisgroup.com/sfxlcl41/?sid=OVID:embase&amp;id=pmid:&amp;id=doi:10.1016%2Fj.invent.2021.100460&amp;issn=2214-7829&amp;isbn=&amp;volume=26&amp;issue=&amp;spage=100460&amp;pages=&amp;date=2021&amp;title=Internet+Interventions&amp;atitle=Feasibility+and+acceptability+of+using+smartphone-based+EMA+to+assess+patterns+of+prescription+opioid+and+medical+cannabis+use+among+individuals+with+chronic+pain&amp;aulast=Anderson+Goodell&amp;pid=%3Cauthor%3EAnderson+Goodell+E.M.%3BNordeck+C.%3BFinan+P.H.%3BVandrey+R.%3BDunn+K.E.%3BThrul+J.%3C%2Fauthor%3E%3CAN%3E2014934073%3C%2FAN%3E%3CDT%3EArticle%3C%2FDT%3E" xr:uid="{64CC5576-CDD2-44DB-A013-F10351CE84BF}"/>
    <hyperlink ref="J566" r:id="rId1129" display="https://access.ovid.com/custom/redirector/index.html?dest=https://go.openathens.net/redirector/unimelb.edu.au?url=http://ovidsp.ovid.com/ovidweb.cgi?T=JS&amp;CSC=Y&amp;NEWS=N&amp;PAGE=fulltext&amp;D=emed22&amp;AN=2010767083" xr:uid="{9FDCA14B-35AC-4A7D-B3D8-D678339262F6}"/>
    <hyperlink ref="K566" r:id="rId1130" display="https://unimelb.hosted.exlibrisgroup.com/sfxlcl41/?sid=OVID:embase&amp;id=pmid:33719661&amp;id=doi:10.1177%2F0883073821996916&amp;issn=0883-0738&amp;isbn=&amp;volume=36&amp;issue=9&amp;spage=697&amp;pages=697-710&amp;date=2021&amp;title=Journal+of+Child+Neurology&amp;atitle=A+Systematic+Review+of+Assessments+and+Interventions+for+Chronic+Pain+in+Young+Children+With+or+at+High+Risk+for+Cerebral+Palsy&amp;aulast=Letzkus&amp;pid=%3Cauthor%3ELetzkus+L.%3BFehlings+D.%3BAyala+L.%3BByrne+R.%3BGehred+A.%3BMaitre+N.L.%3BNoritz+G.%3BRosenberg+N.S.%3BTanner+K.%3BVargus-Adams+J.%3BWinter+S.%3BLewandowski+D.J.%3BNovak+I.%3C%2Fauthor%3E%3CAN%3E2010767083%3C%2FAN%3E%3CDT%3EArticle%3C%2FDT%3E" xr:uid="{82731773-712E-432F-8771-694FEB48107C}"/>
    <hyperlink ref="J567" r:id="rId1131" display="https://access.ovid.com/custom/redirector/index.html?dest=https://go.openathens.net/redirector/unimelb.edu.au?url=http://ovidsp.ovid.com/ovidweb.cgi?T=JS&amp;CSC=Y&amp;NEWS=N&amp;PAGE=fulltext&amp;D=emed22&amp;AN=2011319962" xr:uid="{44BD1F3C-1CEA-4A16-B6D3-3B0A10996D41}"/>
    <hyperlink ref="K567" r:id="rId1132" display="https://unimelb.hosted.exlibrisgroup.com/sfxlcl41/?sid=OVID:embase&amp;id=pmid:33909525&amp;id=doi:10.1080%2F00952990.2021.1904408&amp;issn=0095-2990&amp;isbn=&amp;volume=47&amp;issue=4&amp;spage=455&amp;pages=455-466&amp;date=2021&amp;title=American+Journal+of+Drug+and+Alcohol+Abuse&amp;atitle=When+an+obscurity+becomes+trend%3A+social-media+descriptions+of+tianeptine+use+and+associated+atypical+drug+use&amp;aulast=Smith&amp;pid=%3Cauthor%3ESmith+K.E.%3BRogers+J.M.%3BStrickland+J.C.%3BEpstein+D.H.%3C%2Fauthor%3E%3CAN%3E2011319962%3C%2FAN%3E%3CDT%3EArticle%3C%2FDT%3E" xr:uid="{AC913503-0266-40D6-A596-C625D89A4CD9}"/>
    <hyperlink ref="J568" r:id="rId1133" display="https://access.ovid.com/custom/redirector/index.html?dest=https://go.openathens.net/redirector/unimelb.edu.au?url=http://ovidsp.ovid.com/ovidweb.cgi?T=JS&amp;CSC=Y&amp;NEWS=N&amp;PAGE=fulltext&amp;D=emed22&amp;AN=2011313656" xr:uid="{D2FD73E4-F764-4CF4-B165-B0ECE51DB907}"/>
    <hyperlink ref="K568" r:id="rId1134" display="https://unimelb.hosted.exlibrisgroup.com/sfxlcl41/?sid=OVID:embase&amp;id=pmid:33677020&amp;id=doi:10.1016%2Fj.ctim.2021.102700&amp;issn=0965-2299&amp;isbn=&amp;volume=58&amp;issue=&amp;spage=102700&amp;pages=&amp;date=2021&amp;title=Complementary+Therapies+in+Medicine&amp;atitle=Knowledge+about+and+attitudes+towards+medical+cannabis+among+Austrian+university+students&amp;aulast=Felnhofer&amp;pid=%3Cauthor%3EFelnhofer+A.%3BKothgassner+O.D.%3BStoll+A.%3BKlier+C.%3C%2Fauthor%3E%3CAN%3E2011313656%3C%2FAN%3E%3CDT%3EArticle%3C%2FDT%3E" xr:uid="{E4AEAB30-BE75-4E93-814C-EDC87002AF18}"/>
    <hyperlink ref="J569" r:id="rId1135" display="https://access.ovid.com/custom/redirector/index.html?dest=https://go.openathens.net/redirector/unimelb.edu.au?url=http://ovidsp.ovid.com/ovidweb.cgi?T=JS&amp;CSC=Y&amp;NEWS=N&amp;PAGE=fulltext&amp;D=emed22&amp;AN=2011444565" xr:uid="{34BBC7F9-76DF-42CD-A7C0-D7CD2A500CC8}"/>
    <hyperlink ref="K569" r:id="rId1136" display="https://unimelb.hosted.exlibrisgroup.com/sfxlcl41/?sid=OVID:embase&amp;id=pmid:&amp;id=doi:10.1186%2Fs42238-021-00069-x&amp;issn=2522-5782&amp;isbn=&amp;volume=3&amp;issue=1&amp;spage=13&amp;pages=&amp;date=2021&amp;title=Journal+of+Cannabis+Research&amp;atitle=What+are+the+informational+pathways+that+shape+people%27s+use+of+cannabidiol+for+medical+purposes%3F&amp;aulast=Zenone&amp;pid=%3Cauthor%3EZenone+M.A.%3BSnyder+J.%3BCrooks+V.A.%3C%2Fauthor%3E%3CAN%3E2011444565%3C%2FAN%3E%3CDT%3EArticle%3C%2FDT%3E" xr:uid="{ED37EA38-63AF-4C75-8B64-7D6FA63A57D5}"/>
    <hyperlink ref="J570" r:id="rId1137" display="https://access.ovid.com/custom/redirector/index.html?dest=https://go.openathens.net/redirector/unimelb.edu.au?url=http://ovidsp.ovid.com/ovidweb.cgi?T=JS&amp;CSC=Y&amp;NEWS=N&amp;PAGE=fulltext&amp;D=emed22&amp;AN=2010748559" xr:uid="{FD51ECEC-6D64-4003-9FD0-4D051015AC71}"/>
    <hyperlink ref="K570" r:id="rId1138" display="https://unimelb.hosted.exlibrisgroup.com/sfxlcl41/?sid=OVID:embase&amp;id=pmid:33460744&amp;id=doi:10.1016%2Fj.ctim.2021.102669&amp;issn=0965-2299&amp;isbn=&amp;volume=57&amp;issue=&amp;spage=102669&amp;pages=&amp;date=2021&amp;title=Complementary+Therapies+in+Medicine&amp;atitle=Mixed+methods+study+of+the+potential+therapeutic+benefits+from+medical+cannabis+for+patients+in+Florida&amp;aulast=Luque&amp;pid=%3Cauthor%3ELuque+J.S.%3BOkere+A.N.%3BReyes-Ortiz+C.A.%3BWilliams+P.M.%3C%2Fauthor%3E%3CAN%3E2010748559%3C%2FAN%3E%3CDT%3EArticle%3C%2FDT%3E" xr:uid="{F2DEA1FC-2B3E-4507-969B-E3DF7D8B67F3}"/>
    <hyperlink ref="J571" r:id="rId1139" display="https://access.ovid.com/custom/redirector/index.html?dest=https://go.openathens.net/redirector/unimelb.edu.au?url=http://ovidsp.ovid.com/ovidweb.cgi?T=JS&amp;CSC=Y&amp;NEWS=N&amp;PAGE=fulltext&amp;D=emed22&amp;AN=2010532358" xr:uid="{14253E7C-A918-4310-A6C9-87AFDBD86E1E}"/>
    <hyperlink ref="K571" r:id="rId1140" display="https://unimelb.hosted.exlibrisgroup.com/sfxlcl41/?sid=OVID:embase&amp;id=pmid:&amp;id=doi:10.1186%2Fs42238-021-00061-5&amp;issn=2522-5782&amp;isbn=&amp;volume=3&amp;issue=1&amp;spage=5&amp;pages=&amp;date=2021&amp;title=Journal+of+Cannabis+Research&amp;atitle=Reasons+for+cannabidiol+use%3A+a+cross-sectional+study+of+CBD+users%2C+focusing+on+self-perceived+stress%2C+anxiety%2C+and+sleep+problems&amp;aulast=Moltke&amp;pid=%3Cauthor%3EMoltke+J.%3BHindocha+C.%3C%2Fauthor%3E%3CAN%3E2010532358%3C%2FAN%3E%3CDT%3EArticle%3C%2FDT%3E" xr:uid="{3B592E82-B9BA-4547-83AF-B29D787818A6}"/>
    <hyperlink ref="J572" r:id="rId1141" display="https://access.ovid.com/custom/redirector/index.html?dest=https://go.openathens.net/redirector/unimelb.edu.au?url=http://ovidsp.ovid.com/ovidweb.cgi?T=JS&amp;CSC=Y&amp;NEWS=N&amp;PAGE=fulltext&amp;D=emed22&amp;AN=2010939965" xr:uid="{880C22FD-5C5B-4D5F-9B2F-20289FCC7673}"/>
    <hyperlink ref="K572" r:id="rId1142" display="https://unimelb.hosted.exlibrisgroup.com/sfxlcl41/?sid=OVID:embase&amp;id=pmid:33538695&amp;id=doi:10.2196%2F18296&amp;issn=1438-8871&amp;isbn=&amp;volume=23&amp;issue=2&amp;spage=e18296&amp;pages=&amp;date=2021&amp;title=Journal+of+Medical+Internet+Research&amp;atitle=Identifying+self-management+support+needs+for+pregnant+women+with+opioid+misuse+in+online+health+communities%3A+Mixed+methods+analysis+of+web+posts&amp;aulast=Liang&amp;pid=%3Cauthor%3ELiang+O.S.%3BChen+Y.%3BBennett+D.S.%3BYang+C.C.%3C%2Fauthor%3E%3CAN%3E2010939965%3C%2FAN%3E%3CDT%3EArticle%3C%2FDT%3E" xr:uid="{B0F59AB4-6D32-4E58-B91B-F9A15BBA7A98}"/>
    <hyperlink ref="J573" r:id="rId1143" display="https://access.ovid.com/custom/redirector/index.html?dest=https://go.openathens.net/redirector/unimelb.edu.au?url=http://ovidsp.ovid.com/ovidweb.cgi?T=JS&amp;CSC=Y&amp;NEWS=N&amp;PAGE=fulltext&amp;D=emed22&amp;AN=633775152" xr:uid="{B8353171-3AF0-4F10-BBAA-977071976F64}"/>
    <hyperlink ref="K573" r:id="rId1144" display="https://unimelb.hosted.exlibrisgroup.com/sfxlcl41/?sid=OVID:embase&amp;id=pmid:33190583&amp;id=doi:10.2217%2Fnmt-2020-0048&amp;issn=1758-2024&amp;isbn=&amp;volume=11&amp;issue=1&amp;spage=61&amp;pages=61-64&amp;date=2021&amp;title=Neurodegenerative+Disease+Management&amp;atitle=Cannabinoids+in+the+management+of+frontotemporal+dementia%3A+A+case+series&amp;aulast=Gopalakrishna&amp;pid=%3Cauthor%3EGopalakrishna+G.%3BSrivathsal+Y.%3BKaur+G.%3C%2Fauthor%3E%3CAN%3E633775152%3C%2FAN%3E%3CDT%3EArticle%3C%2FDT%3E" xr:uid="{DB792CE3-5AA2-4A3A-A80C-D62B1CFC87ED}"/>
    <hyperlink ref="J574" r:id="rId1145" display="https://access.ovid.com/custom/redirector/index.html?dest=https://go.openathens.net/redirector/unimelb.edu.au?url=http://ovidsp.ovid.com/ovidweb.cgi?T=JS&amp;CSC=Y&amp;NEWS=N&amp;PAGE=fulltext&amp;D=emed22&amp;AN=2013114477" xr:uid="{B1253B37-D895-48B9-B095-DBB2C0303AA1}"/>
    <hyperlink ref="K574" r:id="rId1146" display="https://unimelb.hosted.exlibrisgroup.com/sfxlcl41/?sid=OVID:embase&amp;id=pmid:34246279&amp;id=doi:10.1186%2Fs12954-021-00520-5&amp;issn=1477-7517&amp;isbn=&amp;volume=18&amp;issue=1&amp;spage=72&amp;pages=&amp;date=2021&amp;title=Harm+Reduction+Journal&amp;atitle=Exploring+the+use+of+cannabis+as+a+substitute+for+prescription+drugs+in+a+convenience+sample&amp;aulast=Kvamme&amp;pid=%3Cauthor%3EKvamme+S.L.%3BPedersen+M.M.%3BRomer+Thomsen+K.%3BThylstrup+B.%3C%2Fauthor%3E%3CAN%3E2013114477%3C%2FAN%3E%3CDT%3EArticle%3C%2FDT%3E" xr:uid="{A387ECC1-0299-4999-B714-3E55566339AB}"/>
    <hyperlink ref="J575" r:id="rId1147" display="https://access.ovid.com/custom/redirector/index.html?dest=https://go.openathens.net/redirector/unimelb.edu.au?url=http://ovidsp.ovid.com/ovidweb.cgi?T=JS&amp;CSC=Y&amp;NEWS=N&amp;PAGE=fulltext&amp;D=emed22&amp;AN=634753920" xr:uid="{1C8523CD-7394-49D5-BF86-DB8B9E70A24C}"/>
    <hyperlink ref="K575" r:id="rId1148" display="https://unimelb.hosted.exlibrisgroup.com/sfxlcl41/?sid=OVID:embase&amp;id=pmid:33821757&amp;id=doi:10.1080%2F10826084.2021.1906277&amp;issn=1532-2491&amp;isbn=&amp;volume=56&amp;issue=7&amp;spage=1074&amp;pages=1074-1077&amp;date=2021&amp;title=Substance+use+%26+misuse&amp;atitle=Twitter+Posts+About+Cannabis+Use+During+Pregnancy+and+Postpartum%3AA+Content+Analysis&amp;aulast=Pang&amp;pid=%3Cauthor%3EPang+R.D.%3BDormanesh+A.%3BHoang+Y.%3BChu+M.%3BAllem+J.-P.%3C%2Fauthor%3E%3CAN%3E634753920%3C%2FAN%3E%3CDT%3EArticle%3C%2FDT%3E" xr:uid="{189482BB-A6F1-451D-9A27-AC77BE681285}"/>
    <hyperlink ref="J576" r:id="rId1149" display="https://access.ovid.com/custom/redirector/index.html?dest=https://go.openathens.net/redirector/unimelb.edu.au?url=http://ovidsp.ovid.com/ovidweb.cgi?T=JS&amp;CSC=Y&amp;NEWS=N&amp;PAGE=fulltext&amp;D=emed22&amp;AN=636415674" xr:uid="{60989CBB-1EBA-4D2F-BFF1-8F64201ABB5F}"/>
    <hyperlink ref="K576" r:id="rId1150" display="https://unimelb.hosted.exlibrisgroup.com/sfxlcl41/?sid=OVID:embase&amp;id=pmid:&amp;id=doi:10.1111%2Fvco.12764&amp;issn=1476-5829&amp;isbn=&amp;volume=19&amp;issue=SUPPL+1&amp;spage=6&amp;pages=6&amp;date=2021&amp;title=Veterinary+and+Comparative+Oncology&amp;atitle=The+use+of+cannabinoids+for+canine+medical+conditions+among+Danish+dog+owners&amp;aulast=Holst&amp;pid=%3Cauthor%3EHolst+P.%3BArendt+M.L.%3C%2Fauthor%3E%3CAN%3E636415674%3C%2FAN%3E%3CDT%3EConference+Abstract%3C%2FDT%3E" xr:uid="{61D84DEE-F75B-4C69-AE27-F664364824EE}"/>
    <hyperlink ref="J577" r:id="rId1151" display="https://access.ovid.com/custom/redirector/index.html?dest=https://go.openathens.net/redirector/unimelb.edu.au?url=http://ovidsp.ovid.com/ovidweb.cgi?T=JS&amp;CSC=Y&amp;NEWS=N&amp;PAGE=fulltext&amp;D=emed22&amp;AN=635590274" xr:uid="{FD8CE6E1-F04A-4E24-8B8F-88E5618A9303}"/>
    <hyperlink ref="K577" r:id="rId1152" display="https://unimelb.hosted.exlibrisgroup.com/sfxlcl41/?sid=OVID:embase&amp;id=pmid:&amp;id=doi:10.1200%2FJCO.2021.39.15_suppl.12096&amp;issn=1527-7755&amp;isbn=&amp;volume=39&amp;issue=15+SUPPL&amp;spage=12096&amp;pages=&amp;date=2021&amp;title=Journal+of+Clinical+Oncology&amp;atitle=Cannabidiol+%28CBD%29+use+among+cancer+survivors&amp;aulast=Bailey-Dorton&amp;pid=%3Cauthor%3EBailey-Dorton+C.M.%3BGentile+D.%3BBoselli+D.%3BYaguda+S.%3BGreiner+R.%3C%2Fauthor%3E%3CAN%3E635590274%3C%2FAN%3E%3CDT%3EConference+Abstract%3C%2FDT%3E" xr:uid="{992C5F87-5C81-45FA-A0AE-CFF50CE39A86}"/>
    <hyperlink ref="J578" r:id="rId1153" display="https://access.ovid.com/custom/redirector/index.html?dest=https://go.openathens.net/redirector/unimelb.edu.au?url=http://ovidsp.ovid.com/ovidweb.cgi?T=JS&amp;CSC=Y&amp;NEWS=N&amp;PAGE=fulltext&amp;D=emed21&amp;AN=2008442714" xr:uid="{68AA917F-C470-4E49-93FC-ECA42557D0EF}"/>
    <hyperlink ref="K578" r:id="rId1154" display="https://unimelb.hosted.exlibrisgroup.com/sfxlcl41/?sid=OVID:embase&amp;id=pmid:32100018&amp;id=doi:10.1093%2Fibd%2Fizaa032&amp;issn=1078-0998&amp;isbn=&amp;volume=26&amp;issue=9&amp;spage=1445&amp;pages=1445-1450&amp;date=2020&amp;title=Inflammatory+Bowel+Diseases&amp;atitle=Identifying+ibd+providers+knowledge+gaps+using+a+prospective+web-based+survey&amp;aulast=Malter&amp;pid=%3Cauthor%3EMalter+L.%3BJain+A.%3BCohen+B.L.%3BGaidos+J.K.J.%3BAxisa+L.%3BButterfield+L.%3BRescola+B.J.%3BSarode+S.%3BEhrlich+O.%3BCheifetz+A.S.%3C%2Fauthor%3E%3CAN%3E2008442714%3C%2FAN%3E%3CDT%3EArticle%3C%2FDT%3E" xr:uid="{71591842-DEDF-4504-A065-75BAE9291674}"/>
    <hyperlink ref="J579" r:id="rId1155" display="https://access.ovid.com/custom/redirector/index.html?dest=https://go.openathens.net/redirector/unimelb.edu.au?url=http://ovidsp.ovid.com/ovidweb.cgi?T=JS&amp;CSC=Y&amp;NEWS=N&amp;PAGE=fulltext&amp;D=emed21&amp;AN=633225555" xr:uid="{B89F2430-E016-496C-B37C-9305E310E56E}"/>
    <hyperlink ref="K579" r:id="rId1156" display="https://unimelb.hosted.exlibrisgroup.com/sfxlcl41/?sid=OVID:embase&amp;id=pmid:33081878&amp;id=doi:10.5993%2FAJHB.44.6.6&amp;issn=1945-7359&amp;isbn=&amp;volume=44&amp;issue=6&amp;spage=807&amp;pages=807-819&amp;date=2020&amp;title=American+journal+of+health+behavior&amp;atitle=Use+and+Perceptions+of+Opioids+versus+Marijuana+among+People+Living+with+HIV&amp;aulast=Potts&amp;pid=%3Cauthor%3EPotts+J.M.%3BGetachew+B.%3BVu+M.%3BNehl+E.%3BYeager+K.A.%3BBerg+C.J.%3C%2Fauthor%3E%3CAN%3E633225555%3C%2FAN%3E%3CDT%3EArticle%3C%2FDT%3E" xr:uid="{0B4B1E7E-24AC-46DA-AFE0-DF569CB3B3EA}"/>
    <hyperlink ref="J580" r:id="rId1157" display="https://access.ovid.com/custom/redirector/index.html?dest=https://go.openathens.net/redirector/unimelb.edu.au?url=http://ovidsp.ovid.com/ovidweb.cgi?T=JS&amp;CSC=Y&amp;NEWS=N&amp;PAGE=fulltext&amp;D=emed21&amp;AN=632461417" xr:uid="{CBB740E3-FB3B-49F6-87CA-039395C44B10}"/>
    <hyperlink ref="K580" r:id="rId1158" display="https://unimelb.hosted.exlibrisgroup.com/sfxlcl41/?sid=OVID:embase&amp;id=pmid:32715862&amp;id=doi:10.1080%2F10826084.2020.1797808&amp;issn=1532-2491&amp;isbn=&amp;volume=55&amp;issue=13&amp;spage=2213&amp;pages=2213-2220&amp;date=2020&amp;title=Substance+use+%26+misuse&amp;atitle=Cannabidiol+%28CBD%29%3A+Perspectives+from+Pinterest&amp;aulast=Merten&amp;pid=%3Cauthor%3EMerten+J.W.%3BGordon+B.T.%3BKing+J.L.%3BPappas+C.%3C%2Fauthor%3E%3CAN%3E632461417%3C%2FAN%3E%3CDT%3EArticle%3C%2FDT%3E" xr:uid="{279E65DD-785B-4245-B685-0C05ABE77DA5}"/>
    <hyperlink ref="J581" r:id="rId1159" display="https://access.ovid.com/custom/redirector/index.html?dest=https://go.openathens.net/redirector/unimelb.edu.au?url=http://ovidsp.ovid.com/ovidweb.cgi?T=JS&amp;CSC=Y&amp;NEWS=N&amp;PAGE=fulltext&amp;D=emed21&amp;AN=632545397" xr:uid="{A7CACFEB-5E95-4D14-B0BC-707735A325F1}"/>
    <hyperlink ref="K581" r:id="rId1160" display="https://unimelb.hosted.exlibrisgroup.com/sfxlcl41/?sid=OVID:embase&amp;id=pmid:32756272&amp;id=doi:10.1097%2FBRS.0000000000003626&amp;issn=1528-1159&amp;isbn=&amp;volume=45&amp;issue=19&amp;spage=E1249&amp;pages=E1249-E1255&amp;date=2020&amp;title=Spine&amp;atitle=The+22nd+Anniversary+of+the+Cochrane+Back+and+Neck+Group&amp;aulast=Furlan&amp;pid=%3Cauthor%3EFurlan+A.D.%3BChou+R.%3BHarbin+S.%3BPardo+J.P.%3C%2Fauthor%3E%3CAN%3E632545397%3C%2FAN%3E%3CDT%3EReview%3C%2FDT%3E" xr:uid="{FEEE0A99-789D-435F-8B95-75CAF02DDB73}"/>
    <hyperlink ref="J582" r:id="rId1161" display="https://access.ovid.com/custom/redirector/index.html?dest=https://go.openathens.net/redirector/unimelb.edu.au?url=http://ovidsp.ovid.com/ovidweb.cgi?T=JS&amp;CSC=Y&amp;NEWS=N&amp;PAGE=fulltext&amp;D=emed21&amp;AN=631850324" xr:uid="{6B11DCFB-8470-43A3-9D0C-8D55507271DE}"/>
    <hyperlink ref="K582" r:id="rId1162" display="https://unimelb.hosted.exlibrisgroup.com/sfxlcl41/?sid=OVID:embase&amp;id=pmid:32438377&amp;id=doi:&amp;issn=1175-8716&amp;isbn=&amp;volume=133&amp;issue=1515&amp;spage=54&amp;pages=54-69&amp;date=2020&amp;title=The+New+Zealand+medical+journal&amp;atitle=Exploring+medicinal+use+of+cannabis+in+a+time+of+policy+change+in+New+Zealand&amp;aulast=Rychert&amp;pid=%3Cauthor%3ERychert+M.%3BWilkins+C.%3BParker+K.%3BGraydon-Guy+T.%3C%2Fauthor%3E%3CAN%3E631850324%3C%2FAN%3E%3CDT%3EArticle%3C%2FDT%3E" xr:uid="{F0A1478A-CB2E-42CE-B5F7-ABECE077EBC4}"/>
    <hyperlink ref="J583" r:id="rId1163" display="https://access.ovid.com/custom/redirector/index.html?dest=https://go.openathens.net/redirector/unimelb.edu.au?url=http://ovidsp.ovid.com/ovidweb.cgi?T=JS&amp;CSC=Y&amp;NEWS=N&amp;PAGE=fulltext&amp;D=emed21&amp;AN=2008400110" xr:uid="{6A60996E-A2C6-400F-82CB-19A884CE42D0}"/>
    <hyperlink ref="K583" r:id="rId1164" display="https://unimelb.hosted.exlibrisgroup.com/sfxlcl41/?sid=OVID:embase&amp;id=pmid:33223498&amp;id=doi:10.1016%2Fj.msard.2020.102578&amp;issn=2211-0348&amp;isbn=&amp;volume=46&amp;issue=&amp;spage=102578&amp;pages=&amp;date=2020&amp;title=Multiple+Sclerosis+and+Related+Disorders&amp;atitle=Paroxysmal+symptoms+in+neuromyelitis+optica+spectrum+disorder%3A+Results+from+an+online+patient+survey&amp;aulast=Lotan&amp;pid=%3Cauthor%3ELotan+I.%3BBacon+T.%3BKister+I.%3BLevy+M.%3C%2Fauthor%3E%3CAN%3E2008400110%3C%2FAN%3E%3CDT%3EArticle%3C%2FDT%3E" xr:uid="{DF073ACD-781C-46F0-88AA-D8565B328A4F}"/>
    <hyperlink ref="J584" r:id="rId1165" display="https://access.ovid.com/custom/redirector/index.html?dest=https://go.openathens.net/redirector/unimelb.edu.au?url=http://ovidsp.ovid.com/ovidweb.cgi?T=JS&amp;CSC=Y&amp;NEWS=N&amp;PAGE=fulltext&amp;D=emed21&amp;AN=2005028291" xr:uid="{C2D2E42F-C1BE-4BE1-96D1-8C8BB02F06FB}"/>
    <hyperlink ref="K584" r:id="rId1166" display="https://unimelb.hosted.exlibrisgroup.com/sfxlcl41/?sid=OVID:embase&amp;id=pmid:32092666&amp;id=doi:10.1016%2Fj.drugpo.2020.102688&amp;issn=0955-3959&amp;isbn=&amp;volume=77&amp;issue=&amp;spage=102688&amp;pages=&amp;date=2020&amp;title=International+Journal+of+Drug+Policy&amp;atitle=Social+media+surveillance+for+perceived+therapeutic+effects+of+cannabidiol+%28CBD%29+products&amp;aulast=Tran&amp;pid=%3Cauthor%3ETran+T.%3BKavuluru+R.%3C%2Fauthor%3E%3CAN%3E2005028291%3C%2FAN%3E%3CDT%3EArticle%3C%2FDT%3E" xr:uid="{84047501-BCD3-4044-BA56-DB606807DBBC}"/>
    <hyperlink ref="J585" r:id="rId1167" display="https://access.ovid.com/custom/redirector/index.html?dest=https://go.openathens.net/redirector/unimelb.edu.au?url=http://ovidsp.ovid.com/ovidweb.cgi?T=JS&amp;CSC=Y&amp;NEWS=N&amp;PAGE=fulltext&amp;D=emed21&amp;AN=633634578" xr:uid="{8BCB496A-0686-4AC7-B877-7DF5FB51D31E}"/>
    <hyperlink ref="K585" r:id="rId1168" display="https://unimelb.hosted.exlibrisgroup.com/sfxlcl41/?sid=OVID:embase&amp;id=pmid:33258875&amp;id=doi:10.1001%2Fjama.2020.18544&amp;issn=0098-7484&amp;isbn=&amp;volume=324&amp;issue=21&amp;spage=2163&amp;pages=2163-2164&amp;date=2020&amp;title=JAMA+-+Journal+of+the+American+Medical+Association&amp;atitle=Cannabis+and+Impaired+Driving&amp;aulast=Cole&amp;pid=%3Cauthor%3ECole+T.B.%3BSaitz+R.%3C%2Fauthor%3E%3CAN%3E633634578%3C%2FAN%3E%3CDT%3EEditorial%3C%2FDT%3E" xr:uid="{CA0D8479-A689-4413-8694-D69BB74D14FD}"/>
    <hyperlink ref="J586" r:id="rId1169" display="https://access.ovid.com/custom/redirector/index.html?dest=https://go.openathens.net/redirector/unimelb.edu.au?url=http://ovidsp.ovid.com/ovidweb.cgi?T=JS&amp;CSC=Y&amp;NEWS=N&amp;PAGE=fulltext&amp;D=emed21&amp;AN=2006969357" xr:uid="{CB2D24E7-4254-4444-94B2-670BE8796848}"/>
    <hyperlink ref="K586" r:id="rId1170" display="https://unimelb.hosted.exlibrisgroup.com/sfxlcl41/?sid=OVID:embase&amp;id=pmid:&amp;id=doi:10.1186%2Fs42238-020-00045-x&amp;issn=2522-5782&amp;isbn=&amp;volume=2&amp;issue=1&amp;spage=36&amp;pages=&amp;date=2020&amp;title=Journal+of+Cannabis+Research&amp;atitle=Motivations+and+expectations+for+using+cannabis+products+to+treat+pain+in+humans+and+dogs%3A+a+mixed+methods+study&amp;aulast=Wallace&amp;pid=%3Cauthor%3EWallace+J.E.%3BKogan+L.R.%3BCarr+E.C.J.%3BHellyer+P.W.%3C%2Fauthor%3E%3CAN%3E2006969357%3C%2FAN%3E%3CDT%3EArticle%3C%2FDT%3E" xr:uid="{F70B0183-2FF2-4D06-9F50-7832AB1FDBAF}"/>
    <hyperlink ref="J587" r:id="rId1171" display="https://access.ovid.com/custom/redirector/index.html?dest=https://go.openathens.net/redirector/unimelb.edu.au?url=http://ovidsp.ovid.com/ovidweb.cgi?T=JS&amp;CSC=Y&amp;NEWS=N&amp;PAGE=fulltext&amp;D=emed21&amp;AN=2008347381" xr:uid="{998054C1-B2FD-4FD9-892F-2852E713D740}"/>
    <hyperlink ref="K587" r:id="rId1172" display="https://unimelb.hosted.exlibrisgroup.com/sfxlcl41/?sid=OVID:embase&amp;id=pmid:&amp;id=doi:&amp;issn=0028-8446&amp;isbn=&amp;volume=133&amp;issue=1508&amp;spage=92&amp;pages=92-110&amp;date=2020&amp;title=New+Zealand+Medical+Journal&amp;atitle=Media+representation+of+chronic+pain+in+aotearoa+New+Zealand-+A+content+analysis+of+news+media&amp;aulast=Devan&amp;pid=%3Cauthor%3EDevan+H.%3BYoung+J.%3BAvery+C.%3BElder+L.%3BKhasyanova+Y.%3BManning+D.%3BScrimgeour+M.%3BGrainger+R.%3C%2Fauthor%3E%3CAN%3E2008347381%3C%2FAN%3E%3CDT%3EArticle%3C%2FDT%3E" xr:uid="{C477DBA9-FE1C-4082-A55B-F508DE2B7EE4}"/>
    <hyperlink ref="J588" r:id="rId1173" display="https://access.ovid.com/custom/redirector/index.html?dest=https://go.openathens.net/redirector/unimelb.edu.au?url=http://ovidsp.ovid.com/ovidweb.cgi?T=JS&amp;CSC=Y&amp;NEWS=N&amp;PAGE=fulltext&amp;D=emed21&amp;AN=632014139" xr:uid="{800E7A4E-3952-4EB1-B31C-27837D72B837}"/>
    <hyperlink ref="K588" r:id="rId1174" display="https://unimelb.hosted.exlibrisgroup.com/sfxlcl41/?sid=OVID:embase&amp;id=pmid:32503862&amp;id=doi:10.1136%2Frapm-2020-101547&amp;issn=1098-7339&amp;isbn=&amp;volume=45&amp;issue=8&amp;spage=597&amp;pages=597-602&amp;date=2020&amp;title=Regional+Anesthesia+and+Pain+Medicine&amp;atitle=Sharing+the+pain%3A+An+observational+analysis+of+Twitter+and+pain+in+Ireland&amp;aulast=Mullins&amp;pid=%3Cauthor%3EMullins+C.F.%3BFfrench-O%27Carroll+R.%3BLane+J.%3BO%27Connor+T.%3C%2Fauthor%3E%3CAN%3E632014139%3C%2FAN%3E%3CDT%3EArticle%3C%2FDT%3E" xr:uid="{D26E4142-D7D5-4189-9EA7-35228A81D346}"/>
    <hyperlink ref="J589" r:id="rId1175" display="https://access.ovid.com/custom/redirector/index.html?dest=https://go.openathens.net/redirector/unimelb.edu.au?url=http://ovidsp.ovid.com/ovidweb.cgi?T=JS&amp;CSC=Y&amp;NEWS=N&amp;PAGE=fulltext&amp;D=emed21&amp;AN=2004580074" xr:uid="{BB0906C5-CDAA-4F58-945A-FBC5039A9485}"/>
    <hyperlink ref="K589" r:id="rId1176" display="https://unimelb.hosted.exlibrisgroup.com/sfxlcl41/?sid=OVID:embase&amp;id=pmid:32219517&amp;id=doi:10.1007%2Fs00432-020-03191-0&amp;issn=0171-5216&amp;isbn=&amp;volume=146&amp;issue=7&amp;spage=1857&amp;pages=1857-1865&amp;date=2020&amp;title=Journal+of+Cancer+Research+and+Clinical+Oncology&amp;atitle=Use+of+GoFundMe+to+crowdfund+complementary+and+alternative+medicine+treatments+for+cancer&amp;aulast=Song&amp;pid=%3Cauthor%3ESong+S.%3BCohen+A.J.%3BLui+H.%3BMmonu+N.A.%3BBrody+H.%3BPatino+G.%3BLiaw+A.%3BButler+C.%3BFergus+K.B.%3BMena+J.%3BLee+A.%3BWeiser+J.%3BJohnson+K.%3BBreyer+B.N.%3C%2Fauthor%3E%3CAN%3E2004580074%3C%2FAN%3E%3CDT%3EArticle%3C%2FDT%3E" xr:uid="{A18568A1-383A-41D5-A339-34CCD3A5DD20}"/>
    <hyperlink ref="J590" r:id="rId1177" display="https://access.ovid.com/custom/redirector/index.html?dest=https://go.openathens.net/redirector/unimelb.edu.au?url=http://ovidsp.ovid.com/ovidweb.cgi?T=JS&amp;CSC=Y&amp;NEWS=N&amp;PAGE=fulltext&amp;D=emed21&amp;AN=631757963" xr:uid="{60AC5B2D-D4F9-451A-AFFA-57BE8B0B165F}"/>
    <hyperlink ref="K590" r:id="rId1178" display="https://unimelb.hosted.exlibrisgroup.com/sfxlcl41/?sid=OVID:embase&amp;id=pmid:&amp;id=doi:10.1186%2Fs42238-020-00023-3&amp;issn=2522-5782&amp;isbn=&amp;volume=2&amp;issue=1&amp;spage=18&amp;pages=&amp;date=2020&amp;title=Journal+of+Cannabis+Research&amp;atitle=Attitudes+about+cannabis+mediate+the+relationship+between+cannabis+knowledge+and+use+in+active+adult+athletes&amp;aulast=Zeiger&amp;pid=%3Cauthor%3EZeiger+J.S.%3BSilvers+W.S.%3BFleegler+E.M.%3BZeiger+R.S.%3C%2Fauthor%3E%3CAN%3E631757963%3C%2FAN%3E%3CDT%3EArticle%3C%2FDT%3E" xr:uid="{E1DBAA6F-68C7-4321-B4CE-F59B274CD7BB}"/>
    <hyperlink ref="J591" r:id="rId1179" display="https://access.ovid.com/custom/redirector/index.html?dest=https://go.openathens.net/redirector/unimelb.edu.au?url=http://ovidsp.ovid.com/ovidweb.cgi?T=JS&amp;CSC=Y&amp;NEWS=N&amp;PAGE=fulltext&amp;D=emed21&amp;AN=2005203065" xr:uid="{A56771C5-34E1-4CD6-B170-BEF6F32222F1}"/>
    <hyperlink ref="K591" r:id="rId1180" display="https://unimelb.hosted.exlibrisgroup.com/sfxlcl41/?sid=OVID:embase&amp;id=pmid:31722852&amp;id=doi:10.1016%2Fj.jogc.2019.08.033&amp;issn=1701-2163&amp;isbn=&amp;volume=42&amp;issue=3&amp;spage=256&amp;pages=256-261&amp;date=2020&amp;title=Journal+of+Obstetrics+and+Gynaecology+Canada&amp;atitle=Cannabis+Use%2C+a+Self-Management+Strategy+Among+Australian+Women+With+Endometriosis%3A+Results+From+a+National+Online+Survey&amp;aulast=Sinclair&amp;pid=%3Cauthor%3ESinclair+J.%3BSmith+C.A.%3BAbbott+J.%3BChalmers+K.J.%3BPate+D.W.%3BArmour+M.%3C%2Fauthor%3E%3CAN%3E2005203065%3C%2FAN%3E%3CDT%3EArticle%3C%2FDT%3E" xr:uid="{F0207A47-A748-4C66-BEB0-76ABDFC91AE5}"/>
    <hyperlink ref="J592" r:id="rId1181" display="https://access.ovid.com/custom/redirector/index.html?dest=https://go.openathens.net/redirector/unimelb.edu.au?url=http://ovidsp.ovid.com/ovidweb.cgi?T=JS&amp;CSC=Y&amp;NEWS=N&amp;PAGE=fulltext&amp;D=emed21&amp;AN=2004165479" xr:uid="{C025DB91-D7E9-4986-B315-B9F5A79EE358}"/>
    <hyperlink ref="K592" r:id="rId1182" display="https://unimelb.hosted.exlibrisgroup.com/sfxlcl41/?sid=OVID:embase&amp;id=pmid:31831352&amp;id=doi:10.1016%2Fj.japh.2019.11.005&amp;issn=1544-3191&amp;isbn=&amp;volume=60&amp;issue=1&amp;spage=235&amp;pages=235-243&amp;date=2020&amp;title=Journal+of+the+American+Pharmacists+Association&amp;atitle=Arkansas+community%27s+attitudes+toward+the+regulation+of+medical+cannabis+and+the+pharmacist%27s+involvement+in+Arkansas+medical+cannabis&amp;aulast=Gladden&amp;pid=%3Cauthor%3EGladden+M.E.%3BHung+D.%3BBhandari+N.R.%3BFranks+A.M.%3BRussell+L.%3BWhite+L.%3BFantegrossi+W.E.%3BPayakachat+N.%3C%2Fauthor%3E%3CAN%3E2004165479%3C%2FAN%3E%3CDT%3EConference+Paper%3C%2FDT%3E" xr:uid="{F253615F-FD85-41D7-98DB-0EB601B14790}"/>
    <hyperlink ref="J593" r:id="rId1183" display="https://access.ovid.com/custom/redirector/index.html?dest=https://go.openathens.net/redirector/unimelb.edu.au?url=http://ovidsp.ovid.com/ovidweb.cgi?T=JS&amp;CSC=Y&amp;NEWS=N&amp;PAGE=fulltext&amp;D=emed21&amp;AN=2002354405" xr:uid="{21D4F5A1-DD81-4745-B547-DCB1946528AA}"/>
    <hyperlink ref="K593" r:id="rId1184" display="https://unimelb.hosted.exlibrisgroup.com/sfxlcl41/?sid=OVID:embase&amp;id=pmid:31363952&amp;id=doi:10.1007%2Fs10620-019-05756-7&amp;issn=0163-2116&amp;isbn=&amp;volume=65&amp;issue=1&amp;spage=322&amp;pages=322-328&amp;date=2020&amp;title=Digestive+Diseases+and+Sciences&amp;atitle=Cannabidiol+%28CBD%29+Consumption+and+Perceived+Impact+on+Extrahepatic+Symptoms+in+Patients+with+Autoimmune+Hepatitis&amp;aulast=Mathur&amp;pid=%3Cauthor%3EMathur+K.%3BVuppalanchi+V.%3BGelow+K.%3BVuppalanchi+R.%3BLammert+C.%3C%2Fauthor%3E%3CAN%3E2002354405%3C%2FAN%3E%3CDT%3EArticle%3C%2FDT%3E" xr:uid="{51C6A222-0BC7-48C4-AAA4-65D1FBB3D071}"/>
    <hyperlink ref="J594" r:id="rId1185" display="https://access.ovid.com/custom/redirector/index.html?dest=https://go.openathens.net/redirector/unimelb.edu.au?url=http://ovidsp.ovid.com/ovidweb.cgi?T=JS&amp;CSC=Y&amp;NEWS=N&amp;PAGE=fulltext&amp;D=emed21&amp;AN=630371400" xr:uid="{2CA5FBCC-BB0C-43A2-9BAD-26D0C142F210}"/>
    <hyperlink ref="K594" r:id="rId1186" display="https://unimelb.hosted.exlibrisgroup.com/sfxlcl41/?sid=OVID:embase&amp;id=pmid:31855475&amp;id=doi:10.2105%2FAJPH.2019.305461&amp;issn=1541-0048&amp;isbn=&amp;volume=110&amp;issue=3&amp;spage=357&amp;pages=357-362&amp;date=2020&amp;title=American+journal+of+public+health&amp;atitle=Cannabis+Surveillance+With+Twitter+Data%3A+Emerging+Topics+and+Social+Bots&amp;aulast=Allem&amp;pid=%3Cauthor%3EAllem+J.-P.%3BEscobedo+P.%3BDharmapuri+L.%3C%2Fauthor%3E%3CAN%3E630371400%3C%2FAN%3E%3CDT%3EArticle%3C%2FDT%3E" xr:uid="{804C0365-5F58-4C55-B7BF-29D6CF854957}"/>
    <hyperlink ref="J595" r:id="rId1187" display="https://access.ovid.com/custom/redirector/index.html?dest=https://go.openathens.net/redirector/unimelb.edu.au?url=http://ovidsp.ovid.com/ovidweb.cgi?T=JS&amp;CSC=Y&amp;NEWS=N&amp;PAGE=fulltext&amp;D=emed21&amp;AN=633957287" xr:uid="{D048E568-C487-4800-B89E-C2AD98B9C4B9}"/>
    <hyperlink ref="K595" r:id="rId1188" display="https://unimelb.hosted.exlibrisgroup.com/sfxlcl41/?sid=OVID:embase&amp;id=pmid:&amp;id=doi:10.1007%2Fs11606-020-05890-3&amp;issn=1525-1497&amp;isbn=&amp;volume=35&amp;issue=SUPPL+1&amp;spage=S183&amp;pages=S183&amp;date=2020&amp;title=Journal+of+General+Internal+Medicine&amp;atitle=Internet+claims+on+the+health+benefits+of+cannabis+use&amp;aulast=Lau&amp;pid=%3Cauthor%3ELau+N.%3BGerson+M.%3BKorenstein+D.R.%3BKeyhani+S.%3C%2Fauthor%3E%3CAN%3E633957287%3C%2FAN%3E%3CDT%3EConference+Abstract%3C%2FDT%3E" xr:uid="{1C5DC28D-D105-47D0-A9CB-3BC16625B083}"/>
    <hyperlink ref="J596" r:id="rId1189" display="https://access.ovid.com/custom/redirector/index.html?dest=https://go.openathens.net/redirector/unimelb.edu.au?url=http://ovidsp.ovid.com/ovidweb.cgi?T=JS&amp;CSC=Y&amp;NEWS=N&amp;PAGE=fulltext&amp;D=emed21&amp;AN=634235210" xr:uid="{2F1B508F-3884-4B57-B1D8-3742CC44AD88}"/>
    <hyperlink ref="K596" r:id="rId1190" display="https://unimelb.hosted.exlibrisgroup.com/sfxlcl41/?sid=OVID:embase&amp;id=pmid:&amp;id=doi:10.1002%2Fart.41538&amp;issn=2326-5205&amp;isbn=&amp;volume=72&amp;issue=SUPPL+10&amp;spage=69&amp;pages=69-70&amp;date=2020&amp;title=Arthritis+and+Rheumatology&amp;atitle=Pain+in+the+Time+of+Corona%3A+Impact+of+COVID+19+Outbreak+on+Fibromyalgia+Patients&amp;aulast=Aloush&amp;pid=%3Cauthor%3EAloush+V.%3BGurfinkel+A.%3BShachar+N.%3BAblin+J.%3BElkana+O.%3C%2Fauthor%3E%3CAN%3E634235210%3C%2FAN%3E%3CDT%3EConference+Abstract%3C%2FDT%3E" xr:uid="{7F1E46C4-3E1F-4096-9D24-EE203807D153}"/>
    <hyperlink ref="J597" r:id="rId1191" display="https://access.ovid.com/custom/redirector/index.html?dest=https://go.openathens.net/redirector/unimelb.edu.au?url=http://ovidsp.ovid.com/ovidweb.cgi?T=JS&amp;CSC=Y&amp;NEWS=N&amp;PAGE=fulltext&amp;D=emed21&amp;AN=633828507" xr:uid="{3B297DFF-212A-40EF-BDA6-C181AB94EDE3}"/>
    <hyperlink ref="K597" r:id="rId1192" display="https://unimelb.hosted.exlibrisgroup.com/sfxlcl41/?sid=OVID:embase&amp;id=pmid:&amp;id=doi:10.1177%2F2164956120912849&amp;issn=2164-9561&amp;isbn=&amp;volume=9&amp;issue=&amp;spage=160&amp;pages=160-161&amp;date=2020&amp;title=Global+Advances+in+Health+and+Medicine&amp;atitle=Survey+of+attitudes+toward+medical+cannabis+use+among+older+adults&amp;aulast=Oliveto&amp;pid=%3Cauthor%3EOliveto+A.%3BAddicott+M.%3BMancino+M.%3BFischer-Laycock+I.%3BMendiratta+P.%3C%2Fauthor%3E%3CAN%3E633828507%3C%2FAN%3E%3CDT%3EConference+Abstract%3C%2FDT%3E" xr:uid="{F5E9EA13-F034-4D5B-997D-909AB7673936}"/>
    <hyperlink ref="J598" r:id="rId1193" display="https://access.ovid.com/custom/redirector/index.html?dest=https://go.openathens.net/redirector/unimelb.edu.au?url=http://ovidsp.ovid.com/ovidweb.cgi?T=JS&amp;CSC=Y&amp;NEWS=N&amp;PAGE=fulltext&amp;D=emed21&amp;AN=2007804726" xr:uid="{6DF47C98-6515-4132-B1B7-2F9B43D6ED17}"/>
    <hyperlink ref="K598" r:id="rId1194" display="https://unimelb.hosted.exlibrisgroup.com/sfxlcl41/?sid=OVID:embase&amp;id=pmid:&amp;id=doi:10.1016%2Fj.jmir.2020.07.050&amp;issn=1939-8654&amp;isbn=&amp;volume=51&amp;issue=3+Supplement&amp;spage=S17&amp;pages=S17&amp;date=2020&amp;title=Journal+of+Medical+Imaging+and+Radiation+Sciences&amp;atitle=Cannabis+Use+by+Cancer+Patients%3A+A+Thematic+Analysis+of+Patient-Initiated+Cancer+Blog+Posts&amp;aulast=Aubrey&amp;pid=%3Cauthor%3EAubrey+R.%3BChun+H.%3BFeuz+C.%3BRosewall+T.%3C%2Fauthor%3E%3CAN%3E2007804726%3C%2FAN%3E%3CDT%3EConference+Abstract%3C%2FDT%3E" xr:uid="{43DF6D46-DAD0-4BE8-84D5-0557A05368B7}"/>
    <hyperlink ref="J599" r:id="rId1195" display="https://access.ovid.com/custom/redirector/index.html?dest=https://go.openathens.net/redirector/unimelb.edu.au?url=http://ovidsp.ovid.com/ovidweb.cgi?T=JS&amp;CSC=Y&amp;NEWS=N&amp;PAGE=fulltext&amp;D=emed21&amp;AN=632639094" xr:uid="{3E9E3B1A-F91E-4C2E-9D21-8EFEBD7C8674}"/>
    <hyperlink ref="K599" r:id="rId1196" display="https://unimelb.hosted.exlibrisgroup.com/sfxlcl41/?sid=OVID:embase&amp;id=pmid:&amp;id=doi:10.1111%2Fhead.13854&amp;issn=1526-4610&amp;isbn=&amp;volume=60&amp;issue=Supplement+1&amp;spage=77&amp;pages=77&amp;date=2020&amp;title=Headache&amp;atitle=Observations+on+the+landscape+of+migraine+social+media%3A+A+twitter+longitudinal+infodemiology+study&amp;aulast=Zhang&amp;pid=%3Cauthor%3EZhang+P.%3C%2Fauthor%3E%3CAN%3E632639094%3C%2FAN%3E%3CDT%3EConference+Abstract%3C%2FDT%3E" xr:uid="{125A3DFD-C111-4F11-B075-F88843AE6A84}"/>
    <hyperlink ref="J600" r:id="rId1197" display="https://access.ovid.com/custom/redirector/index.html?dest=https://go.openathens.net/redirector/unimelb.edu.au?url=http://ovidsp.ovid.com/ovidweb.cgi?T=JS&amp;CSC=Y&amp;NEWS=N&amp;PAGE=fulltext&amp;D=emed21&amp;AN=632376868" xr:uid="{53CDF266-3A3D-4035-A1BA-648532DA7504}"/>
    <hyperlink ref="K600" r:id="rId1198" display="https://unimelb.hosted.exlibrisgroup.com/sfxlcl41/?sid=OVID:embase&amp;id=pmid:&amp;id=doi:&amp;issn=1535-4970&amp;isbn=&amp;volume=201&amp;issue=1&amp;spage=&amp;pages=&amp;date=2020&amp;title=American+Journal+of+Respiratory+and+Critical+Care+Medicine&amp;atitle=Correlation+of+twitter+data+to+reported+cases+of+e-cigarette+or+vaping+product+use-associated+lung+injury+%28EVALI%29&amp;aulast=Hoffman&amp;pid=%3Cauthor%3EHoffman+B.L.%3BColditz+J.%3BSidani+J.E.%3BDavis+E.%3BTaneja+S.B.%3BJames+A.%3BPrimack+B.A.%3BMorris+A.M.%3BBrink+L.%3BLynch+M.%3BRose+J.J.%3BChu+K.%3C%2Fauthor%3E%3CAN%3E632376868%3C%2FAN%3E%3CDT%3EConference+Abstract%3C%2FDT%3E" xr:uid="{A7135946-2C3E-470E-8295-04E9BC1047F6}"/>
    <hyperlink ref="J601" r:id="rId1199" display="https://access.ovid.com/custom/redirector/index.html?dest=https://go.openathens.net/redirector/unimelb.edu.au?url=http://ovidsp.ovid.com/ovidweb.cgi?T=JS&amp;CSC=Y&amp;NEWS=N&amp;PAGE=fulltext&amp;D=emed21&amp;AN=2005913113" xr:uid="{C9324262-FEA6-42AE-AB7D-6260427105A0}"/>
    <hyperlink ref="K601" r:id="rId1200" display="https://unimelb.hosted.exlibrisgroup.com/sfxlcl41/?sid=OVID:embase&amp;id=pmid:&amp;id=doi:10.1016%2FS0016-5085%252820%252932891-2&amp;issn=0016-5085&amp;isbn=&amp;volume=158&amp;issue=6+Supplement+1&amp;spage=S&amp;pages=S-881&amp;date=2020&amp;title=Gastroenterology&amp;atitle=PAIN+TREATMENT+EFFICACY+IN+PATIENTS+WITH+FUNCTIONAL+AND+MOTILITY+DISORDERS&amp;aulast=Aivaliotis&amp;pid=%3Cauthor%3EAivaliotis+V.I.%3BNguyen+L.A.B.%3BClarke+J.O.%3BZikos+T.%3C%2Fauthor%3E%3CAN%3E2005913113%3C%2FAN%3E%3CDT%3EConference+Abstract%3C%2FDT%3E" xr:uid="{A4D227FB-FBC6-4990-9937-EE86F0389339}"/>
    <hyperlink ref="J602" r:id="rId1201" display="https://access.ovid.com/custom/redirector/index.html?dest=https://go.openathens.net/redirector/unimelb.edu.au?url=http://ovidsp.ovid.com/ovidweb.cgi?T=JS&amp;CSC=Y&amp;NEWS=N&amp;PAGE=fulltext&amp;D=emed20&amp;AN=2001916498" xr:uid="{EF353AEE-38B1-4729-93F9-5CFC627D20FD}"/>
    <hyperlink ref="K602" r:id="rId1202" display="https://unimelb.hosted.exlibrisgroup.com/sfxlcl41/?sid=OVID:embase&amp;id=pmid:&amp;id=doi:10.1016%2FS0016-5085%252819%252937950-8&amp;issn=0016-5085&amp;isbn=&amp;volume=156&amp;issue=6+S1&amp;spage=S&amp;pages=S-441&amp;date=2019&amp;title=Gastroenterology&amp;atitle=UNMET+NEED+OF+INFLAMMATORY+BOWEL+DISEASE+IN+CANADA%3A+RESULTS+OF+A+PATIENT+SURVEY&amp;aulast=Gray&amp;pid=%3Cauthor%3EGray+J.R.%3BAttara+G.%3BAumais+G.%3BPanaccione+R.%3BMarshall+J.K.%3C%2Fauthor%3E%3CAN%3E2001916498%3C%2FAN%3E%3CDT%3EConference+Abstract%3C%2FDT%3E" xr:uid="{B7CEA6E8-BDBF-4BF5-8EBE-5715A9ECD05D}"/>
    <hyperlink ref="J603" r:id="rId1203" display="https://access.ovid.com/custom/redirector/index.html?dest=https://go.openathens.net/redirector/unimelb.edu.au?url=http://ovidsp.ovid.com/ovidweb.cgi?T=JS&amp;CSC=Y&amp;NEWS=N&amp;PAGE=fulltext&amp;D=emed20&amp;AN=2001915084" xr:uid="{7BE5A7E2-7C69-4DC4-869D-806A39AAE30A}"/>
    <hyperlink ref="K603" r:id="rId1204" display="https://unimelb.hosted.exlibrisgroup.com/sfxlcl41/?sid=OVID:embase&amp;id=pmid:&amp;id=doi:10.1016%2FS0016-5085%252819%252940410-1&amp;issn=0016-5085&amp;isbn=&amp;volume=156&amp;issue=6+Supplement+1&amp;spage=S&amp;pages=S-1355&amp;date=2019&amp;title=Gastroenterology&amp;atitle=USE+OF+CANNABIDIOL+%28CBD+OIL%29+IN+AUTOIMMUNE+HEPATITIS+-+WHAT+ARE+THE+PATIENTS+DOING%3F&amp;aulast=Mathur&amp;pid=%3Cauthor%3EMathur+K.%3BVuppalanchi+V.%3BVuppalanchi+R.%3BLammert+C.%3C%2Fauthor%3E%3CAN%3E2001915084%3C%2FAN%3E%3CDT%3EConference+Abstract%3C%2FDT%3E" xr:uid="{D4B849BD-63EB-4391-B069-F7BCBE83A105}"/>
    <hyperlink ref="J604" r:id="rId1205" display="https://access.ovid.com/custom/redirector/index.html?dest=https://go.openathens.net/redirector/unimelb.edu.au?url=http://ovidsp.ovid.com/ovidweb.cgi?T=JS&amp;CSC=Y&amp;NEWS=N&amp;PAGE=fulltext&amp;D=emed20&amp;AN=629421893" xr:uid="{2E7A24A9-F984-4C57-8210-970682D49563}"/>
    <hyperlink ref="K604" r:id="rId1206" display="https://unimelb.hosted.exlibrisgroup.com/sfxlcl41/?sid=OVID:embase&amp;id=pmid:&amp;id=doi:&amp;issn=1593-098X&amp;isbn=&amp;volume=37&amp;issue=1+Supplement+116&amp;spage=S123&amp;pages=S123&amp;date=2019&amp;title=Clinical+and+Experimental+Rheumatology&amp;atitle=The+Israeli+perspective-what+we%27ve+learned+over+the+last+2+decades&amp;aulast=Gur&amp;pid=%3Cauthor%3EGur+S.%3C%2Fauthor%3E%3CAN%3E629421893%3C%2FAN%3E%3CDT%3EConference+Abstract%3C%2FDT%3E" xr:uid="{99514431-7CD7-454C-B968-AE35BE646065}"/>
    <hyperlink ref="J605" r:id="rId1207" display="https://access.ovid.com/custom/redirector/index.html?dest=https://go.openathens.net/redirector/unimelb.edu.au?url=http://ovidsp.ovid.com/ovidweb.cgi?T=JS&amp;CSC=Y&amp;NEWS=N&amp;PAGE=fulltext&amp;D=emed20&amp;AN=629420304" xr:uid="{216D6885-6060-436B-ACFB-6533E06DAFC7}"/>
    <hyperlink ref="K605" r:id="rId1208" display="https://unimelb.hosted.exlibrisgroup.com/sfxlcl41/?sid=OVID:embase&amp;id=pmid:&amp;id=doi:10.1136%2Fannrheumdis-2019-eular.8129&amp;issn=1468-2060&amp;isbn=&amp;volume=78&amp;issue=Supplement+2&amp;spage=2177&amp;pages=2177&amp;date=2019&amp;title=Annals+of+the+Rheumatic+Diseases&amp;atitle=Cannabis-based+products+for+medicinal+use%3A+Exploring+the+views+and+experiences+of+people+with+fibromyalgia&amp;aulast=Stones&amp;pid=%3Cauthor%3EStones+S.%3BQuinn+D.%3C%2Fauthor%3E%3CAN%3E629420304%3C%2FAN%3E%3CDT%3EConference+Abstract%3C%2FDT%3E" xr:uid="{CDD00675-1E62-4BC7-B250-5EA21367E96B}"/>
    <hyperlink ref="J606" r:id="rId1209" display="https://access.ovid.com/custom/redirector/index.html?dest=https://go.openathens.net/redirector/unimelb.edu.au?url=http://ovidsp.ovid.com/ovidweb.cgi?T=JS&amp;CSC=Y&amp;NEWS=N&amp;PAGE=fulltext&amp;D=emed20&amp;AN=631656994" xr:uid="{CC110434-3CDE-464D-858F-C1DA12D2958C}"/>
    <hyperlink ref="K606" r:id="rId1210" display="https://unimelb.hosted.exlibrisgroup.com/sfxlcl41/?sid=OVID:embase&amp;id=pmid:&amp;id=doi:10.1186%2Fs42238-019-0006-9&amp;issn=2522-5782&amp;isbn=&amp;volume=1&amp;issue=1&amp;spage=7&amp;pages=&amp;date=2019&amp;title=Journal+of+Cannabis+Research&amp;atitle=Age+related+differences+in+cannabis+use+and+subjective+effects+in+a+large+population-based+survey+of+adult+athletes&amp;aulast=Zeiger&amp;pid=%3Cauthor%3EZeiger+J.S.%3BSilvers+W.S.%3BFleegler+E.M.%3BZeiger+R.S.%3C%2Fauthor%3E%3CAN%3E631656994%3C%2FAN%3E%3CDT%3EArticle%3C%2FDT%3E" xr:uid="{91AA8635-B2E2-42AB-AA7C-E229D31601F4}"/>
    <hyperlink ref="J607" r:id="rId1211" display="https://access.ovid.com/custom/redirector/index.html?dest=https://go.openathens.net/redirector/unimelb.edu.au?url=http://ovidsp.ovid.com/ovidweb.cgi?T=JS&amp;CSC=Y&amp;NEWS=N&amp;PAGE=fulltext&amp;D=emed20&amp;AN=625902115" xr:uid="{49AFBD26-FC2B-4CC6-95AA-90C72D2073E2}"/>
    <hyperlink ref="K607" r:id="rId1212" display="https://unimelb.hosted.exlibrisgroup.com/sfxlcl41/?sid=OVID:embase&amp;id=pmid:30646891&amp;id=doi:10.1186%2Fs12906-019-2431-x&amp;issn=1472-6882&amp;isbn=&amp;volume=19&amp;issue=1&amp;spage=17&amp;pages=&amp;date=2019&amp;title=BMC+Complementary+and+Alternative+Medicine&amp;atitle=Self-management+strategies+amongst+Australian+women+with+endometriosis%3A+A+national+online+survey&amp;aulast=Armour&amp;pid=%3Cauthor%3EArmour+M.%3BSinclair+J.%3BChalmers+K.J.%3BSmith+C.A.%3C%2Fauthor%3E%3CAN%3E625902115%3C%2FAN%3E%3CDT%3EReview%3C%2FDT%3E" xr:uid="{9C4F30C8-FEA9-405E-80E0-939F13297EB6}"/>
    <hyperlink ref="J608" r:id="rId1213" display="https://access.ovid.com/custom/redirector/index.html?dest=https://go.openathens.net/redirector/unimelb.edu.au?url=http://ovidsp.ovid.com/ovidweb.cgi?T=JS&amp;CSC=Y&amp;NEWS=N&amp;PAGE=fulltext&amp;D=emed20&amp;AN=634458654" xr:uid="{9B6B5B1A-886C-4F30-A527-AA633A809CD9}"/>
    <hyperlink ref="K608" r:id="rId1214" display="https://unimelb.hosted.exlibrisgroup.com/sfxlcl41/?sid=OVID:embase&amp;id=pmid:&amp;id=doi:10.1007%2Fs11136-019-02257-y&amp;issn=1573-2649&amp;isbn=&amp;volume=28&amp;issue=SUPPL+1&amp;spage=S129&amp;pages=S129-S130&amp;date=2019&amp;title=Quality+of+Life+Research&amp;atitle=Cannabis+use+among+individuals+living+with+fibromyalgia&amp;aulast=Payakachat&amp;pid=%3Cauthor%3EPayakachat+N.%3BAchraya+M.%3BNagel+C.%3C%2Fauthor%3E%3CAN%3E634458654%3C%2FAN%3E%3CDT%3EConference+Abstract%3C%2FDT%3E" xr:uid="{8C65C3AE-5E9A-4F93-AFA2-0DB9E6D5B8B0}"/>
    <hyperlink ref="J609" r:id="rId1215" display="https://access.ovid.com/custom/redirector/index.html?dest=https://go.openathens.net/redirector/unimelb.edu.au?url=http://ovidsp.ovid.com/ovidweb.cgi?T=JS&amp;CSC=Y&amp;NEWS=N&amp;PAGE=fulltext&amp;D=emed20&amp;AN=634251714" xr:uid="{2DD21002-E642-4DA7-901F-BF83B1077E98}"/>
    <hyperlink ref="K609" r:id="rId1216" display="https://unimelb.hosted.exlibrisgroup.com/sfxlcl41/?sid=OVID:embase&amp;id=pmid:&amp;id=doi:10.1111%2Fjsr.12912&amp;issn=1365-2869&amp;isbn=&amp;volume=28&amp;issue=SUPPL+1&amp;spage=&amp;pages=&amp;date=2019&amp;title=Journal+of+Sleep+Research&amp;atitle=Cannabis+use+patterns+for+sleep+disorders+in+Australia%3A+A+subanalysis+of+an+online+cross-sectional+survey&amp;aulast=Suraev&amp;pid=%3Cauthor%3ESuraev+A.%3BHoyos+C.%3BMills+L.%3BMcGregor+I.%3BBravo+M.%3BArkell+T.%3BBenson+M.%3BLintzeris+N.%3C%2Fauthor%3E%3CAN%3E634251714%3C%2FAN%3E%3CDT%3EConference+Abstract%3C%2FDT%3E" xr:uid="{3748D462-396C-4321-89CD-9EF83AB169ED}"/>
    <hyperlink ref="J610" r:id="rId1217" display="https://access.ovid.com/custom/redirector/index.html?dest=https://go.openathens.net/redirector/unimelb.edu.au?url=http://ovidsp.ovid.com/ovidweb.cgi?T=JS&amp;CSC=Y&amp;NEWS=N&amp;PAGE=fulltext&amp;D=emed20&amp;AN=629301385" xr:uid="{5E10FB99-26B3-4E3B-ABA4-460EBFD42379}"/>
    <hyperlink ref="K610" r:id="rId1218" display="https://unimelb.hosted.exlibrisgroup.com/sfxlcl41/?sid=OVID:embase&amp;id=pmid:&amp;id=doi:10.1200%2FJCO.2019.37.15_suppl.e18060&amp;issn=1527-7755&amp;isbn=&amp;volume=37&amp;issue=Supplement+15&amp;spage=e18060&amp;pages=&amp;date=2019&amp;title=Journal+of+Clinical+Oncology&amp;atitle=Real-world+data+%28RWD%29+and+patients+reported+outcomes+%28PRO%29+in+breast+cancer+%28BC%29%3A+Physical%2C+emotional+side+effects+%28S%2FE%29%2C+financial+toxicity+%28FT%29%2C+and+complementary+usage+%28CM%29+relations&amp;aulast=Vorobiof&amp;pid=%3Cauthor%3EVorobiof+D.A.%3BMalki+E.%3BDeutsch+I.%3BHasid+L.%3C%2Fauthor%3E%3CAN%3E629301385%3C%2FAN%3E%3CDT%3EConference+Abstract%3C%2FDT%3E" xr:uid="{6553E8BE-D59A-461C-BAE2-6E0B0BDBF1CA}"/>
    <hyperlink ref="J611" r:id="rId1219" display="https://access.ovid.com/custom/redirector/index.html?dest=https://go.openathens.net/redirector/unimelb.edu.au?url=http://ovidsp.ovid.com/ovidweb.cgi?T=JS&amp;CSC=Y&amp;NEWS=N&amp;PAGE=fulltext&amp;D=emed20&amp;AN=628867218" xr:uid="{5D91575D-30C1-4CB5-BC0C-4342B371FF5D}"/>
    <hyperlink ref="K611" r:id="rId1220" display="https://unimelb.hosted.exlibrisgroup.com/sfxlcl41/?sid=OVID:embase&amp;id=pmid:&amp;id=doi:10.1093%2Fibd%2Fizy393.001&amp;issn=1536-4844&amp;isbn=&amp;volume=25&amp;issue=Supplement+1&amp;spage=S1&amp;pages=S1&amp;date=2019&amp;title=Inflammatory+Bowel+Diseases&amp;atitle=Clinical+practitioners%27+education+and+resource+needs+for+inflammatory+bowel+diseases&amp;aulast=Malter&amp;pid=%3Cauthor%3EMalter+L.B.%3BJain+A.%3BCohen+B.%3BGaidos+J.%3BAxisa+L.%3BButterfeld+L.%3BRescola+B.J.%3BSarode+S.%3BCheifetz+A.%3BEhrlich+O.G.%3C%2Fauthor%3E%3CAN%3E628867218%3C%2FAN%3E%3CDT%3EConference+Abstract%3C%2FDT%3E" xr:uid="{01CD1CA2-2A73-477A-8DC2-C01151D1168B}"/>
    <hyperlink ref="J612" r:id="rId1221" display="https://access.ovid.com/custom/redirector/index.html?dest=https://go.openathens.net/redirector/unimelb.edu.au?url=http://ovidsp.ovid.com/ovidweb.cgi?T=JS&amp;CSC=Y&amp;NEWS=N&amp;PAGE=fulltext&amp;D=emed20&amp;AN=2001763963" xr:uid="{F42FA020-403B-4A4B-ACCE-CD141A254226}"/>
    <hyperlink ref="K612" r:id="rId1222" display="https://unimelb.hosted.exlibrisgroup.com/sfxlcl41/?sid=OVID:embase&amp;id=pmid:&amp;id=doi:10.1016%2Fj.aimed.2019.03.014&amp;issn=2212-9588&amp;isbn=&amp;volume=6&amp;issue=Supplement+1&amp;spage=S5&amp;pages=S5-S6&amp;date=2019&amp;title=Advances+in+Integrative+Medicine&amp;atitle=Self-management+strategies+amongst+Australian+women+with+Endometriosis%3A+a+national+online+survey&amp;aulast=Armour&amp;pid=%3Cauthor%3EArmour+M.%3BSinclair+J.%3BChalmers+J.%3BSmith+C.%3C%2Fauthor%3E%3CAN%3E2001763963%3C%2FAN%3E%3CDT%3EConference+Abstract%3C%2FDT%3E" xr:uid="{1C9F47A4-5738-4B9E-8F7F-4528D272CD29}"/>
    <hyperlink ref="J613" r:id="rId1223" display="https://access.ovid.com/custom/redirector/index.html?dest=https://go.openathens.net/redirector/unimelb.edu.au?url=http://ovidsp.ovid.com/ovidweb.cgi?T=JS&amp;CSC=Y&amp;NEWS=N&amp;PAGE=fulltext&amp;D=emed20&amp;AN=2001546605" xr:uid="{AEBB2F5F-EB07-44EC-B40E-440AB57056F8}"/>
    <hyperlink ref="K613" r:id="rId1224" display="https://unimelb.hosted.exlibrisgroup.com/sfxlcl41/?sid=OVID:embase&amp;id=pmid:&amp;id=doi:10.1053%2Fj.gastro.2019.01.045&amp;issn=0016-5085&amp;isbn=&amp;volume=156&amp;issue=3+Supplement&amp;spage=S1&amp;pages=S1-S2&amp;date=2019&amp;title=Gastroenterology&amp;atitle=CLINICAL+PRACTITIONERS%27+EDUCATION+AND+RESOURCE+NEEDS+FOR+INFLAMMATORY+BOWEL+DISEASES&amp;aulast=Malter&amp;pid=%3Cauthor%3EMalter+L.B.%3BJain+A.%3BCohen+B.%3BGaidos+J.%3BAxisa+L.%3BButterfield+L.%3BRescola+B.J.%3BSarode+S.%3BCheifetz+A.%3BEhrlich+O.G.%3C%2Fauthor%3E%3CAN%3E2001546605%3C%2FAN%3E%3CDT%3EConference+Abstract%3C%2FDT%3E" xr:uid="{EF1E8920-928E-4B0A-80D6-5F471EFE8C3C}"/>
    <hyperlink ref="J614" r:id="rId1225" display="https://access.ovid.com/custom/redirector/index.html?dest=https://go.openathens.net/redirector/unimelb.edu.au?url=http://ovidsp.ovid.com/ovidweb.cgi?T=JS&amp;CSC=Y&amp;NEWS=N&amp;PAGE=fulltext&amp;D=emed19&amp;AN=2001073116" xr:uid="{B5703251-B011-4D06-B400-A2B4ECE0FC63}"/>
    <hyperlink ref="K614" r:id="rId1226" display="https://unimelb.hosted.exlibrisgroup.com/sfxlcl41/?sid=OVID:embase&amp;id=pmid:30185393&amp;id=doi:10.1016%2Fj.clinthera.2018.08.003&amp;issn=0149-2918&amp;isbn=&amp;volume=40&amp;issue=9&amp;spage=1429&amp;pages=1429-1434&amp;date=2018&amp;title=Clinical+Therapeutics&amp;atitle=Troublesome+News%2C+Fake+News%2C+Biased+or+Incomplete+News&amp;aulast=Shader&amp;pid=%3Cauthor%3EShader+R.I.%3C%2Fauthor%3E%3CAN%3E2001073116%3C%2FAN%3E%3CDT%3EEditorial%3C%2FDT%3E" xr:uid="{5F7AEF83-74A0-4385-B11D-92901CA97991}"/>
    <hyperlink ref="J615" r:id="rId1227" display="https://access.ovid.com/custom/redirector/index.html?dest=https://go.openathens.net/redirector/unimelb.edu.au?url=http://ovidsp.ovid.com/ovidweb.cgi?T=JS&amp;CSC=Y&amp;NEWS=N&amp;PAGE=fulltext&amp;D=emed19&amp;AN=623114973" xr:uid="{885D8D16-068D-4F26-A780-66A36258B8E8}"/>
    <hyperlink ref="K615" r:id="rId1228" display="https://unimelb.hosted.exlibrisgroup.com/sfxlcl41/?sid=OVID:embase&amp;id=pmid:29847203&amp;id=doi:10.1056%2FNEJMp1806486&amp;issn=0028-4793&amp;isbn=&amp;volume=379&amp;issue=3&amp;spage=205&amp;pages=205-207&amp;date=2018&amp;title=New+England+Journal+of+Medicine&amp;atitle=The+FDA+and+the+next+wave+of+drug+abuse+-+Proactive+pharmacovigilance&amp;aulast=Throckmorton&amp;pid=%3Cauthor%3EThrockmorton+D.C.%3BGottlieb+S.%3BWoodcock+J.%3C%2Fauthor%3E%3CAN%3E623114973%3C%2FAN%3E%3CDT%3EReview%3C%2FDT%3E" xr:uid="{CD193625-CD27-4ED9-AB46-62A650C21DE2}"/>
    <hyperlink ref="J616" r:id="rId1229" display="https://access.ovid.com/custom/redirector/index.html?dest=https://go.openathens.net/redirector/unimelb.edu.au?url=http://ovidsp.ovid.com/ovidweb.cgi?T=JS&amp;CSC=Y&amp;NEWS=N&amp;PAGE=fulltext&amp;D=emed19&amp;AN=624562027" xr:uid="{1C4103E8-19FD-4D34-AD96-A850D603B028}"/>
    <hyperlink ref="K616" r:id="rId1230" display="https://unimelb.hosted.exlibrisgroup.com/sfxlcl41/?sid=OVID:embase&amp;id=pmid:&amp;id=doi:10.1097%2FMAT.0000000000000882&amp;issn=1538-943X&amp;isbn=&amp;volume=64&amp;issue=Supplement+2&amp;spage=14&amp;pages=14&amp;date=2018&amp;title=ASAIO+Journal&amp;atitle=The+journey+to+ECMO+could+start+with+a+single+vape%3A+A+case+of+severe+hypersensitivity+pneumonitis+in+a+pediatric+patient&amp;aulast=Attis&amp;pid=%3Cauthor%3EAttis+M.%3BKing+J.%3BHardison+D.%3BBridges+B.%3C%2Fauthor%3E%3CAN%3E624562027%3C%2FAN%3E%3CDT%3EConference+Abstract%3C%2FDT%3E" xr:uid="{AA5729DB-79E3-4437-BA26-34269C566DB9}"/>
    <hyperlink ref="J617" r:id="rId1231" display="https://access.ovid.com/custom/redirector/index.html?dest=https://go.openathens.net/redirector/unimelb.edu.au?url=http://ovidsp.ovid.com/ovidweb.cgi?T=JS&amp;CSC=Y&amp;NEWS=N&amp;PAGE=fulltext&amp;D=emed19&amp;AN=622131045" xr:uid="{4294A7D3-5559-4001-AE54-61031B4B0C30}"/>
    <hyperlink ref="K617" r:id="rId1232" display="https://unimelb.hosted.exlibrisgroup.com/sfxlcl41/?sid=OVID:embase&amp;id=pmid:&amp;id=doi:10.1111%2Fjgs.15376&amp;issn=1532-5415&amp;isbn=&amp;volume=66&amp;issue=Supplement+2&amp;spage=S123&amp;pages=S123&amp;date=2018&amp;title=Journal+of+the+American+Geriatrics+Society&amp;atitle=Older+adults%27+use+of+medical+marijuana+for+chronic+pain%3A+A+multi-site+community-based+survey&amp;aulast=Agornyo&amp;pid=%3Cauthor%3EAgornyo+P.%3BChoi+S.%3BDahmer+S.%3BNouryan+C.N.%3BWolf-Klein+G.%3BMartins-Welch+D.%3C%2Fauthor%3E%3CAN%3E622131045%3C%2FAN%3E%3CDT%3EConference+Abstract%3C%2FDT%3E" xr:uid="{B641FBBB-7E1B-4D26-90B8-A69699CD6744}"/>
    <hyperlink ref="J618" r:id="rId1233" display="https://access.ovid.com/custom/redirector/index.html?dest=https://go.openathens.net/redirector/unimelb.edu.au?url=http://ovidsp.ovid.com/ovidweb.cgi?T=JS&amp;CSC=Y&amp;NEWS=N&amp;PAGE=fulltext&amp;D=emed19&amp;AN=621476488" xr:uid="{7C731837-F75E-4D89-87C4-9B3FE5CB7B1F}"/>
    <hyperlink ref="K618" r:id="rId1234" display="https://unimelb.hosted.exlibrisgroup.com/sfxlcl41/?sid=OVID:embase&amp;id=pmid:&amp;id=doi:10.1007%2Fs13181-018-0655-7&amp;issn=1937-6995&amp;isbn=&amp;volume=14&amp;issue=1&amp;spage=8&amp;pages=8&amp;date=2018&amp;title=Journal+of+Medical+Toxicology&amp;atitle=Lope+ain%22t+dope%3A+Loperamide+abuse+and+the+internet&amp;aulast=Sahi&amp;pid=%3Cauthor%3ESahi+N.%3BSantos+C.%3BCalello+D.%3BRuck+B.%3BFox+L.%3BNelson+L.%3C%2Fauthor%3E%3CAN%3E621476488%3C%2FAN%3E%3CDT%3EConference+Abstract%3C%2FDT%3E" xr:uid="{99BD7945-D87E-4289-A5BB-B5DF172C4074}"/>
    <hyperlink ref="J619" r:id="rId1235" display="https://access.ovid.com/custom/redirector/index.html?dest=https://go.openathens.net/redirector/unimelb.edu.au?url=http://ovidsp.ovid.com/ovidweb.cgi?T=JS&amp;CSC=Y&amp;NEWS=N&amp;PAGE=fulltext&amp;D=emed19&amp;AN=627593250" xr:uid="{5C9E73C5-826A-471F-9D44-60B186EF54B6}"/>
    <hyperlink ref="K619" r:id="rId1236" display="https://unimelb.hosted.exlibrisgroup.com/sfxlcl41/?sid=OVID:embase&amp;id=pmid:28723265&amp;id=doi:10.1080%2F08897077.2017.1356795&amp;issn=1547-0164&amp;isbn=&amp;volume=39&amp;issue=2&amp;spage=129&amp;pages=129-133&amp;date=2018&amp;title=Substance+abuse&amp;atitle=A+text-mining+analysis+of+the+public%27s+reactions+to+the+opioid+crisis&amp;aulast=Glowacki&amp;pid=%3Cauthor%3EGlowacki+E.M.%3BGlowacki+J.B.%3BWilcox+G.B.%3C%2Fauthor%3E%3CAN%3E627593250%3C%2FAN%3E%3CDT%3EArticle%3C%2FDT%3E" xr:uid="{FD5755EE-1A22-44E0-8B94-349372564F5D}"/>
    <hyperlink ref="J620" r:id="rId1237" display="https://access.ovid.com/custom/redirector/index.html?dest=https://go.openathens.net/redirector/unimelb.edu.au?url=http://ovidsp.ovid.com/ovidweb.cgi?T=JS&amp;CSC=Y&amp;NEWS=N&amp;PAGE=fulltext&amp;D=emed18&amp;AN=617599474" xr:uid="{32C7229D-87C4-4870-9B9E-C67878FB1D5E}"/>
    <hyperlink ref="K620" r:id="rId1238" display="https://unimelb.hosted.exlibrisgroup.com/sfxlcl41/?sid=OVID:embase&amp;id=pmid:&amp;id=doi:&amp;issn=1524-4733&amp;isbn=&amp;volume=20&amp;issue=5&amp;spage=A327&amp;pages=A327&amp;date=2017&amp;title=Value+in+Health&amp;atitle=The+patient+voice+includes+Emojis%3A+A+case+study+in+the+use+of+probabilistic+topic+modeling+to+characterize+patient+conversations+in+an+online+community+of+PTSD+patients&amp;aulast=Eaneff&amp;pid=%3Cauthor%3EEaneff+S.D.%3C%2Fauthor%3E%3CAN%3E617599474%3C%2FAN%3E%3CDT%3EConference+Abstract%3C%2FDT%3E" xr:uid="{9B8795E3-BF9A-4608-B740-7E88C15D69D4}"/>
    <hyperlink ref="J621" r:id="rId1239" display="https://access.ovid.com/custom/redirector/index.html?dest=https://go.openathens.net/redirector/unimelb.edu.au?url=http://ovidsp.ovid.com/ovidweb.cgi?T=JS&amp;CSC=Y&amp;NEWS=N&amp;PAGE=fulltext&amp;D=emed18&amp;AN=624693903" xr:uid="{7CDA52AD-300B-44C3-A1D0-9E5BDCE068EA}"/>
    <hyperlink ref="K621" r:id="rId1240" display="https://unimelb.hosted.exlibrisgroup.com/sfxlcl41/?sid=OVID:embase&amp;id=pmid:&amp;id=doi:10.1097%2FNCC.0000000000000555&amp;issn=1538-9804&amp;isbn=&amp;volume=40&amp;issue=6+Supplement+1&amp;spage=E59&amp;pages=E59-E60&amp;date=2017&amp;title=Cancer+Nursing&amp;atitle=Discovering+latent+themes+from+tweets+about+cancer+pain+using+topic+modeling&amp;aulast=Guo&amp;pid=%3Cauthor%3EGuo+J.-W.%3BLai+D.L.%3BJung+S.-H.%3C%2Fauthor%3E%3CAN%3E624693903%3C%2FAN%3E%3CDT%3EConference+Abstract%3C%2FDT%3E" xr:uid="{3C18B0CD-4BC2-445C-9F7A-4ACFBD1B9681}"/>
    <hyperlink ref="J622" r:id="rId1241" display="https://access.ovid.com/custom/redirector/index.html?dest=https://go.openathens.net/redirector/unimelb.edu.au?url=http://ovidsp.ovid.com/ovidweb.cgi?T=JS&amp;CSC=Y&amp;NEWS=N&amp;PAGE=fulltext&amp;D=emed18&amp;AN=618520276" xr:uid="{D1D122FB-DEFE-4E82-8AD1-B08339C4EDCF}"/>
    <hyperlink ref="K622" r:id="rId1242" display="https://unimelb.hosted.exlibrisgroup.com/sfxlcl41/?sid=OVID:embase&amp;id=pmid:&amp;id=doi:10.1016%2Fj.drugalcdep.2016.08.240&amp;issn=0376-8716&amp;isbn=&amp;volume=171&amp;issue=&amp;spage=e85&amp;pages=e85&amp;date=2017&amp;title=Drug+and+Alcohol+Dependence&amp;atitle=Attitudes+and+practices+of+cannabis+dispensary+staff&amp;aulast=Haug&amp;pid=%3Cauthor%3EHaug+N.A.%3BKieschnick+D.%3BSottile+J.E.%3BVandrey+R.%3BBabson+K.%3BBonn-Miller+M.O.%3C%2Fauthor%3E%3CAN%3E618520276%3C%2FAN%3E%3CDT%3EConference+Abstract%3C%2FDT%3E" xr:uid="{84AC6B5A-1FB7-412F-AEDF-BD580B88A0AC}"/>
    <hyperlink ref="J623" r:id="rId1243" display="https://access.ovid.com/custom/redirector/index.html?dest=https://go.openathens.net/redirector/unimelb.edu.au?url=http://ovidsp.ovid.com/ovidweb.cgi?T=JS&amp;CSC=Y&amp;NEWS=N&amp;PAGE=fulltext&amp;D=emed18&amp;AN=615975430" xr:uid="{C54FF0EC-6329-495C-A484-AFBFC3AE7942}"/>
    <hyperlink ref="K623" r:id="rId1244" display="https://unimelb.hosted.exlibrisgroup.com/sfxlcl41/?sid=OVID:embase&amp;id=pmid:&amp;id=doi:10.2147%2FJPR.S134330&amp;issn=1178-7090&amp;isbn=&amp;volume=10&amp;issue=&amp;spage=989&amp;pages=989-998&amp;date=2017&amp;title=Journal+of+Pain+Research&amp;atitle=Cannabis+as+a+substitute+for+prescription+drugs+-+A+cross-sectional+study&amp;aulast=Corroon&amp;pid=%3Cauthor%3ECorroon+J.M.%3BMischley+L.K.%3BSexton+M.%3C%2Fauthor%3E%3CAN%3E615975430%3C%2FAN%3E%3CDT%3EArticle%3C%2FDT%3E" xr:uid="{2FFAEE87-A7BF-4F87-BD53-FEF03BF8B954}"/>
    <hyperlink ref="J624" r:id="rId1245" display="https://access.ovid.com/custom/redirector/index.html?dest=https://go.openathens.net/redirector/unimelb.edu.au?url=http://ovidsp.ovid.com/ovidweb.cgi?T=JS&amp;CSC=Y&amp;NEWS=N&amp;PAGE=fulltext&amp;D=emed17&amp;AN=620742509" xr:uid="{9D4635AB-1AEF-43D4-B7BC-9B6BB8CA16CD}"/>
    <hyperlink ref="K624" r:id="rId1246" display="https://unimelb.hosted.exlibrisgroup.com/sfxlcl41/?sid=OVID:embase&amp;id=pmid:&amp;id=doi:10.1089%2Fcan.2016.0024&amp;issn=2378-8763&amp;isbn=&amp;volume=1&amp;issue=1&amp;spage=244&amp;pages=244-251&amp;date=2016&amp;title=Cannabis+and+Cannabinoid+Research&amp;atitle=Training+and+Practices+of+Cannabis+Dispensary+Staff&amp;aulast=Haug&amp;pid=%3Cauthor%3EHaug+N.A.%3BKieschnick+D.%3BSottile+J.E.%3BBabson+K.A.%3BVandrey+R.%3BBonn-Miller+M.O.%3C%2Fauthor%3E%3CAN%3E620742509%3C%2FAN%3E%3CDT%3EArticle%3C%2FDT%3E" xr:uid="{35549F63-DD98-4F74-98E6-62ACD5F019D8}"/>
    <hyperlink ref="J625" r:id="rId1247" display="https://access.ovid.com/custom/redirector/index.html?dest=https://go.openathens.net/redirector/unimelb.edu.au?url=http://ovidsp.ovid.com/ovidweb.cgi?T=JS&amp;CSC=Y&amp;NEWS=N&amp;PAGE=fulltext&amp;D=emed17&amp;AN=620742491" xr:uid="{E9BFDB3F-1F41-4FE5-B09C-68D7DE8C05D6}"/>
    <hyperlink ref="K625" r:id="rId1248" display="https://unimelb.hosted.exlibrisgroup.com/sfxlcl41/?sid=OVID:embase&amp;id=pmid:&amp;id=doi:10.1089%2Fcan.2016.0007&amp;issn=2378-8763&amp;isbn=&amp;volume=1&amp;issue=1&amp;spage=131&amp;pages=131-138&amp;date=2016&amp;title=Cannabis+and+Cannabinoid+Research&amp;atitle=A+Cross-Sectional+Survey+of+Medical+Cannabis+Users%3A+Patterns+of+Use+and+Perceived+Efficacy&amp;aulast=Sexton&amp;pid=%3Cauthor%3ESexton+M.%3BCuttler+C.%3BFinnell+J.S.%3BMischley+L.K.%3C%2Fauthor%3E%3CAN%3E620742491%3C%2FAN%3E%3CDT%3EArticle%3C%2FDT%3E" xr:uid="{310A7465-CA9F-4F54-B267-042F062D0B3C}"/>
    <hyperlink ref="J626" r:id="rId1249" display="https://access.ovid.com/custom/redirector/index.html?dest=https://go.openathens.net/redirector/unimelb.edu.au?url=http://ovidsp.ovid.com/ovidweb.cgi?T=JS&amp;CSC=Y&amp;NEWS=N&amp;PAGE=fulltext&amp;D=emed17&amp;AN=610261088" xr:uid="{61318FD8-4C9E-4152-803C-FF62BE127A27}"/>
    <hyperlink ref="K626" r:id="rId1250" display="https://unimelb.hosted.exlibrisgroup.com/sfxlcl41/?sid=OVID:embase&amp;id=pmid:27049233&amp;id=doi:10.1080%2F10550887.2016.1171669&amp;issn=1055-0887&amp;isbn=&amp;volume=35&amp;issue=3&amp;spage=159&amp;pages=159-160&amp;date=2016&amp;title=Journal+of+Addictive+Diseases&amp;atitle=Opportunities+for+exploring+and+reducing+prescription+drug+abuse+through+social+media&amp;aulast=Ruan&amp;pid=%3Cauthor%3ERuan+X.%3BKaye+A.D.%3C%2Fauthor%3E%3CAN%3E610261088%3C%2FAN%3E%3CDT%3ENote%3C%2FDT%3E" xr:uid="{1BA71CCC-C850-4C0A-AB26-81121AC289AD}"/>
    <hyperlink ref="J627" r:id="rId1251" display="https://access.ovid.com/custom/redirector/index.html?dest=https://go.openathens.net/redirector/unimelb.edu.au?url=http://ovidsp.ovid.com/ovidweb.cgi?T=JS&amp;CSC=Y&amp;NEWS=N&amp;PAGE=fulltext&amp;D=emed17&amp;AN=609855997" xr:uid="{2945AA72-FB61-49F7-A761-D2747CC63970}"/>
    <hyperlink ref="K627" r:id="rId1252" display="https://unimelb.hosted.exlibrisgroup.com/sfxlcl41/?sid=OVID:embase&amp;id=pmid:&amp;id=doi:10.4103%2F1947-2714.179940&amp;issn=2250-1541&amp;isbn=&amp;volume=8&amp;issue=4&amp;spage=183&amp;pages=183-186&amp;date=2016&amp;title=North+American+Journal+of+Medical+Sciences&amp;atitle=YouTube+as+a+source+of+information+on+cervical+cancer&amp;aulast=Adhikari&amp;pid=%3Cauthor%3EAdhikari+J.%3BSharma+P.%3BArjyal+L.%3BUprety+D.%3C%2Fauthor%3E%3CAN%3E609855997%3C%2FAN%3E%3CDT%3EArticle%3C%2FDT%3E" xr:uid="{73FF9D8B-92F1-43E6-96DF-A421902CFB7E}"/>
    <hyperlink ref="J628" r:id="rId1253" display="https://access.ovid.com/custom/redirector/index.html?dest=https://go.openathens.net/redirector/unimelb.edu.au?url=http://ovidsp.ovid.com/ovidweb.cgi?T=JS&amp;CSC=Y&amp;NEWS=N&amp;PAGE=fulltext&amp;D=emed17&amp;AN=616799296" xr:uid="{3C64C341-8811-4386-878D-A877770BE4A9}"/>
    <hyperlink ref="K628" r:id="rId1254" display="https://unimelb.hosted.exlibrisgroup.com/sfxlcl41/?sid=OVID:embase&amp;id=pmid:&amp;id=doi:10.1310%2Fsci2201-3&amp;issn=1082-0744&amp;isbn=&amp;volume=22&amp;issue=1&amp;spage=3&amp;pages=3-12&amp;date=2016&amp;title=Topics+in+Spinal+Cord+Injury+Rehabilitation&amp;atitle=Characteristics+of+individuals+with+spinal+cord+injury+who+use+cannabis+for+therapeutic+purposes&amp;aulast=Drossel&amp;pid=%3Cauthor%3EDrossel+C.%3BForchheimer+M.%3BMeade+M.A.%3C%2Fauthor%3E%3CAN%3E616799296%3C%2FAN%3E%3CDT%3EArticle%3C%2FDT%3E" xr:uid="{1CEE86C4-B776-447C-B80B-42AE9B2195CB}"/>
    <hyperlink ref="J629" r:id="rId1255" display="https://access.ovid.com/custom/redirector/index.html?dest=https://go.openathens.net/redirector/unimelb.edu.au?url=http://ovidsp.ovid.com/ovidweb.cgi?T=JS&amp;CSC=Y&amp;NEWS=N&amp;PAGE=fulltext&amp;D=emed16&amp;AN=72176793" xr:uid="{C8F7E0A8-0785-4AFE-AB56-569E52C70347}"/>
    <hyperlink ref="K629" r:id="rId1256" display="https://unimelb.hosted.exlibrisgroup.com/sfxlcl41/?sid=OVID:embase&amp;id=pmid:&amp;id=doi:10.1016%2Fj.drugalcdep.2015.07.416&amp;issn=0376-8716&amp;isbn=&amp;volume=156&amp;issue=&amp;spage=e153&amp;pages=e153&amp;date=2015&amp;title=Drug+and+Alcohol+Dependence&amp;atitle=Online+feasibility+study+about+HIV-negative+male+couples+substance+use+with+weekly+ecological+momentary+diary+assessments&amp;aulast=Mitchell&amp;pid=%3Cauthor%3EMitchell+J.W.%3BDavis+F.%3BPan+Y.%3BFeaster+D.J.%3C%2Fauthor%3E%3CAN%3E72176793%3C%2FAN%3E%3CDT%3EConference+Abstract%3C%2FDT%3E" xr:uid="{39B3E9F2-DB03-4239-B769-130FD1640AAD}"/>
    <hyperlink ref="J630" r:id="rId1257" display="https://access.ovid.com/custom/redirector/index.html?dest=https://go.openathens.net/redirector/unimelb.edu.au?url=http://ovidsp.ovid.com/ovidweb.cgi?T=JS&amp;CSC=Y&amp;NEWS=N&amp;PAGE=fulltext&amp;D=emed16&amp;AN=72129956" xr:uid="{4C735B4F-932C-42B7-BAAF-2BA76142AC5D}"/>
    <hyperlink ref="K630" r:id="rId1258" display="https://unimelb.hosted.exlibrisgroup.com/sfxlcl41/?sid=OVID:embase&amp;id=pmid:&amp;id=doi:&amp;issn=0924-977X&amp;isbn=&amp;volume=25&amp;issue=SUPPL.+2&amp;spage=S613&amp;pages=S613&amp;date=2015&amp;title=European+Neuropsychopharmacology&amp;atitle=A+possible+role+of+cannabis+and+synthetic+cannabimimetics+as+weight+loss+agents%3A+Preliminary+indications&amp;aulast=Santacroce&amp;pid=%3Cauthor%3ESantacroce+R.%3BBersani+F.S.%3BLupi+M.%3BCinosi+E.%3BMartinotti+G.%3BDi+Giannantonio+M.%3BOrsolini+L.%3C%2Fauthor%3E%3CAN%3E72129956%3C%2FAN%3E%3CDT%3EConference+Abstract%3C%2FDT%3E" xr:uid="{AF1DD5B7-04A4-4895-8168-828E28065D90}"/>
    <hyperlink ref="J631" r:id="rId1259" display="https://access.ovid.com/custom/redirector/index.html?dest=https://go.openathens.net/redirector/unimelb.edu.au?url=http://ovidsp.ovid.com/ovidweb.cgi?T=JS&amp;CSC=Y&amp;NEWS=N&amp;PAGE=fulltext&amp;D=emed16&amp;AN=71901564" xr:uid="{6B2A0488-8672-444E-B17D-8EDDB033E644}"/>
    <hyperlink ref="K631" r:id="rId1260" display="https://unimelb.hosted.exlibrisgroup.com/sfxlcl41/?sid=OVID:embase&amp;id=pmid:&amp;id=doi:10.1111%2Facer.12741&amp;issn=0145-6008&amp;isbn=&amp;volume=39&amp;issue=SUPPL.+1&amp;spage=74A&amp;pages=74A&amp;date=2015&amp;title=Alcoholism%3A+Clinical+and+Experimental+Research&amp;atitle=Online+feasibility+study+about+HIV-negative+male+couples+substance+use+with+weekly+ecological+momentary+diary+assessments&amp;aulast=Mitchell&amp;pid=%3Cauthor%3EMitchell+J.W.%3BDavis+F.V.%3BPan+Y.%3BFeaster+D.%3C%2Fauthor%3E%3CAN%3E71901564%3C%2FAN%3E%3CDT%3EConference+Abstract%3C%2FDT%3E" xr:uid="{4F0BF705-D245-4A8D-BC93-A58DD5736AB7}"/>
    <hyperlink ref="J632" r:id="rId1261" display="https://access.ovid.com/custom/redirector/index.html?dest=https://go.openathens.net/redirector/unimelb.edu.au?url=http://ovidsp.ovid.com/ovidweb.cgi?T=JS&amp;CSC=Y&amp;NEWS=N&amp;PAGE=fulltext&amp;D=emed15&amp;AN=53272681" xr:uid="{04137A6A-F2B7-4886-9C15-554F2A275A0F}"/>
    <hyperlink ref="K632" r:id="rId1262" display="https://unimelb.hosted.exlibrisgroup.com/sfxlcl41/?sid=OVID:embase&amp;id=pmid:25091632&amp;id=doi:10.1016%2Fj.drugpo.2014.06.009&amp;issn=0955-3959&amp;isbn=&amp;volume=25&amp;issue=4&amp;spage=749&amp;pages=749-754&amp;date=2014&amp;title=International+Journal+of+Drug+Policy&amp;atitle=Ethnographies+of+youth+drug+use+in+Asia&amp;aulast=Hardon&amp;pid=%3Cauthor%3EHardon+A.%3BHymans+T.D.%3C%2Fauthor%3E%3CAN%3E53272681%3C%2FAN%3E%3CDT%3EEditorial%3C%2FDT%3E" xr:uid="{B476EBDE-EB59-4129-AD10-5DEEE8222655}"/>
    <hyperlink ref="K549" r:id="rId1263" display="https://unimelb.hosted.exlibrisgroup.com/sfxlcl41/?sid=OVID:embase&amp;id=pmid:&amp;id=doi:10.5489%2FCUAJ.7197&amp;issn=1911-6470&amp;isbn=&amp;volume=16&amp;issue=2&amp;spage=&amp;pages=&amp;date=2022&amp;title=Canadian+Urological+Association+Journal&amp;atitle=The+perceptions+and+beliefs+of+cannabis+use+among+Canadian+genitourinary+cancer+patients&amp;aulast=Taneja&amp;pid=%3Cauthor%3ETaneja+S.%3BGuo+Y.%3BSlaven+M.%3BLalani+A.-K.%3BShaw+E.%3BTajzler+C.%3BHotte+S.%3BKapoor+A.%3C%2Fauthor%3E%3CAN%3E2015024785%3C%2FAN%3E%3CDT%3EArticle%3C%2FDT%3E" xr:uid="{3BCC3644-CCCB-49E4-BE93-4CA481E2E9A3}"/>
    <hyperlink ref="J549" r:id="rId1264" display="https://access.ovid.com/custom/redirector/index.html?dest=https://go.openathens.net/redirector/unimelb.edu.au?url=http://ovidsp.ovid.com/ovidweb.cgi?T=JS&amp;CSC=Y&amp;NEWS=N&amp;PAGE=fulltext&amp;D=emexa&amp;AN=2015024785" xr:uid="{AD772D0B-20E5-4129-AF26-0AD61870F1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A036-F4A9-4DAB-B1E7-8FE7FD93ABE5}">
  <dimension ref="A1:U382"/>
  <sheetViews>
    <sheetView tabSelected="1" topLeftCell="C4" workbookViewId="0">
      <selection activeCell="E1" sqref="E1:E382"/>
    </sheetView>
  </sheetViews>
  <sheetFormatPr defaultRowHeight="15"/>
  <cols>
    <col min="1" max="2" width="11.28515625" customWidth="1"/>
    <col min="3" max="3" width="25.42578125" customWidth="1"/>
    <col min="4" max="4" width="11.28515625" customWidth="1"/>
    <col min="5" max="5" width="27.28515625" customWidth="1"/>
    <col min="6" max="11" width="11.28515625" customWidth="1"/>
    <col min="13" max="13" width="9.140625" customWidth="1"/>
    <col min="15" max="15" width="21.140625" customWidth="1"/>
    <col min="16" max="16" width="16.140625" customWidth="1"/>
  </cols>
  <sheetData>
    <row r="1" spans="1:21" ht="17.25" customHeight="1">
      <c r="A1">
        <v>1</v>
      </c>
      <c r="B1" t="s">
        <v>5762</v>
      </c>
      <c r="C1" t="s">
        <v>2125</v>
      </c>
      <c r="D1" t="s">
        <v>2126</v>
      </c>
      <c r="E1" t="s">
        <v>2127</v>
      </c>
      <c r="F1">
        <v>2022</v>
      </c>
      <c r="G1" t="s">
        <v>2128</v>
      </c>
      <c r="H1">
        <v>11</v>
      </c>
      <c r="I1">
        <v>3</v>
      </c>
      <c r="J1" t="s">
        <v>2129</v>
      </c>
      <c r="O1" t="s">
        <v>2130</v>
      </c>
      <c r="P1" t="s">
        <v>2131</v>
      </c>
      <c r="Q1" t="s">
        <v>1404</v>
      </c>
      <c r="R1" t="s">
        <v>2132</v>
      </c>
      <c r="T1" t="s">
        <v>440</v>
      </c>
      <c r="U1" t="s">
        <v>2133</v>
      </c>
    </row>
    <row r="2" spans="1:21" ht="17.25" customHeight="1">
      <c r="A2">
        <v>2</v>
      </c>
      <c r="B2" t="s">
        <v>5762</v>
      </c>
      <c r="C2" t="s">
        <v>2134</v>
      </c>
      <c r="D2" t="s">
        <v>2135</v>
      </c>
      <c r="E2" t="s">
        <v>2136</v>
      </c>
      <c r="F2">
        <v>2022</v>
      </c>
      <c r="G2" t="s">
        <v>2137</v>
      </c>
      <c r="H2">
        <v>19</v>
      </c>
      <c r="I2">
        <v>5</v>
      </c>
      <c r="J2">
        <v>2521</v>
      </c>
      <c r="O2" t="s">
        <v>2138</v>
      </c>
      <c r="P2" t="s">
        <v>2139</v>
      </c>
      <c r="Q2" t="s">
        <v>1404</v>
      </c>
      <c r="R2" t="s">
        <v>2132</v>
      </c>
      <c r="S2" t="s">
        <v>2140</v>
      </c>
      <c r="T2" t="s">
        <v>440</v>
      </c>
      <c r="U2" t="s">
        <v>2141</v>
      </c>
    </row>
    <row r="3" spans="1:21" ht="17.25" customHeight="1">
      <c r="A3">
        <v>3</v>
      </c>
      <c r="B3" t="s">
        <v>5762</v>
      </c>
      <c r="C3" t="s">
        <v>2142</v>
      </c>
      <c r="D3" t="s">
        <v>2143</v>
      </c>
      <c r="E3" t="s">
        <v>2144</v>
      </c>
      <c r="F3">
        <v>2022</v>
      </c>
      <c r="G3" t="s">
        <v>94</v>
      </c>
      <c r="H3">
        <v>232</v>
      </c>
      <c r="J3">
        <v>109345</v>
      </c>
      <c r="K3" t="s">
        <v>467</v>
      </c>
      <c r="O3" t="s">
        <v>2145</v>
      </c>
      <c r="P3" t="s">
        <v>2146</v>
      </c>
      <c r="Q3" t="s">
        <v>1404</v>
      </c>
      <c r="R3" t="s">
        <v>2132</v>
      </c>
      <c r="T3" t="s">
        <v>440</v>
      </c>
      <c r="U3" t="s">
        <v>2147</v>
      </c>
    </row>
    <row r="4" spans="1:21" ht="17.25" customHeight="1">
      <c r="A4">
        <v>4</v>
      </c>
      <c r="B4" t="s">
        <v>5762</v>
      </c>
      <c r="C4" t="s">
        <v>2148</v>
      </c>
      <c r="D4" t="s">
        <v>2149</v>
      </c>
      <c r="E4" t="s">
        <v>1391</v>
      </c>
      <c r="F4">
        <v>2022</v>
      </c>
      <c r="G4" t="s">
        <v>2150</v>
      </c>
      <c r="H4">
        <v>106</v>
      </c>
      <c r="J4">
        <v>103244</v>
      </c>
      <c r="O4" t="s">
        <v>1397</v>
      </c>
      <c r="P4" t="s">
        <v>2151</v>
      </c>
      <c r="Q4" t="s">
        <v>1404</v>
      </c>
      <c r="R4" t="s">
        <v>2132</v>
      </c>
      <c r="T4" t="s">
        <v>440</v>
      </c>
      <c r="U4" t="s">
        <v>2152</v>
      </c>
    </row>
    <row r="5" spans="1:21" ht="17.25" customHeight="1">
      <c r="A5">
        <v>5</v>
      </c>
      <c r="B5" t="s">
        <v>5762</v>
      </c>
      <c r="C5" t="s">
        <v>2153</v>
      </c>
      <c r="D5" t="s">
        <v>2154</v>
      </c>
      <c r="E5" t="s">
        <v>2155</v>
      </c>
      <c r="F5">
        <v>2022</v>
      </c>
      <c r="G5" t="s">
        <v>2156</v>
      </c>
      <c r="H5">
        <v>6</v>
      </c>
      <c r="I5">
        <v>2</v>
      </c>
      <c r="J5" t="s">
        <v>2157</v>
      </c>
      <c r="O5" t="s">
        <v>2158</v>
      </c>
      <c r="P5" t="s">
        <v>2159</v>
      </c>
      <c r="Q5" t="s">
        <v>1404</v>
      </c>
      <c r="R5" t="s">
        <v>2132</v>
      </c>
      <c r="S5" t="s">
        <v>2140</v>
      </c>
      <c r="T5" t="s">
        <v>440</v>
      </c>
      <c r="U5" t="s">
        <v>2160</v>
      </c>
    </row>
    <row r="6" spans="1:21" ht="17.25" customHeight="1">
      <c r="A6">
        <v>6</v>
      </c>
      <c r="B6" t="s">
        <v>5762</v>
      </c>
      <c r="C6" t="s">
        <v>2161</v>
      </c>
      <c r="D6" t="s">
        <v>2162</v>
      </c>
      <c r="E6" t="s">
        <v>2163</v>
      </c>
      <c r="F6">
        <v>2022</v>
      </c>
      <c r="G6" t="s">
        <v>2164</v>
      </c>
      <c r="H6">
        <v>21</v>
      </c>
      <c r="O6" t="s">
        <v>1360</v>
      </c>
      <c r="P6" t="s">
        <v>5623</v>
      </c>
      <c r="Q6" t="s">
        <v>5624</v>
      </c>
      <c r="R6" t="s">
        <v>2132</v>
      </c>
      <c r="S6" t="s">
        <v>2140</v>
      </c>
      <c r="T6" t="s">
        <v>440</v>
      </c>
      <c r="U6" t="s">
        <v>5625</v>
      </c>
    </row>
    <row r="7" spans="1:21" ht="17.25" customHeight="1">
      <c r="A7">
        <v>7</v>
      </c>
      <c r="B7" t="s">
        <v>5762</v>
      </c>
      <c r="C7" t="s">
        <v>2167</v>
      </c>
      <c r="D7" t="s">
        <v>2168</v>
      </c>
      <c r="E7" t="s">
        <v>1365</v>
      </c>
      <c r="F7">
        <v>2022</v>
      </c>
      <c r="G7" t="s">
        <v>2169</v>
      </c>
      <c r="H7">
        <v>7</v>
      </c>
      <c r="I7">
        <v>1</v>
      </c>
      <c r="K7">
        <v>24</v>
      </c>
      <c r="L7">
        <v>33</v>
      </c>
      <c r="N7">
        <v>5</v>
      </c>
      <c r="O7" t="s">
        <v>1366</v>
      </c>
      <c r="P7" t="s">
        <v>2165</v>
      </c>
      <c r="Q7" t="s">
        <v>1404</v>
      </c>
      <c r="R7" t="s">
        <v>2132</v>
      </c>
      <c r="T7" t="s">
        <v>440</v>
      </c>
      <c r="U7" t="s">
        <v>2166</v>
      </c>
    </row>
    <row r="8" spans="1:21" ht="17.25" customHeight="1">
      <c r="A8">
        <v>8</v>
      </c>
      <c r="B8" t="s">
        <v>5762</v>
      </c>
      <c r="C8" t="s">
        <v>2172</v>
      </c>
      <c r="D8" t="s">
        <v>2173</v>
      </c>
      <c r="E8" t="s">
        <v>780</v>
      </c>
      <c r="F8">
        <v>2022</v>
      </c>
      <c r="G8" t="s">
        <v>2169</v>
      </c>
      <c r="H8">
        <v>7</v>
      </c>
      <c r="I8">
        <v>1</v>
      </c>
      <c r="K8">
        <v>100</v>
      </c>
      <c r="L8">
        <v>106</v>
      </c>
      <c r="N8">
        <v>1</v>
      </c>
      <c r="O8" t="s">
        <v>781</v>
      </c>
      <c r="P8" t="s">
        <v>2170</v>
      </c>
      <c r="Q8" t="s">
        <v>1404</v>
      </c>
      <c r="R8" t="s">
        <v>2132</v>
      </c>
      <c r="T8" t="s">
        <v>440</v>
      </c>
      <c r="U8" t="s">
        <v>2171</v>
      </c>
    </row>
    <row r="9" spans="1:21" ht="17.25" customHeight="1">
      <c r="A9">
        <v>9</v>
      </c>
      <c r="B9" t="s">
        <v>5762</v>
      </c>
      <c r="C9" t="s">
        <v>2177</v>
      </c>
      <c r="D9" t="s">
        <v>2178</v>
      </c>
      <c r="E9" t="s">
        <v>2179</v>
      </c>
      <c r="F9">
        <v>2022</v>
      </c>
      <c r="G9" t="s">
        <v>2180</v>
      </c>
      <c r="H9">
        <v>17</v>
      </c>
      <c r="I9" s="16">
        <v>44594</v>
      </c>
      <c r="J9" t="s">
        <v>2181</v>
      </c>
      <c r="N9">
        <v>2</v>
      </c>
      <c r="O9" t="s">
        <v>2174</v>
      </c>
      <c r="P9" t="s">
        <v>2175</v>
      </c>
      <c r="Q9" t="s">
        <v>1404</v>
      </c>
      <c r="R9" t="s">
        <v>2132</v>
      </c>
      <c r="S9" t="s">
        <v>2140</v>
      </c>
      <c r="T9" t="s">
        <v>440</v>
      </c>
      <c r="U9" t="s">
        <v>2176</v>
      </c>
    </row>
    <row r="10" spans="1:21" ht="17.25" customHeight="1">
      <c r="A10">
        <v>10</v>
      </c>
      <c r="B10" t="s">
        <v>5762</v>
      </c>
      <c r="C10" t="s">
        <v>2186</v>
      </c>
      <c r="D10" t="s">
        <v>2187</v>
      </c>
      <c r="E10" t="s">
        <v>1371</v>
      </c>
      <c r="F10">
        <v>2022</v>
      </c>
      <c r="G10" t="s">
        <v>2188</v>
      </c>
      <c r="H10">
        <v>16</v>
      </c>
      <c r="I10">
        <v>2</v>
      </c>
      <c r="O10" t="s">
        <v>2182</v>
      </c>
      <c r="P10" t="s">
        <v>2183</v>
      </c>
      <c r="Q10" t="s">
        <v>1404</v>
      </c>
      <c r="R10" t="s">
        <v>2132</v>
      </c>
      <c r="S10" t="s">
        <v>2184</v>
      </c>
      <c r="T10" t="s">
        <v>440</v>
      </c>
      <c r="U10" t="s">
        <v>2185</v>
      </c>
    </row>
    <row r="11" spans="1:21" ht="17.25" customHeight="1">
      <c r="A11">
        <v>11</v>
      </c>
      <c r="B11" t="s">
        <v>5762</v>
      </c>
      <c r="C11" t="s">
        <v>2191</v>
      </c>
      <c r="D11" t="s">
        <v>2192</v>
      </c>
      <c r="E11" t="s">
        <v>99</v>
      </c>
      <c r="F11">
        <v>2022</v>
      </c>
      <c r="G11" t="s">
        <v>2193</v>
      </c>
      <c r="H11">
        <v>37</v>
      </c>
      <c r="I11">
        <v>1</v>
      </c>
      <c r="K11">
        <v>91</v>
      </c>
      <c r="L11">
        <v>101</v>
      </c>
      <c r="N11">
        <v>1</v>
      </c>
      <c r="O11" t="s">
        <v>859</v>
      </c>
      <c r="P11" t="s">
        <v>2189</v>
      </c>
      <c r="Q11" t="s">
        <v>1404</v>
      </c>
      <c r="R11" t="s">
        <v>2132</v>
      </c>
      <c r="T11" t="s">
        <v>440</v>
      </c>
      <c r="U11" t="s">
        <v>2190</v>
      </c>
    </row>
    <row r="12" spans="1:21" ht="17.25" customHeight="1">
      <c r="A12">
        <v>12</v>
      </c>
      <c r="B12" t="s">
        <v>5762</v>
      </c>
      <c r="C12" t="s">
        <v>6155</v>
      </c>
      <c r="D12" t="s">
        <v>6156</v>
      </c>
      <c r="E12" t="s">
        <v>5764</v>
      </c>
      <c r="F12">
        <v>2022</v>
      </c>
      <c r="G12" t="s">
        <v>6157</v>
      </c>
      <c r="O12" t="s">
        <v>6158</v>
      </c>
      <c r="P12" t="s">
        <v>6159</v>
      </c>
      <c r="Q12" t="s">
        <v>1404</v>
      </c>
      <c r="R12" t="s">
        <v>3329</v>
      </c>
      <c r="S12" t="s">
        <v>2360</v>
      </c>
      <c r="T12" t="s">
        <v>440</v>
      </c>
      <c r="U12" t="s">
        <v>6160</v>
      </c>
    </row>
    <row r="13" spans="1:21" ht="17.25" customHeight="1">
      <c r="A13">
        <v>13</v>
      </c>
      <c r="B13" t="s">
        <v>5762</v>
      </c>
      <c r="C13" t="s">
        <v>6161</v>
      </c>
      <c r="D13" t="s">
        <v>6162</v>
      </c>
      <c r="E13" t="s">
        <v>5765</v>
      </c>
      <c r="F13">
        <v>2022</v>
      </c>
      <c r="G13" t="s">
        <v>6163</v>
      </c>
      <c r="O13" t="s">
        <v>6164</v>
      </c>
      <c r="P13" t="s">
        <v>6165</v>
      </c>
      <c r="Q13" t="s">
        <v>1404</v>
      </c>
      <c r="R13" t="s">
        <v>3329</v>
      </c>
      <c r="T13" t="s">
        <v>440</v>
      </c>
      <c r="U13" t="s">
        <v>6166</v>
      </c>
    </row>
    <row r="14" spans="1:21" ht="17.25" customHeight="1">
      <c r="A14">
        <v>14</v>
      </c>
      <c r="B14" t="s">
        <v>5762</v>
      </c>
      <c r="C14" t="s">
        <v>6167</v>
      </c>
      <c r="D14" t="s">
        <v>6168</v>
      </c>
      <c r="E14" t="s">
        <v>5766</v>
      </c>
      <c r="F14">
        <v>2022</v>
      </c>
      <c r="G14" t="s">
        <v>3255</v>
      </c>
      <c r="O14" t="s">
        <v>6169</v>
      </c>
      <c r="P14" t="s">
        <v>6170</v>
      </c>
      <c r="Q14" t="s">
        <v>1404</v>
      </c>
      <c r="R14" t="s">
        <v>3329</v>
      </c>
      <c r="T14" t="s">
        <v>440</v>
      </c>
      <c r="U14" t="s">
        <v>6171</v>
      </c>
    </row>
    <row r="15" spans="1:21" ht="17.25" customHeight="1">
      <c r="A15">
        <v>15</v>
      </c>
      <c r="B15" t="s">
        <v>5762</v>
      </c>
      <c r="C15" t="s">
        <v>2198</v>
      </c>
      <c r="D15" t="s">
        <v>2199</v>
      </c>
      <c r="E15" t="s">
        <v>2200</v>
      </c>
      <c r="F15">
        <v>2022</v>
      </c>
      <c r="G15" t="s">
        <v>2201</v>
      </c>
      <c r="H15">
        <v>14</v>
      </c>
      <c r="I15">
        <v>1</v>
      </c>
      <c r="K15">
        <v>21</v>
      </c>
      <c r="L15">
        <v>24</v>
      </c>
      <c r="O15" t="s">
        <v>2194</v>
      </c>
      <c r="P15" t="s">
        <v>2195</v>
      </c>
      <c r="Q15" t="s">
        <v>1404</v>
      </c>
      <c r="R15" t="s">
        <v>2132</v>
      </c>
      <c r="S15" t="s">
        <v>2196</v>
      </c>
      <c r="T15" t="s">
        <v>440</v>
      </c>
      <c r="U15" t="s">
        <v>2197</v>
      </c>
    </row>
    <row r="16" spans="1:21" ht="17.25" customHeight="1">
      <c r="A16">
        <v>16</v>
      </c>
      <c r="B16" t="s">
        <v>5762</v>
      </c>
      <c r="C16" t="s">
        <v>2204</v>
      </c>
      <c r="D16" t="s">
        <v>2205</v>
      </c>
      <c r="E16" t="s">
        <v>1379</v>
      </c>
      <c r="F16">
        <v>2022</v>
      </c>
      <c r="G16" t="s">
        <v>2206</v>
      </c>
      <c r="H16">
        <v>48</v>
      </c>
      <c r="I16">
        <v>3</v>
      </c>
      <c r="K16">
        <v>321</v>
      </c>
      <c r="L16">
        <v>327</v>
      </c>
      <c r="N16">
        <v>2</v>
      </c>
      <c r="O16" t="s">
        <v>1380</v>
      </c>
      <c r="P16" t="s">
        <v>2202</v>
      </c>
      <c r="Q16" t="s">
        <v>1404</v>
      </c>
      <c r="R16" t="s">
        <v>2132</v>
      </c>
      <c r="S16" t="s">
        <v>2196</v>
      </c>
      <c r="T16" t="s">
        <v>440</v>
      </c>
      <c r="U16" t="s">
        <v>2203</v>
      </c>
    </row>
    <row r="17" spans="1:21" ht="17.25" customHeight="1">
      <c r="A17">
        <v>17</v>
      </c>
      <c r="B17" t="s">
        <v>5762</v>
      </c>
      <c r="C17" t="s">
        <v>2210</v>
      </c>
      <c r="D17" t="s">
        <v>2211</v>
      </c>
      <c r="E17" t="s">
        <v>2212</v>
      </c>
      <c r="F17">
        <v>2022</v>
      </c>
      <c r="G17" t="s">
        <v>1</v>
      </c>
      <c r="H17">
        <v>24</v>
      </c>
      <c r="I17">
        <v>1</v>
      </c>
      <c r="J17" t="s">
        <v>2213</v>
      </c>
      <c r="N17">
        <v>1</v>
      </c>
      <c r="O17" t="s">
        <v>2207</v>
      </c>
      <c r="P17" t="s">
        <v>2208</v>
      </c>
      <c r="Q17" t="s">
        <v>1404</v>
      </c>
      <c r="R17" t="s">
        <v>2132</v>
      </c>
      <c r="S17" t="s">
        <v>2140</v>
      </c>
      <c r="T17" t="s">
        <v>440</v>
      </c>
      <c r="U17" t="s">
        <v>2209</v>
      </c>
    </row>
    <row r="18" spans="1:21" ht="17.25" customHeight="1">
      <c r="A18">
        <v>18</v>
      </c>
      <c r="B18" t="s">
        <v>5762</v>
      </c>
      <c r="C18" t="s">
        <v>2218</v>
      </c>
      <c r="D18" t="s">
        <v>2219</v>
      </c>
      <c r="E18" t="s">
        <v>2220</v>
      </c>
      <c r="F18">
        <v>2022</v>
      </c>
      <c r="G18" t="s">
        <v>2221</v>
      </c>
      <c r="H18">
        <v>12</v>
      </c>
      <c r="I18">
        <v>1</v>
      </c>
      <c r="K18">
        <v>26</v>
      </c>
      <c r="L18">
        <v>30</v>
      </c>
      <c r="O18" t="s">
        <v>2214</v>
      </c>
      <c r="P18" t="s">
        <v>2215</v>
      </c>
      <c r="Q18" t="s">
        <v>1404</v>
      </c>
      <c r="R18" t="s">
        <v>2132</v>
      </c>
      <c r="S18" t="s">
        <v>2216</v>
      </c>
      <c r="T18" t="s">
        <v>440</v>
      </c>
      <c r="U18" t="s">
        <v>2217</v>
      </c>
    </row>
    <row r="19" spans="1:21" ht="17.25" customHeight="1">
      <c r="A19">
        <v>19</v>
      </c>
      <c r="B19" t="s">
        <v>5762</v>
      </c>
      <c r="C19" t="s">
        <v>2225</v>
      </c>
      <c r="D19" t="s">
        <v>2226</v>
      </c>
      <c r="E19" t="s">
        <v>2227</v>
      </c>
      <c r="F19">
        <v>2022</v>
      </c>
      <c r="G19" t="s">
        <v>2228</v>
      </c>
      <c r="H19">
        <v>33</v>
      </c>
      <c r="I19">
        <v>1</v>
      </c>
      <c r="K19">
        <v>73</v>
      </c>
      <c r="L19">
        <v>80</v>
      </c>
      <c r="N19">
        <v>1</v>
      </c>
      <c r="O19" t="s">
        <v>2222</v>
      </c>
      <c r="P19" t="s">
        <v>2223</v>
      </c>
      <c r="Q19" t="s">
        <v>1404</v>
      </c>
      <c r="R19" t="s">
        <v>2132</v>
      </c>
      <c r="T19" t="s">
        <v>440</v>
      </c>
      <c r="U19" t="s">
        <v>2224</v>
      </c>
    </row>
    <row r="20" spans="1:21" ht="17.25" customHeight="1">
      <c r="A20">
        <v>20</v>
      </c>
      <c r="B20" t="s">
        <v>5762</v>
      </c>
      <c r="C20" t="s">
        <v>2232</v>
      </c>
      <c r="D20" t="s">
        <v>2233</v>
      </c>
      <c r="E20" t="s">
        <v>2234</v>
      </c>
      <c r="F20">
        <v>2022</v>
      </c>
      <c r="G20" t="s">
        <v>2235</v>
      </c>
      <c r="H20">
        <v>35</v>
      </c>
      <c r="I20">
        <v>1</v>
      </c>
      <c r="K20">
        <v>57</v>
      </c>
      <c r="L20">
        <v>75</v>
      </c>
      <c r="O20" t="s">
        <v>2229</v>
      </c>
      <c r="P20" t="s">
        <v>2230</v>
      </c>
      <c r="Q20" t="s">
        <v>1404</v>
      </c>
      <c r="R20" t="s">
        <v>2132</v>
      </c>
      <c r="T20" t="s">
        <v>440</v>
      </c>
      <c r="U20" t="s">
        <v>2231</v>
      </c>
    </row>
    <row r="21" spans="1:21" ht="17.25" customHeight="1">
      <c r="A21">
        <v>21</v>
      </c>
      <c r="B21" t="s">
        <v>5762</v>
      </c>
      <c r="C21" t="s">
        <v>2239</v>
      </c>
      <c r="D21" t="s">
        <v>2240</v>
      </c>
      <c r="E21" t="s">
        <v>2241</v>
      </c>
      <c r="F21">
        <v>2022</v>
      </c>
      <c r="G21" t="s">
        <v>2242</v>
      </c>
      <c r="H21">
        <v>54</v>
      </c>
      <c r="I21">
        <v>2</v>
      </c>
      <c r="K21">
        <v>149</v>
      </c>
      <c r="L21">
        <v>157</v>
      </c>
      <c r="O21" t="s">
        <v>2236</v>
      </c>
      <c r="P21" t="s">
        <v>2237</v>
      </c>
      <c r="Q21" t="s">
        <v>1404</v>
      </c>
      <c r="R21" t="s">
        <v>2132</v>
      </c>
      <c r="T21" t="s">
        <v>440</v>
      </c>
      <c r="U21" t="s">
        <v>2238</v>
      </c>
    </row>
    <row r="22" spans="1:21" ht="17.25" customHeight="1">
      <c r="A22">
        <v>22</v>
      </c>
      <c r="B22" t="s">
        <v>5762</v>
      </c>
      <c r="C22" t="s">
        <v>2245</v>
      </c>
      <c r="D22" t="s">
        <v>2246</v>
      </c>
      <c r="E22" t="s">
        <v>679</v>
      </c>
      <c r="F22">
        <v>2022</v>
      </c>
      <c r="G22" t="s">
        <v>2247</v>
      </c>
      <c r="H22">
        <v>37</v>
      </c>
      <c r="I22">
        <v>10</v>
      </c>
      <c r="K22">
        <v>1305</v>
      </c>
      <c r="L22">
        <v>1315</v>
      </c>
      <c r="N22">
        <v>1</v>
      </c>
      <c r="O22" t="s">
        <v>680</v>
      </c>
      <c r="P22" t="s">
        <v>2243</v>
      </c>
      <c r="Q22" t="s">
        <v>1404</v>
      </c>
      <c r="R22" t="s">
        <v>2132</v>
      </c>
      <c r="T22" t="s">
        <v>440</v>
      </c>
      <c r="U22" t="s">
        <v>2244</v>
      </c>
    </row>
    <row r="23" spans="1:21" ht="17.25" customHeight="1">
      <c r="A23">
        <v>23</v>
      </c>
      <c r="B23" t="s">
        <v>5762</v>
      </c>
      <c r="C23" t="s">
        <v>2250</v>
      </c>
      <c r="D23" t="s">
        <v>2251</v>
      </c>
      <c r="E23" t="s">
        <v>97</v>
      </c>
      <c r="F23">
        <v>2022</v>
      </c>
      <c r="G23" t="s">
        <v>2252</v>
      </c>
      <c r="H23">
        <v>33</v>
      </c>
      <c r="I23">
        <v>3</v>
      </c>
      <c r="K23">
        <v>1742</v>
      </c>
      <c r="L23">
        <v>1745</v>
      </c>
      <c r="N23">
        <v>7</v>
      </c>
      <c r="O23" t="s">
        <v>1108</v>
      </c>
      <c r="P23" t="s">
        <v>2248</v>
      </c>
      <c r="Q23" t="s">
        <v>1404</v>
      </c>
      <c r="R23" t="s">
        <v>2132</v>
      </c>
      <c r="T23" t="s">
        <v>440</v>
      </c>
      <c r="U23" t="s">
        <v>2249</v>
      </c>
    </row>
    <row r="24" spans="1:21" ht="17.25" customHeight="1">
      <c r="A24">
        <v>24</v>
      </c>
      <c r="B24" t="s">
        <v>5762</v>
      </c>
      <c r="C24" t="s">
        <v>2256</v>
      </c>
      <c r="D24" t="s">
        <v>2257</v>
      </c>
      <c r="E24" t="s">
        <v>2258</v>
      </c>
      <c r="F24">
        <v>2021</v>
      </c>
      <c r="G24" t="s">
        <v>2259</v>
      </c>
      <c r="H24">
        <v>14</v>
      </c>
      <c r="J24">
        <v>100383</v>
      </c>
      <c r="O24" t="s">
        <v>2253</v>
      </c>
      <c r="P24" t="s">
        <v>2254</v>
      </c>
      <c r="Q24" t="s">
        <v>1404</v>
      </c>
      <c r="R24" t="s">
        <v>2132</v>
      </c>
      <c r="S24" t="s">
        <v>2140</v>
      </c>
      <c r="T24" t="s">
        <v>440</v>
      </c>
      <c r="U24" t="s">
        <v>2255</v>
      </c>
    </row>
    <row r="25" spans="1:21" ht="17.25" customHeight="1">
      <c r="A25">
        <v>25</v>
      </c>
      <c r="B25" t="s">
        <v>5762</v>
      </c>
      <c r="C25" t="s">
        <v>2263</v>
      </c>
      <c r="D25" t="s">
        <v>2264</v>
      </c>
      <c r="E25" t="s">
        <v>2265</v>
      </c>
      <c r="F25">
        <v>2021</v>
      </c>
      <c r="G25" t="s">
        <v>2259</v>
      </c>
      <c r="H25">
        <v>14</v>
      </c>
      <c r="J25">
        <v>100376</v>
      </c>
      <c r="N25">
        <v>2</v>
      </c>
      <c r="O25" t="s">
        <v>2260</v>
      </c>
      <c r="P25" t="s">
        <v>2261</v>
      </c>
      <c r="Q25" t="s">
        <v>1404</v>
      </c>
      <c r="R25" t="s">
        <v>2132</v>
      </c>
      <c r="S25" t="s">
        <v>2140</v>
      </c>
      <c r="T25" t="s">
        <v>440</v>
      </c>
      <c r="U25" t="s">
        <v>2262</v>
      </c>
    </row>
    <row r="26" spans="1:21" ht="17.25" customHeight="1">
      <c r="A26">
        <v>26</v>
      </c>
      <c r="B26" t="s">
        <v>5762</v>
      </c>
      <c r="C26" t="s">
        <v>2268</v>
      </c>
      <c r="D26" t="s">
        <v>2269</v>
      </c>
      <c r="E26" t="s">
        <v>2270</v>
      </c>
      <c r="F26">
        <v>2021</v>
      </c>
      <c r="G26" t="s">
        <v>1</v>
      </c>
      <c r="H26">
        <v>23</v>
      </c>
      <c r="I26">
        <v>12</v>
      </c>
      <c r="J26" t="s">
        <v>1319</v>
      </c>
      <c r="N26">
        <v>1</v>
      </c>
      <c r="O26" t="s">
        <v>1320</v>
      </c>
      <c r="P26" t="s">
        <v>2266</v>
      </c>
      <c r="Q26" t="s">
        <v>1404</v>
      </c>
      <c r="R26" t="s">
        <v>2132</v>
      </c>
      <c r="S26" t="s">
        <v>2140</v>
      </c>
      <c r="T26" t="s">
        <v>440</v>
      </c>
      <c r="U26" t="s">
        <v>2267</v>
      </c>
    </row>
    <row r="27" spans="1:21" ht="17.25" customHeight="1">
      <c r="A27">
        <v>27</v>
      </c>
      <c r="B27" t="s">
        <v>5762</v>
      </c>
      <c r="C27" t="s">
        <v>2274</v>
      </c>
      <c r="D27" t="s">
        <v>2275</v>
      </c>
      <c r="E27" t="s">
        <v>2276</v>
      </c>
      <c r="F27">
        <v>2021</v>
      </c>
      <c r="G27" t="s">
        <v>2277</v>
      </c>
      <c r="H27">
        <v>26</v>
      </c>
      <c r="J27">
        <v>100460</v>
      </c>
      <c r="N27">
        <v>1</v>
      </c>
      <c r="O27" t="s">
        <v>2271</v>
      </c>
      <c r="P27" t="s">
        <v>2272</v>
      </c>
      <c r="Q27" t="s">
        <v>1404</v>
      </c>
      <c r="R27" t="s">
        <v>2132</v>
      </c>
      <c r="S27" t="s">
        <v>2140</v>
      </c>
      <c r="T27" t="s">
        <v>440</v>
      </c>
      <c r="U27" t="s">
        <v>2273</v>
      </c>
    </row>
    <row r="28" spans="1:21" ht="17.25" customHeight="1">
      <c r="A28">
        <v>28</v>
      </c>
      <c r="B28" t="s">
        <v>5762</v>
      </c>
      <c r="C28" t="s">
        <v>2280</v>
      </c>
      <c r="D28" t="s">
        <v>2281</v>
      </c>
      <c r="E28" t="s">
        <v>726</v>
      </c>
      <c r="F28">
        <v>2021</v>
      </c>
      <c r="G28" t="s">
        <v>2282</v>
      </c>
      <c r="H28">
        <v>18</v>
      </c>
      <c r="I28">
        <v>1</v>
      </c>
      <c r="J28">
        <v>72</v>
      </c>
      <c r="N28">
        <v>2</v>
      </c>
      <c r="O28" t="s">
        <v>731</v>
      </c>
      <c r="P28" t="s">
        <v>2278</v>
      </c>
      <c r="Q28" t="s">
        <v>1404</v>
      </c>
      <c r="R28" t="s">
        <v>2132</v>
      </c>
      <c r="S28" t="s">
        <v>2140</v>
      </c>
      <c r="T28" t="s">
        <v>440</v>
      </c>
      <c r="U28" t="s">
        <v>2279</v>
      </c>
    </row>
    <row r="29" spans="1:21" ht="17.25" customHeight="1">
      <c r="A29">
        <v>29</v>
      </c>
      <c r="B29" t="s">
        <v>5762</v>
      </c>
      <c r="C29" t="s">
        <v>2285</v>
      </c>
      <c r="D29" t="s">
        <v>2286</v>
      </c>
      <c r="E29" t="s">
        <v>566</v>
      </c>
      <c r="F29">
        <v>2021</v>
      </c>
      <c r="G29" t="s">
        <v>2287</v>
      </c>
      <c r="H29">
        <v>16</v>
      </c>
      <c r="I29">
        <v>1</v>
      </c>
      <c r="J29">
        <v>35</v>
      </c>
      <c r="N29">
        <v>2</v>
      </c>
      <c r="O29" t="s">
        <v>571</v>
      </c>
      <c r="P29" t="s">
        <v>2283</v>
      </c>
      <c r="Q29" t="s">
        <v>1404</v>
      </c>
      <c r="R29" t="s">
        <v>2132</v>
      </c>
      <c r="S29" t="s">
        <v>2140</v>
      </c>
      <c r="T29" t="s">
        <v>440</v>
      </c>
      <c r="U29" t="s">
        <v>2284</v>
      </c>
    </row>
    <row r="30" spans="1:21" ht="17.25" customHeight="1">
      <c r="A30">
        <v>30</v>
      </c>
      <c r="B30" t="s">
        <v>5762</v>
      </c>
      <c r="C30" t="s">
        <v>2290</v>
      </c>
      <c r="D30" t="s">
        <v>2291</v>
      </c>
      <c r="E30" t="s">
        <v>2292</v>
      </c>
      <c r="F30">
        <v>2021</v>
      </c>
      <c r="G30" t="s">
        <v>2293</v>
      </c>
      <c r="H30">
        <v>4</v>
      </c>
      <c r="I30">
        <v>1</v>
      </c>
      <c r="J30">
        <v>41</v>
      </c>
      <c r="N30">
        <v>13</v>
      </c>
      <c r="O30" t="s">
        <v>3023</v>
      </c>
      <c r="P30" t="s">
        <v>3024</v>
      </c>
      <c r="Q30" t="s">
        <v>1872</v>
      </c>
      <c r="R30" t="s">
        <v>2132</v>
      </c>
      <c r="S30" t="s">
        <v>2140</v>
      </c>
      <c r="T30" t="s">
        <v>440</v>
      </c>
      <c r="U30" t="s">
        <v>3025</v>
      </c>
    </row>
    <row r="31" spans="1:21" ht="17.25" customHeight="1">
      <c r="A31">
        <v>31</v>
      </c>
      <c r="B31" t="s">
        <v>5762</v>
      </c>
      <c r="C31" t="s">
        <v>2297</v>
      </c>
      <c r="D31" t="s">
        <v>2298</v>
      </c>
      <c r="E31" t="s">
        <v>760</v>
      </c>
      <c r="F31">
        <v>2021</v>
      </c>
      <c r="G31" t="s">
        <v>2299</v>
      </c>
      <c r="H31">
        <v>21</v>
      </c>
      <c r="I31">
        <v>1</v>
      </c>
      <c r="J31">
        <v>58</v>
      </c>
      <c r="N31">
        <v>4</v>
      </c>
      <c r="O31" t="s">
        <v>764</v>
      </c>
      <c r="P31" t="s">
        <v>2288</v>
      </c>
      <c r="Q31" t="s">
        <v>1404</v>
      </c>
      <c r="R31" t="s">
        <v>2132</v>
      </c>
      <c r="S31" t="s">
        <v>2140</v>
      </c>
      <c r="T31" t="s">
        <v>440</v>
      </c>
      <c r="U31" t="s">
        <v>2289</v>
      </c>
    </row>
    <row r="32" spans="1:21" ht="17.25" customHeight="1">
      <c r="A32">
        <v>32</v>
      </c>
      <c r="B32" t="s">
        <v>5762</v>
      </c>
      <c r="C32" t="s">
        <v>2303</v>
      </c>
      <c r="D32" t="s">
        <v>2304</v>
      </c>
      <c r="E32" t="s">
        <v>2305</v>
      </c>
      <c r="F32">
        <v>2021</v>
      </c>
      <c r="G32" t="s">
        <v>2137</v>
      </c>
      <c r="H32">
        <v>18</v>
      </c>
      <c r="I32">
        <v>21</v>
      </c>
      <c r="J32">
        <v>11231</v>
      </c>
      <c r="O32" t="s">
        <v>2294</v>
      </c>
      <c r="P32" t="s">
        <v>2295</v>
      </c>
      <c r="Q32" t="s">
        <v>1404</v>
      </c>
      <c r="R32" t="s">
        <v>2132</v>
      </c>
      <c r="S32" t="s">
        <v>2140</v>
      </c>
      <c r="T32" t="s">
        <v>440</v>
      </c>
      <c r="U32" t="s">
        <v>2296</v>
      </c>
    </row>
    <row r="33" spans="1:21" ht="17.25" customHeight="1">
      <c r="A33">
        <v>33</v>
      </c>
      <c r="B33" t="s">
        <v>5762</v>
      </c>
      <c r="C33" t="s">
        <v>2309</v>
      </c>
      <c r="D33" t="s">
        <v>2310</v>
      </c>
      <c r="E33" t="s">
        <v>2311</v>
      </c>
      <c r="F33">
        <v>2021</v>
      </c>
      <c r="G33" t="s">
        <v>2312</v>
      </c>
      <c r="H33">
        <v>155</v>
      </c>
      <c r="J33">
        <v>104574</v>
      </c>
      <c r="N33">
        <v>3</v>
      </c>
      <c r="O33" t="s">
        <v>2300</v>
      </c>
      <c r="P33" t="s">
        <v>2301</v>
      </c>
      <c r="Q33" t="s">
        <v>1404</v>
      </c>
      <c r="R33" t="s">
        <v>2132</v>
      </c>
      <c r="T33" t="s">
        <v>440</v>
      </c>
      <c r="U33" t="s">
        <v>2302</v>
      </c>
    </row>
    <row r="34" spans="1:21" ht="17.25" customHeight="1">
      <c r="A34">
        <v>34</v>
      </c>
      <c r="B34" t="s">
        <v>5762</v>
      </c>
      <c r="C34" t="s">
        <v>2316</v>
      </c>
      <c r="D34" t="s">
        <v>2317</v>
      </c>
      <c r="E34" t="s">
        <v>2318</v>
      </c>
      <c r="F34">
        <v>2021</v>
      </c>
      <c r="G34" t="s">
        <v>2319</v>
      </c>
      <c r="H34">
        <v>28</v>
      </c>
      <c r="I34">
        <v>11</v>
      </c>
      <c r="K34">
        <v>3591</v>
      </c>
      <c r="L34">
        <v>3602</v>
      </c>
      <c r="N34">
        <v>6</v>
      </c>
      <c r="O34" t="s">
        <v>2306</v>
      </c>
      <c r="P34" t="s">
        <v>2307</v>
      </c>
      <c r="Q34" t="s">
        <v>1404</v>
      </c>
      <c r="R34" t="s">
        <v>2132</v>
      </c>
      <c r="S34" t="s">
        <v>2196</v>
      </c>
      <c r="T34" t="s">
        <v>440</v>
      </c>
      <c r="U34" t="s">
        <v>2308</v>
      </c>
    </row>
    <row r="35" spans="1:21" ht="17.25" customHeight="1">
      <c r="A35">
        <v>35</v>
      </c>
      <c r="B35" t="s">
        <v>5762</v>
      </c>
      <c r="C35" t="s">
        <v>2322</v>
      </c>
      <c r="D35" t="s">
        <v>2323</v>
      </c>
      <c r="E35" t="s">
        <v>2324</v>
      </c>
      <c r="F35">
        <v>2021</v>
      </c>
      <c r="G35" t="s">
        <v>2325</v>
      </c>
      <c r="H35">
        <v>36</v>
      </c>
      <c r="I35">
        <v>11</v>
      </c>
      <c r="K35">
        <v>3611</v>
      </c>
      <c r="L35">
        <v>3614</v>
      </c>
      <c r="N35">
        <v>2</v>
      </c>
      <c r="O35" t="s">
        <v>5627</v>
      </c>
      <c r="P35" t="s">
        <v>5628</v>
      </c>
      <c r="Q35" t="s">
        <v>5624</v>
      </c>
      <c r="R35" t="s">
        <v>2132</v>
      </c>
      <c r="S35" t="s">
        <v>2368</v>
      </c>
      <c r="T35" t="s">
        <v>440</v>
      </c>
      <c r="U35" t="s">
        <v>5629</v>
      </c>
    </row>
    <row r="36" spans="1:21" ht="17.25" customHeight="1">
      <c r="A36">
        <v>36</v>
      </c>
      <c r="B36" t="s">
        <v>5762</v>
      </c>
      <c r="C36" t="s">
        <v>2328</v>
      </c>
      <c r="D36" t="s">
        <v>2329</v>
      </c>
      <c r="E36" t="s">
        <v>2330</v>
      </c>
      <c r="F36">
        <v>2021</v>
      </c>
      <c r="G36" t="s">
        <v>2331</v>
      </c>
      <c r="H36">
        <v>6</v>
      </c>
      <c r="I36">
        <v>5</v>
      </c>
      <c r="K36">
        <v>256</v>
      </c>
      <c r="L36">
        <v>266</v>
      </c>
      <c r="O36" t="s">
        <v>2313</v>
      </c>
      <c r="P36" t="s">
        <v>2314</v>
      </c>
      <c r="Q36" t="s">
        <v>1404</v>
      </c>
      <c r="R36" t="s">
        <v>2132</v>
      </c>
      <c r="T36" t="s">
        <v>440</v>
      </c>
      <c r="U36" t="s">
        <v>2315</v>
      </c>
    </row>
    <row r="37" spans="1:21" ht="17.25" customHeight="1">
      <c r="A37">
        <v>37</v>
      </c>
      <c r="B37" t="s">
        <v>5762</v>
      </c>
      <c r="C37" t="s">
        <v>2335</v>
      </c>
      <c r="D37" t="s">
        <v>2336</v>
      </c>
      <c r="E37" t="s">
        <v>1327</v>
      </c>
      <c r="F37">
        <v>2021</v>
      </c>
      <c r="G37" t="s">
        <v>94</v>
      </c>
      <c r="H37">
        <v>227</v>
      </c>
      <c r="J37">
        <v>108939</v>
      </c>
      <c r="N37">
        <v>1</v>
      </c>
      <c r="O37" t="s">
        <v>1329</v>
      </c>
      <c r="P37" t="s">
        <v>2320</v>
      </c>
      <c r="Q37" t="s">
        <v>1404</v>
      </c>
      <c r="R37" t="s">
        <v>2132</v>
      </c>
      <c r="T37" t="s">
        <v>440</v>
      </c>
      <c r="U37" t="s">
        <v>2321</v>
      </c>
    </row>
    <row r="38" spans="1:21" ht="17.25" customHeight="1">
      <c r="A38">
        <v>38</v>
      </c>
      <c r="B38" t="s">
        <v>5762</v>
      </c>
      <c r="C38" t="s">
        <v>2340</v>
      </c>
      <c r="D38" t="s">
        <v>2341</v>
      </c>
      <c r="E38" t="s">
        <v>2342</v>
      </c>
      <c r="F38">
        <v>2021</v>
      </c>
      <c r="G38" t="s">
        <v>2343</v>
      </c>
      <c r="H38">
        <v>165</v>
      </c>
      <c r="I38">
        <v>9</v>
      </c>
      <c r="K38">
        <v>24</v>
      </c>
      <c r="L38">
        <v>25</v>
      </c>
      <c r="P38" t="s">
        <v>5632</v>
      </c>
      <c r="Q38" t="s">
        <v>5624</v>
      </c>
      <c r="R38" t="s">
        <v>2132</v>
      </c>
      <c r="T38" t="s">
        <v>440</v>
      </c>
      <c r="U38" t="s">
        <v>5633</v>
      </c>
    </row>
    <row r="39" spans="1:21" ht="17.25" customHeight="1">
      <c r="A39">
        <v>39</v>
      </c>
      <c r="B39" t="s">
        <v>5762</v>
      </c>
      <c r="C39" t="s">
        <v>2348</v>
      </c>
      <c r="D39" t="s">
        <v>2349</v>
      </c>
      <c r="E39" t="s">
        <v>1174</v>
      </c>
      <c r="F39">
        <v>2021</v>
      </c>
      <c r="G39" t="s">
        <v>2350</v>
      </c>
      <c r="H39">
        <v>36</v>
      </c>
      <c r="I39">
        <v>9</v>
      </c>
      <c r="K39">
        <v>697</v>
      </c>
      <c r="L39">
        <v>710</v>
      </c>
      <c r="N39">
        <v>2</v>
      </c>
      <c r="O39" t="s">
        <v>1179</v>
      </c>
      <c r="P39" t="s">
        <v>2326</v>
      </c>
      <c r="Q39" t="s">
        <v>1404</v>
      </c>
      <c r="R39" t="s">
        <v>2132</v>
      </c>
      <c r="T39" t="s">
        <v>440</v>
      </c>
      <c r="U39" t="s">
        <v>2327</v>
      </c>
    </row>
    <row r="40" spans="1:21" ht="17.25" customHeight="1">
      <c r="A40">
        <v>40</v>
      </c>
      <c r="B40" t="s">
        <v>5762</v>
      </c>
      <c r="C40" t="s">
        <v>2354</v>
      </c>
      <c r="D40" t="s">
        <v>2355</v>
      </c>
      <c r="E40" t="s">
        <v>2356</v>
      </c>
      <c r="F40">
        <v>2021</v>
      </c>
      <c r="G40" t="s">
        <v>2357</v>
      </c>
      <c r="H40">
        <v>23</v>
      </c>
      <c r="I40">
        <v>5</v>
      </c>
      <c r="K40">
        <v>521</v>
      </c>
      <c r="L40">
        <v>523</v>
      </c>
      <c r="O40" t="s">
        <v>2332</v>
      </c>
      <c r="P40" t="s">
        <v>2333</v>
      </c>
      <c r="Q40" t="s">
        <v>1404</v>
      </c>
      <c r="R40" t="s">
        <v>2132</v>
      </c>
      <c r="T40" t="s">
        <v>440</v>
      </c>
      <c r="U40" t="s">
        <v>2334</v>
      </c>
    </row>
    <row r="41" spans="1:21" ht="17.25" customHeight="1">
      <c r="A41">
        <v>41</v>
      </c>
      <c r="B41" t="s">
        <v>5762</v>
      </c>
      <c r="C41" t="s">
        <v>2362</v>
      </c>
      <c r="D41" t="s">
        <v>2363</v>
      </c>
      <c r="E41" t="s">
        <v>2364</v>
      </c>
      <c r="F41">
        <v>2021</v>
      </c>
      <c r="G41" t="s">
        <v>2365</v>
      </c>
      <c r="H41">
        <v>71</v>
      </c>
      <c r="I41">
        <v>4</v>
      </c>
      <c r="K41">
        <v>326</v>
      </c>
      <c r="L41">
        <v>332</v>
      </c>
      <c r="N41">
        <v>1</v>
      </c>
      <c r="O41" t="s">
        <v>2337</v>
      </c>
      <c r="P41" t="s">
        <v>2338</v>
      </c>
      <c r="Q41" t="s">
        <v>1404</v>
      </c>
      <c r="R41" t="s">
        <v>2132</v>
      </c>
      <c r="S41" t="s">
        <v>2140</v>
      </c>
      <c r="T41" t="s">
        <v>440</v>
      </c>
      <c r="U41" t="s">
        <v>2339</v>
      </c>
    </row>
    <row r="42" spans="1:21" ht="17.25" customHeight="1">
      <c r="A42">
        <v>42</v>
      </c>
      <c r="B42" t="s">
        <v>5762</v>
      </c>
      <c r="C42" t="s">
        <v>2370</v>
      </c>
      <c r="D42" t="s">
        <v>2371</v>
      </c>
      <c r="E42" t="s">
        <v>2372</v>
      </c>
      <c r="F42">
        <v>2021</v>
      </c>
      <c r="G42" t="s">
        <v>2373</v>
      </c>
      <c r="H42">
        <v>3</v>
      </c>
      <c r="I42">
        <v>3</v>
      </c>
      <c r="J42" t="s">
        <v>2374</v>
      </c>
      <c r="N42">
        <v>1</v>
      </c>
      <c r="O42" t="s">
        <v>2344</v>
      </c>
      <c r="P42" t="s">
        <v>2345</v>
      </c>
      <c r="Q42" t="s">
        <v>1404</v>
      </c>
      <c r="R42" t="s">
        <v>2132</v>
      </c>
      <c r="S42" t="s">
        <v>2346</v>
      </c>
      <c r="T42" t="s">
        <v>440</v>
      </c>
      <c r="U42" t="s">
        <v>2347</v>
      </c>
    </row>
    <row r="43" spans="1:21" ht="17.25" customHeight="1">
      <c r="A43">
        <v>43</v>
      </c>
      <c r="B43" t="s">
        <v>5762</v>
      </c>
      <c r="C43" t="s">
        <v>2377</v>
      </c>
      <c r="D43" t="s">
        <v>2378</v>
      </c>
      <c r="E43" t="s">
        <v>459</v>
      </c>
      <c r="F43">
        <v>2021</v>
      </c>
      <c r="G43" t="s">
        <v>2379</v>
      </c>
      <c r="H43">
        <v>4</v>
      </c>
      <c r="I43">
        <v>4</v>
      </c>
      <c r="K43">
        <v>400</v>
      </c>
      <c r="L43">
        <v>404</v>
      </c>
      <c r="N43">
        <v>1</v>
      </c>
      <c r="O43" t="s">
        <v>2975</v>
      </c>
      <c r="P43" t="s">
        <v>2976</v>
      </c>
      <c r="Q43" t="s">
        <v>1866</v>
      </c>
      <c r="R43" t="s">
        <v>2132</v>
      </c>
      <c r="T43" t="s">
        <v>440</v>
      </c>
      <c r="U43" t="s">
        <v>2977</v>
      </c>
    </row>
    <row r="44" spans="1:21" ht="17.25" customHeight="1">
      <c r="A44">
        <v>44</v>
      </c>
      <c r="B44" t="s">
        <v>5762</v>
      </c>
      <c r="C44" t="s">
        <v>2382</v>
      </c>
      <c r="D44" t="s">
        <v>2383</v>
      </c>
      <c r="E44" t="s">
        <v>2384</v>
      </c>
      <c r="F44">
        <v>2021</v>
      </c>
      <c r="G44" t="s">
        <v>2137</v>
      </c>
      <c r="H44">
        <v>18</v>
      </c>
      <c r="I44">
        <v>13</v>
      </c>
      <c r="J44">
        <v>6719</v>
      </c>
      <c r="N44">
        <v>6</v>
      </c>
      <c r="O44" t="s">
        <v>2351</v>
      </c>
      <c r="P44" t="s">
        <v>2352</v>
      </c>
      <c r="Q44" t="s">
        <v>1404</v>
      </c>
      <c r="R44" t="s">
        <v>2132</v>
      </c>
      <c r="S44" t="s">
        <v>2196</v>
      </c>
      <c r="T44" t="s">
        <v>440</v>
      </c>
      <c r="U44" t="s">
        <v>2353</v>
      </c>
    </row>
    <row r="45" spans="1:21" ht="17.25" customHeight="1">
      <c r="A45">
        <v>45</v>
      </c>
      <c r="B45" t="s">
        <v>5762</v>
      </c>
      <c r="C45" t="s">
        <v>2388</v>
      </c>
      <c r="D45" t="s">
        <v>2389</v>
      </c>
      <c r="E45" t="s">
        <v>2390</v>
      </c>
      <c r="F45">
        <v>2021</v>
      </c>
      <c r="G45" t="s">
        <v>2391</v>
      </c>
      <c r="H45">
        <v>61</v>
      </c>
      <c r="J45">
        <v>102580</v>
      </c>
      <c r="N45">
        <v>2</v>
      </c>
      <c r="O45" t="s">
        <v>2358</v>
      </c>
      <c r="P45" t="s">
        <v>2359</v>
      </c>
      <c r="Q45" t="s">
        <v>1404</v>
      </c>
      <c r="R45" t="s">
        <v>2132</v>
      </c>
      <c r="S45" t="s">
        <v>2360</v>
      </c>
      <c r="T45" t="s">
        <v>440</v>
      </c>
      <c r="U45" t="s">
        <v>2361</v>
      </c>
    </row>
    <row r="46" spans="1:21" ht="17.25" customHeight="1">
      <c r="A46">
        <v>46</v>
      </c>
      <c r="B46" t="s">
        <v>5762</v>
      </c>
      <c r="C46" t="s">
        <v>2395</v>
      </c>
      <c r="D46" t="s">
        <v>2396</v>
      </c>
      <c r="E46" t="s">
        <v>2397</v>
      </c>
      <c r="F46">
        <v>2021</v>
      </c>
      <c r="G46" t="s">
        <v>2398</v>
      </c>
      <c r="H46">
        <v>181</v>
      </c>
      <c r="I46">
        <v>7</v>
      </c>
      <c r="K46">
        <v>923</v>
      </c>
      <c r="L46">
        <v>930</v>
      </c>
      <c r="N46">
        <v>19</v>
      </c>
      <c r="O46" t="s">
        <v>2366</v>
      </c>
      <c r="P46" t="s">
        <v>2367</v>
      </c>
      <c r="Q46" t="s">
        <v>1404</v>
      </c>
      <c r="R46" t="s">
        <v>2132</v>
      </c>
      <c r="S46" t="s">
        <v>2368</v>
      </c>
      <c r="T46" t="s">
        <v>440</v>
      </c>
      <c r="U46" t="s">
        <v>2369</v>
      </c>
    </row>
    <row r="47" spans="1:21" ht="17.25" customHeight="1">
      <c r="A47">
        <v>47</v>
      </c>
      <c r="B47" t="s">
        <v>5762</v>
      </c>
      <c r="C47" t="s">
        <v>2402</v>
      </c>
      <c r="D47" t="s">
        <v>2403</v>
      </c>
      <c r="E47" t="s">
        <v>2404</v>
      </c>
      <c r="F47">
        <v>2021</v>
      </c>
      <c r="G47" t="s">
        <v>2405</v>
      </c>
      <c r="H47">
        <v>218</v>
      </c>
      <c r="I47">
        <v>6</v>
      </c>
      <c r="K47">
        <v>355</v>
      </c>
      <c r="L47">
        <v>356</v>
      </c>
      <c r="O47" t="s">
        <v>5636</v>
      </c>
      <c r="P47" t="s">
        <v>5637</v>
      </c>
      <c r="Q47" t="s">
        <v>5624</v>
      </c>
      <c r="R47" t="s">
        <v>2132</v>
      </c>
      <c r="S47" t="s">
        <v>2216</v>
      </c>
      <c r="T47" t="s">
        <v>440</v>
      </c>
      <c r="U47" t="s">
        <v>5638</v>
      </c>
    </row>
    <row r="48" spans="1:21" ht="17.25" customHeight="1">
      <c r="A48">
        <v>48</v>
      </c>
      <c r="B48" t="s">
        <v>5762</v>
      </c>
      <c r="C48" t="s">
        <v>2408</v>
      </c>
      <c r="D48" t="s">
        <v>2409</v>
      </c>
      <c r="E48" t="s">
        <v>1111</v>
      </c>
      <c r="F48">
        <v>2021</v>
      </c>
      <c r="G48" t="s">
        <v>2410</v>
      </c>
      <c r="H48">
        <v>12</v>
      </c>
      <c r="J48">
        <v>633551</v>
      </c>
      <c r="N48">
        <v>16</v>
      </c>
      <c r="O48" t="s">
        <v>1112</v>
      </c>
      <c r="P48" t="s">
        <v>2375</v>
      </c>
      <c r="Q48" t="s">
        <v>1404</v>
      </c>
      <c r="R48" t="s">
        <v>2132</v>
      </c>
      <c r="S48" t="s">
        <v>2140</v>
      </c>
      <c r="T48" t="s">
        <v>440</v>
      </c>
      <c r="U48" t="s">
        <v>2376</v>
      </c>
    </row>
    <row r="49" spans="1:21" ht="17.25" customHeight="1">
      <c r="A49">
        <v>49</v>
      </c>
      <c r="B49" t="s">
        <v>5762</v>
      </c>
      <c r="C49" t="s">
        <v>2414</v>
      </c>
      <c r="D49" t="s">
        <v>2415</v>
      </c>
      <c r="E49" t="s">
        <v>1160</v>
      </c>
      <c r="F49">
        <v>2021</v>
      </c>
      <c r="G49" t="s">
        <v>2416</v>
      </c>
      <c r="H49">
        <v>194</v>
      </c>
      <c r="K49">
        <v>75</v>
      </c>
      <c r="L49">
        <v>78</v>
      </c>
      <c r="N49">
        <v>4</v>
      </c>
      <c r="O49" t="s">
        <v>1165</v>
      </c>
      <c r="P49" t="s">
        <v>2380</v>
      </c>
      <c r="Q49" t="s">
        <v>1404</v>
      </c>
      <c r="R49" t="s">
        <v>2132</v>
      </c>
      <c r="S49" t="s">
        <v>2216</v>
      </c>
      <c r="T49" t="s">
        <v>440</v>
      </c>
      <c r="U49" t="s">
        <v>2381</v>
      </c>
    </row>
    <row r="50" spans="1:21" ht="17.25" customHeight="1">
      <c r="A50">
        <v>50</v>
      </c>
      <c r="B50" t="s">
        <v>5762</v>
      </c>
      <c r="C50" t="s">
        <v>2419</v>
      </c>
      <c r="D50" t="s">
        <v>2420</v>
      </c>
      <c r="E50" t="s">
        <v>2421</v>
      </c>
      <c r="F50">
        <v>2021</v>
      </c>
      <c r="G50" t="s">
        <v>2422</v>
      </c>
      <c r="H50">
        <v>58</v>
      </c>
      <c r="J50">
        <v>102700</v>
      </c>
      <c r="N50">
        <v>1</v>
      </c>
      <c r="O50" t="s">
        <v>2385</v>
      </c>
      <c r="P50" t="s">
        <v>2386</v>
      </c>
      <c r="Q50" t="s">
        <v>1404</v>
      </c>
      <c r="R50" t="s">
        <v>2132</v>
      </c>
      <c r="S50" t="s">
        <v>2346</v>
      </c>
      <c r="T50" t="s">
        <v>440</v>
      </c>
      <c r="U50" t="s">
        <v>2387</v>
      </c>
    </row>
    <row r="51" spans="1:21" ht="17.25" customHeight="1">
      <c r="A51">
        <v>51</v>
      </c>
      <c r="B51" t="s">
        <v>5762</v>
      </c>
      <c r="C51" t="s">
        <v>2425</v>
      </c>
      <c r="D51" t="s">
        <v>2426</v>
      </c>
      <c r="E51" t="s">
        <v>1155</v>
      </c>
      <c r="F51">
        <v>2021</v>
      </c>
      <c r="G51" t="s">
        <v>2427</v>
      </c>
      <c r="H51">
        <v>118</v>
      </c>
      <c r="K51">
        <v>72</v>
      </c>
      <c r="L51">
        <v>90</v>
      </c>
      <c r="N51">
        <v>4</v>
      </c>
      <c r="O51" t="s">
        <v>1156</v>
      </c>
      <c r="P51" t="s">
        <v>3029</v>
      </c>
      <c r="Q51" t="s">
        <v>1872</v>
      </c>
      <c r="R51" t="s">
        <v>2132</v>
      </c>
      <c r="S51" t="s">
        <v>2360</v>
      </c>
      <c r="T51" t="s">
        <v>440</v>
      </c>
      <c r="U51" t="s">
        <v>3030</v>
      </c>
    </row>
    <row r="52" spans="1:21" ht="17.25" customHeight="1">
      <c r="A52">
        <v>52</v>
      </c>
      <c r="B52" t="s">
        <v>5762</v>
      </c>
      <c r="C52" t="s">
        <v>2431</v>
      </c>
      <c r="D52" t="s">
        <v>2432</v>
      </c>
      <c r="E52" t="s">
        <v>1221</v>
      </c>
      <c r="F52">
        <v>2021</v>
      </c>
      <c r="G52" t="s">
        <v>2427</v>
      </c>
      <c r="H52">
        <v>118</v>
      </c>
      <c r="K52">
        <v>57</v>
      </c>
      <c r="L52">
        <v>71</v>
      </c>
      <c r="N52">
        <v>6</v>
      </c>
      <c r="O52" t="s">
        <v>1222</v>
      </c>
      <c r="P52" t="s">
        <v>3036</v>
      </c>
      <c r="Q52" t="s">
        <v>1872</v>
      </c>
      <c r="R52" t="s">
        <v>2132</v>
      </c>
      <c r="S52" t="s">
        <v>2360</v>
      </c>
      <c r="T52" t="s">
        <v>440</v>
      </c>
      <c r="U52" t="s">
        <v>3037</v>
      </c>
    </row>
    <row r="53" spans="1:21" ht="17.25" customHeight="1">
      <c r="A53">
        <v>53</v>
      </c>
      <c r="B53" t="s">
        <v>5762</v>
      </c>
      <c r="C53" t="s">
        <v>2436</v>
      </c>
      <c r="D53" t="s">
        <v>2437</v>
      </c>
      <c r="E53" t="s">
        <v>2438</v>
      </c>
      <c r="F53">
        <v>2021</v>
      </c>
      <c r="G53" t="s">
        <v>0</v>
      </c>
      <c r="H53">
        <v>91</v>
      </c>
      <c r="J53">
        <v>102969</v>
      </c>
      <c r="N53">
        <v>4</v>
      </c>
      <c r="O53" t="s">
        <v>2392</v>
      </c>
      <c r="P53" t="s">
        <v>2393</v>
      </c>
      <c r="Q53" t="s">
        <v>1404</v>
      </c>
      <c r="R53" t="s">
        <v>2132</v>
      </c>
      <c r="S53" t="s">
        <v>2368</v>
      </c>
      <c r="T53" t="s">
        <v>440</v>
      </c>
      <c r="U53" t="s">
        <v>2394</v>
      </c>
    </row>
    <row r="54" spans="1:21" ht="17.25" customHeight="1">
      <c r="A54">
        <v>54</v>
      </c>
      <c r="B54" t="s">
        <v>5762</v>
      </c>
      <c r="C54" t="s">
        <v>2441</v>
      </c>
      <c r="D54" t="s">
        <v>2442</v>
      </c>
      <c r="E54" t="s">
        <v>2443</v>
      </c>
      <c r="F54">
        <v>2021</v>
      </c>
      <c r="G54" t="s">
        <v>2444</v>
      </c>
      <c r="H54">
        <v>9</v>
      </c>
      <c r="I54">
        <v>2</v>
      </c>
      <c r="K54" t="s">
        <v>2445</v>
      </c>
      <c r="L54" t="s">
        <v>2446</v>
      </c>
      <c r="N54">
        <v>3</v>
      </c>
      <c r="O54" t="s">
        <v>2399</v>
      </c>
      <c r="P54" t="s">
        <v>2400</v>
      </c>
      <c r="Q54" t="s">
        <v>1404</v>
      </c>
      <c r="R54" t="s">
        <v>2132</v>
      </c>
      <c r="S54" t="s">
        <v>2140</v>
      </c>
      <c r="T54" t="s">
        <v>440</v>
      </c>
      <c r="U54" t="s">
        <v>2401</v>
      </c>
    </row>
    <row r="55" spans="1:21" ht="17.25" customHeight="1">
      <c r="A55">
        <v>55</v>
      </c>
      <c r="B55" t="s">
        <v>5762</v>
      </c>
      <c r="C55" t="s">
        <v>2450</v>
      </c>
      <c r="D55" t="s">
        <v>2451</v>
      </c>
      <c r="E55" t="s">
        <v>2452</v>
      </c>
      <c r="F55">
        <v>2021</v>
      </c>
      <c r="G55" t="s">
        <v>2180</v>
      </c>
      <c r="H55">
        <v>16</v>
      </c>
      <c r="I55" s="16">
        <v>44623</v>
      </c>
      <c r="J55" t="s">
        <v>1069</v>
      </c>
      <c r="N55">
        <v>4</v>
      </c>
      <c r="O55" t="s">
        <v>1070</v>
      </c>
      <c r="P55" t="s">
        <v>2406</v>
      </c>
      <c r="Q55" t="s">
        <v>1404</v>
      </c>
      <c r="R55" t="s">
        <v>2132</v>
      </c>
      <c r="S55" t="s">
        <v>2140</v>
      </c>
      <c r="T55" t="s">
        <v>440</v>
      </c>
      <c r="U55" t="s">
        <v>2407</v>
      </c>
    </row>
    <row r="56" spans="1:21" ht="17.25" customHeight="1">
      <c r="A56">
        <v>56</v>
      </c>
      <c r="B56" t="s">
        <v>5762</v>
      </c>
      <c r="C56" t="s">
        <v>2456</v>
      </c>
      <c r="D56" t="s">
        <v>2457</v>
      </c>
      <c r="E56" t="s">
        <v>2458</v>
      </c>
      <c r="F56">
        <v>2021</v>
      </c>
      <c r="G56" t="s">
        <v>0</v>
      </c>
      <c r="H56">
        <v>89</v>
      </c>
      <c r="J56">
        <v>103188</v>
      </c>
      <c r="N56">
        <v>2</v>
      </c>
      <c r="O56" t="s">
        <v>2411</v>
      </c>
      <c r="P56" t="s">
        <v>2412</v>
      </c>
      <c r="Q56" t="s">
        <v>1404</v>
      </c>
      <c r="R56" t="s">
        <v>2132</v>
      </c>
      <c r="T56" t="s">
        <v>440</v>
      </c>
      <c r="U56" t="s">
        <v>2413</v>
      </c>
    </row>
    <row r="57" spans="1:21" ht="17.25" customHeight="1">
      <c r="A57">
        <v>57</v>
      </c>
      <c r="B57" t="s">
        <v>5762</v>
      </c>
      <c r="C57" t="s">
        <v>2461</v>
      </c>
      <c r="D57" t="s">
        <v>2462</v>
      </c>
      <c r="E57" t="s">
        <v>460</v>
      </c>
      <c r="F57">
        <v>2021</v>
      </c>
      <c r="G57" t="s">
        <v>2422</v>
      </c>
      <c r="H57">
        <v>57</v>
      </c>
      <c r="J57">
        <v>102669</v>
      </c>
      <c r="N57">
        <v>2</v>
      </c>
      <c r="O57" t="s">
        <v>494</v>
      </c>
      <c r="P57" t="s">
        <v>2417</v>
      </c>
      <c r="Q57" t="s">
        <v>1404</v>
      </c>
      <c r="R57" t="s">
        <v>2132</v>
      </c>
      <c r="S57" t="s">
        <v>2140</v>
      </c>
      <c r="T57" t="s">
        <v>440</v>
      </c>
      <c r="U57" t="s">
        <v>2418</v>
      </c>
    </row>
    <row r="58" spans="1:21" ht="17.25" customHeight="1">
      <c r="A58">
        <v>58</v>
      </c>
      <c r="B58" t="s">
        <v>5762</v>
      </c>
      <c r="C58" t="s">
        <v>2466</v>
      </c>
      <c r="D58" t="s">
        <v>2467</v>
      </c>
      <c r="E58" t="s">
        <v>2468</v>
      </c>
      <c r="F58">
        <v>2021</v>
      </c>
      <c r="G58" t="s">
        <v>2469</v>
      </c>
      <c r="H58">
        <v>134</v>
      </c>
      <c r="I58">
        <v>1530</v>
      </c>
      <c r="K58">
        <v>38</v>
      </c>
      <c r="L58">
        <v>47</v>
      </c>
      <c r="P58" t="s">
        <v>2423</v>
      </c>
      <c r="Q58" t="s">
        <v>1404</v>
      </c>
      <c r="R58" t="s">
        <v>2132</v>
      </c>
      <c r="T58" t="s">
        <v>440</v>
      </c>
      <c r="U58" t="s">
        <v>2424</v>
      </c>
    </row>
    <row r="59" spans="1:21" ht="17.25" customHeight="1">
      <c r="A59">
        <v>59</v>
      </c>
      <c r="B59" t="s">
        <v>5762</v>
      </c>
      <c r="C59" t="s">
        <v>2473</v>
      </c>
      <c r="D59" t="s">
        <v>2474</v>
      </c>
      <c r="E59" t="s">
        <v>2475</v>
      </c>
      <c r="F59">
        <v>2021</v>
      </c>
      <c r="G59" t="s">
        <v>1</v>
      </c>
      <c r="H59">
        <v>23</v>
      </c>
      <c r="I59">
        <v>2</v>
      </c>
      <c r="J59" t="s">
        <v>2476</v>
      </c>
      <c r="N59">
        <v>3</v>
      </c>
      <c r="O59" t="s">
        <v>2428</v>
      </c>
      <c r="P59" t="s">
        <v>2429</v>
      </c>
      <c r="Q59" t="s">
        <v>1404</v>
      </c>
      <c r="R59" t="s">
        <v>2132</v>
      </c>
      <c r="S59" t="s">
        <v>2140</v>
      </c>
      <c r="T59" t="s">
        <v>440</v>
      </c>
      <c r="U59" t="s">
        <v>2430</v>
      </c>
    </row>
    <row r="60" spans="1:21" ht="17.25" customHeight="1">
      <c r="A60">
        <v>60</v>
      </c>
      <c r="B60" t="s">
        <v>5762</v>
      </c>
      <c r="C60" t="s">
        <v>2480</v>
      </c>
      <c r="D60" t="s">
        <v>2481</v>
      </c>
      <c r="E60" t="s">
        <v>458</v>
      </c>
      <c r="F60">
        <v>2021</v>
      </c>
      <c r="G60" t="s">
        <v>2482</v>
      </c>
      <c r="H60">
        <v>11</v>
      </c>
      <c r="I60">
        <v>1</v>
      </c>
      <c r="K60">
        <v>61</v>
      </c>
      <c r="L60">
        <v>64</v>
      </c>
      <c r="N60">
        <v>1</v>
      </c>
      <c r="O60" t="s">
        <v>2433</v>
      </c>
      <c r="P60" t="s">
        <v>2434</v>
      </c>
      <c r="Q60" t="s">
        <v>1404</v>
      </c>
      <c r="R60" t="s">
        <v>2132</v>
      </c>
      <c r="T60" t="s">
        <v>440</v>
      </c>
      <c r="U60" t="s">
        <v>2435</v>
      </c>
    </row>
    <row r="61" spans="1:21" ht="17.25" customHeight="1">
      <c r="A61">
        <v>61</v>
      </c>
      <c r="B61" t="s">
        <v>5762</v>
      </c>
      <c r="C61" t="s">
        <v>2263</v>
      </c>
      <c r="D61" t="s">
        <v>2264</v>
      </c>
      <c r="E61" t="s">
        <v>1035</v>
      </c>
      <c r="F61">
        <v>2021</v>
      </c>
      <c r="G61" t="s">
        <v>2410</v>
      </c>
      <c r="H61">
        <v>11</v>
      </c>
      <c r="J61">
        <v>631792</v>
      </c>
      <c r="N61">
        <v>6</v>
      </c>
      <c r="O61" t="s">
        <v>1037</v>
      </c>
      <c r="P61" t="s">
        <v>2439</v>
      </c>
      <c r="Q61" t="s">
        <v>1404</v>
      </c>
      <c r="R61" t="s">
        <v>2132</v>
      </c>
      <c r="S61" t="s">
        <v>2140</v>
      </c>
      <c r="T61" t="s">
        <v>440</v>
      </c>
      <c r="U61" t="s">
        <v>2440</v>
      </c>
    </row>
    <row r="62" spans="1:21" ht="17.25" customHeight="1">
      <c r="A62">
        <v>62</v>
      </c>
      <c r="B62" t="s">
        <v>5762</v>
      </c>
      <c r="C62" t="s">
        <v>2489</v>
      </c>
      <c r="D62" t="s">
        <v>2490</v>
      </c>
      <c r="E62" t="s">
        <v>2491</v>
      </c>
      <c r="F62">
        <v>2021</v>
      </c>
      <c r="G62" t="s">
        <v>2492</v>
      </c>
      <c r="H62">
        <v>4</v>
      </c>
      <c r="I62">
        <v>1</v>
      </c>
      <c r="J62" t="s">
        <v>2493</v>
      </c>
      <c r="O62" t="s">
        <v>2447</v>
      </c>
      <c r="P62" t="s">
        <v>2448</v>
      </c>
      <c r="Q62" t="s">
        <v>1404</v>
      </c>
      <c r="R62" t="s">
        <v>2132</v>
      </c>
      <c r="S62" t="s">
        <v>2346</v>
      </c>
      <c r="T62" t="s">
        <v>440</v>
      </c>
      <c r="U62" t="s">
        <v>2449</v>
      </c>
    </row>
    <row r="63" spans="1:21" ht="17.25" customHeight="1">
      <c r="A63">
        <v>63</v>
      </c>
      <c r="B63" t="s">
        <v>5762</v>
      </c>
      <c r="C63" t="s">
        <v>2497</v>
      </c>
      <c r="D63" t="s">
        <v>2498</v>
      </c>
      <c r="E63" t="s">
        <v>2499</v>
      </c>
      <c r="F63">
        <v>2021</v>
      </c>
      <c r="G63" t="s">
        <v>2500</v>
      </c>
      <c r="H63">
        <v>25</v>
      </c>
      <c r="I63">
        <v>4</v>
      </c>
      <c r="K63">
        <v>335</v>
      </c>
      <c r="L63">
        <v>349</v>
      </c>
      <c r="O63" t="s">
        <v>2453</v>
      </c>
      <c r="P63" t="s">
        <v>2454</v>
      </c>
      <c r="Q63" t="s">
        <v>1404</v>
      </c>
      <c r="R63" t="s">
        <v>2132</v>
      </c>
      <c r="T63" t="s">
        <v>440</v>
      </c>
      <c r="U63" t="s">
        <v>2455</v>
      </c>
    </row>
    <row r="64" spans="1:21" ht="17.25" customHeight="1">
      <c r="A64">
        <v>64</v>
      </c>
      <c r="B64" t="s">
        <v>5762</v>
      </c>
      <c r="C64" t="s">
        <v>6172</v>
      </c>
      <c r="D64" t="s">
        <v>6173</v>
      </c>
      <c r="E64" t="s">
        <v>5767</v>
      </c>
      <c r="F64">
        <v>2021</v>
      </c>
      <c r="G64" t="s">
        <v>3194</v>
      </c>
      <c r="J64">
        <v>16551</v>
      </c>
      <c r="N64">
        <v>1</v>
      </c>
      <c r="O64" t="s">
        <v>6174</v>
      </c>
      <c r="P64" t="s">
        <v>6175</v>
      </c>
      <c r="Q64" t="s">
        <v>1404</v>
      </c>
      <c r="R64" t="s">
        <v>3329</v>
      </c>
      <c r="S64" t="s">
        <v>2140</v>
      </c>
      <c r="T64" t="s">
        <v>440</v>
      </c>
      <c r="U64" t="s">
        <v>6176</v>
      </c>
    </row>
    <row r="65" spans="1:21">
      <c r="A65">
        <v>65</v>
      </c>
      <c r="B65" t="s">
        <v>5762</v>
      </c>
      <c r="C65" t="s">
        <v>2503</v>
      </c>
      <c r="D65" t="s">
        <v>2504</v>
      </c>
      <c r="E65" t="s">
        <v>1213</v>
      </c>
      <c r="F65">
        <v>2021</v>
      </c>
      <c r="G65" t="s">
        <v>2206</v>
      </c>
      <c r="H65">
        <v>47</v>
      </c>
      <c r="I65">
        <v>4</v>
      </c>
      <c r="K65">
        <v>444</v>
      </c>
      <c r="L65">
        <v>454</v>
      </c>
      <c r="N65">
        <v>3</v>
      </c>
      <c r="O65" t="s">
        <v>1217</v>
      </c>
      <c r="P65" t="s">
        <v>2459</v>
      </c>
      <c r="Q65" t="s">
        <v>1404</v>
      </c>
      <c r="R65" t="s">
        <v>2132</v>
      </c>
      <c r="T65" t="s">
        <v>440</v>
      </c>
      <c r="U65" t="s">
        <v>2460</v>
      </c>
    </row>
    <row r="66" spans="1:21">
      <c r="A66">
        <v>66</v>
      </c>
      <c r="B66" t="s">
        <v>5762</v>
      </c>
      <c r="C66" t="s">
        <v>2508</v>
      </c>
      <c r="D66" t="s">
        <v>2269</v>
      </c>
      <c r="E66" t="s">
        <v>2509</v>
      </c>
      <c r="F66">
        <v>2021</v>
      </c>
      <c r="G66" t="s">
        <v>2510</v>
      </c>
      <c r="H66" t="s">
        <v>2511</v>
      </c>
      <c r="K66">
        <v>139</v>
      </c>
      <c r="L66">
        <v>150</v>
      </c>
      <c r="O66" t="s">
        <v>2980</v>
      </c>
      <c r="P66" t="s">
        <v>2981</v>
      </c>
      <c r="Q66" t="s">
        <v>1866</v>
      </c>
      <c r="R66" t="s">
        <v>2132</v>
      </c>
      <c r="T66" t="s">
        <v>440</v>
      </c>
      <c r="U66" t="s">
        <v>2982</v>
      </c>
    </row>
    <row r="67" spans="1:21">
      <c r="A67">
        <v>67</v>
      </c>
      <c r="B67" t="s">
        <v>5762</v>
      </c>
      <c r="C67" t="s">
        <v>2514</v>
      </c>
      <c r="D67" t="s">
        <v>2515</v>
      </c>
      <c r="E67" t="s">
        <v>2516</v>
      </c>
      <c r="F67">
        <v>2021</v>
      </c>
      <c r="G67" t="s">
        <v>2206</v>
      </c>
      <c r="H67">
        <v>47</v>
      </c>
      <c r="I67">
        <v>4</v>
      </c>
      <c r="K67">
        <v>455</v>
      </c>
      <c r="L67">
        <v>466</v>
      </c>
      <c r="N67">
        <v>10</v>
      </c>
      <c r="O67" t="s">
        <v>2463</v>
      </c>
      <c r="P67" t="s">
        <v>2464</v>
      </c>
      <c r="Q67" t="s">
        <v>1404</v>
      </c>
      <c r="R67" t="s">
        <v>2132</v>
      </c>
      <c r="S67" t="s">
        <v>2196</v>
      </c>
      <c r="T67" t="s">
        <v>440</v>
      </c>
      <c r="U67" t="s">
        <v>2465</v>
      </c>
    </row>
    <row r="68" spans="1:21">
      <c r="A68">
        <v>68</v>
      </c>
      <c r="B68" t="s">
        <v>5762</v>
      </c>
      <c r="C68" t="s">
        <v>2520</v>
      </c>
      <c r="D68" t="s">
        <v>2521</v>
      </c>
      <c r="E68" t="s">
        <v>644</v>
      </c>
      <c r="F68">
        <v>2021</v>
      </c>
      <c r="G68" t="s">
        <v>2522</v>
      </c>
      <c r="H68">
        <v>56</v>
      </c>
      <c r="I68">
        <v>7</v>
      </c>
      <c r="K68">
        <v>1074</v>
      </c>
      <c r="L68">
        <v>1077</v>
      </c>
      <c r="N68">
        <v>7</v>
      </c>
      <c r="O68" t="s">
        <v>646</v>
      </c>
      <c r="P68" t="s">
        <v>5639</v>
      </c>
      <c r="Q68" t="s">
        <v>5624</v>
      </c>
      <c r="R68" t="s">
        <v>2132</v>
      </c>
      <c r="T68" t="s">
        <v>440</v>
      </c>
      <c r="U68" t="s">
        <v>5640</v>
      </c>
    </row>
    <row r="69" spans="1:21">
      <c r="A69">
        <v>69</v>
      </c>
      <c r="B69" t="s">
        <v>5762</v>
      </c>
      <c r="C69" t="s">
        <v>2526</v>
      </c>
      <c r="D69" t="s">
        <v>2527</v>
      </c>
      <c r="E69" t="s">
        <v>2528</v>
      </c>
      <c r="F69">
        <v>2021</v>
      </c>
      <c r="G69" t="s">
        <v>2529</v>
      </c>
      <c r="H69">
        <v>39</v>
      </c>
      <c r="I69">
        <v>3</v>
      </c>
      <c r="K69">
        <v>363</v>
      </c>
      <c r="L69">
        <v>372</v>
      </c>
      <c r="O69" t="s">
        <v>2470</v>
      </c>
      <c r="P69" t="s">
        <v>2471</v>
      </c>
      <c r="Q69" t="s">
        <v>1404</v>
      </c>
      <c r="R69" t="s">
        <v>2132</v>
      </c>
      <c r="T69" t="s">
        <v>440</v>
      </c>
      <c r="U69" t="s">
        <v>2472</v>
      </c>
    </row>
    <row r="70" spans="1:21">
      <c r="A70">
        <v>70</v>
      </c>
      <c r="B70" t="s">
        <v>5762</v>
      </c>
      <c r="C70" t="s">
        <v>2532</v>
      </c>
      <c r="D70" t="s">
        <v>2533</v>
      </c>
      <c r="E70" t="s">
        <v>2534</v>
      </c>
      <c r="F70">
        <v>2021</v>
      </c>
      <c r="G70" t="s">
        <v>2535</v>
      </c>
      <c r="H70">
        <v>9</v>
      </c>
      <c r="I70">
        <v>1</v>
      </c>
      <c r="J70" t="s">
        <v>2536</v>
      </c>
      <c r="N70">
        <v>9</v>
      </c>
      <c r="O70" t="s">
        <v>2477</v>
      </c>
      <c r="P70" t="s">
        <v>2478</v>
      </c>
      <c r="Q70" t="s">
        <v>1404</v>
      </c>
      <c r="R70" t="s">
        <v>2132</v>
      </c>
      <c r="S70" t="s">
        <v>2346</v>
      </c>
      <c r="T70" t="s">
        <v>440</v>
      </c>
      <c r="U70" t="s">
        <v>2479</v>
      </c>
    </row>
    <row r="71" spans="1:21">
      <c r="A71">
        <v>71</v>
      </c>
      <c r="B71" t="s">
        <v>5762</v>
      </c>
      <c r="C71" t="s">
        <v>2540</v>
      </c>
      <c r="D71" t="s">
        <v>2541</v>
      </c>
      <c r="E71" t="s">
        <v>461</v>
      </c>
      <c r="F71">
        <v>2021</v>
      </c>
      <c r="G71" t="s">
        <v>1</v>
      </c>
      <c r="H71">
        <v>23</v>
      </c>
      <c r="I71">
        <v>1</v>
      </c>
      <c r="J71">
        <v>17187</v>
      </c>
      <c r="N71">
        <v>90</v>
      </c>
      <c r="O71" t="s">
        <v>981</v>
      </c>
      <c r="P71" t="s">
        <v>3042</v>
      </c>
      <c r="Q71" t="s">
        <v>1872</v>
      </c>
      <c r="R71" t="s">
        <v>2132</v>
      </c>
      <c r="S71" t="s">
        <v>2140</v>
      </c>
      <c r="T71" t="s">
        <v>440</v>
      </c>
      <c r="U71" t="s">
        <v>3043</v>
      </c>
    </row>
    <row r="72" spans="1:21">
      <c r="A72">
        <v>72</v>
      </c>
      <c r="B72" t="s">
        <v>5762</v>
      </c>
      <c r="C72" t="s">
        <v>2544</v>
      </c>
      <c r="D72" t="s">
        <v>2545</v>
      </c>
      <c r="E72" t="s">
        <v>2546</v>
      </c>
      <c r="F72">
        <v>2021</v>
      </c>
      <c r="G72" t="s">
        <v>2242</v>
      </c>
      <c r="H72">
        <v>53</v>
      </c>
      <c r="I72">
        <v>4</v>
      </c>
      <c r="K72">
        <v>345</v>
      </c>
      <c r="L72">
        <v>354</v>
      </c>
      <c r="N72">
        <v>2</v>
      </c>
      <c r="O72" t="s">
        <v>2483</v>
      </c>
      <c r="P72" t="s">
        <v>2484</v>
      </c>
      <c r="Q72" t="s">
        <v>1404</v>
      </c>
      <c r="R72" t="s">
        <v>2132</v>
      </c>
      <c r="T72" t="s">
        <v>440</v>
      </c>
      <c r="U72" t="s">
        <v>2485</v>
      </c>
    </row>
    <row r="73" spans="1:21">
      <c r="A73">
        <v>73</v>
      </c>
      <c r="B73" t="s">
        <v>5762</v>
      </c>
      <c r="C73" t="s">
        <v>2550</v>
      </c>
      <c r="D73" t="s">
        <v>2551</v>
      </c>
      <c r="E73" t="s">
        <v>2552</v>
      </c>
      <c r="F73">
        <v>2021</v>
      </c>
      <c r="G73" t="s">
        <v>2553</v>
      </c>
      <c r="H73">
        <v>22</v>
      </c>
      <c r="I73">
        <v>1</v>
      </c>
      <c r="K73">
        <v>25</v>
      </c>
      <c r="L73">
        <v>26</v>
      </c>
      <c r="O73" t="s">
        <v>2486</v>
      </c>
      <c r="P73" t="s">
        <v>2487</v>
      </c>
      <c r="Q73" t="s">
        <v>1404</v>
      </c>
      <c r="R73" t="s">
        <v>2132</v>
      </c>
      <c r="T73" t="s">
        <v>440</v>
      </c>
      <c r="U73" t="s">
        <v>2488</v>
      </c>
    </row>
    <row r="74" spans="1:21">
      <c r="A74">
        <v>74</v>
      </c>
      <c r="B74" t="s">
        <v>5762</v>
      </c>
      <c r="C74" t="s">
        <v>2557</v>
      </c>
      <c r="D74" t="s">
        <v>2558</v>
      </c>
      <c r="E74" t="s">
        <v>466</v>
      </c>
      <c r="F74">
        <v>2021</v>
      </c>
      <c r="G74" t="s">
        <v>2559</v>
      </c>
      <c r="H74">
        <v>55</v>
      </c>
      <c r="J74">
        <v>102464</v>
      </c>
      <c r="O74" t="s">
        <v>5585</v>
      </c>
      <c r="P74" t="s">
        <v>5586</v>
      </c>
      <c r="Q74" t="s">
        <v>5587</v>
      </c>
      <c r="R74" t="s">
        <v>2132</v>
      </c>
      <c r="T74" t="s">
        <v>440</v>
      </c>
      <c r="U74" t="s">
        <v>5588</v>
      </c>
    </row>
    <row r="75" spans="1:21">
      <c r="A75">
        <v>75</v>
      </c>
      <c r="B75" t="s">
        <v>5762</v>
      </c>
      <c r="C75" t="s">
        <v>2562</v>
      </c>
      <c r="D75" t="s">
        <v>2563</v>
      </c>
      <c r="E75" t="s">
        <v>141</v>
      </c>
      <c r="F75">
        <v>2021</v>
      </c>
      <c r="G75" t="s">
        <v>2564</v>
      </c>
      <c r="H75">
        <v>60</v>
      </c>
      <c r="I75">
        <v>1</v>
      </c>
      <c r="K75">
        <v>14</v>
      </c>
      <c r="L75">
        <v>16</v>
      </c>
      <c r="N75">
        <v>1</v>
      </c>
      <c r="O75" t="s">
        <v>5511</v>
      </c>
      <c r="P75" t="s">
        <v>5512</v>
      </c>
      <c r="Q75" t="s">
        <v>5507</v>
      </c>
      <c r="R75" t="s">
        <v>2132</v>
      </c>
      <c r="S75" t="s">
        <v>2196</v>
      </c>
      <c r="T75" t="s">
        <v>440</v>
      </c>
      <c r="U75" t="s">
        <v>5513</v>
      </c>
    </row>
    <row r="76" spans="1:21">
      <c r="A76">
        <v>76</v>
      </c>
      <c r="B76" t="s">
        <v>5762</v>
      </c>
      <c r="C76" t="s">
        <v>2567</v>
      </c>
      <c r="D76" t="s">
        <v>2568</v>
      </c>
      <c r="E76" t="s">
        <v>2569</v>
      </c>
      <c r="F76">
        <v>2021</v>
      </c>
      <c r="G76" t="s">
        <v>94</v>
      </c>
      <c r="H76">
        <v>218</v>
      </c>
      <c r="J76">
        <v>108357</v>
      </c>
      <c r="N76">
        <v>1</v>
      </c>
      <c r="O76" t="s">
        <v>2494</v>
      </c>
      <c r="P76" t="s">
        <v>2495</v>
      </c>
      <c r="Q76" t="s">
        <v>1404</v>
      </c>
      <c r="R76" t="s">
        <v>2132</v>
      </c>
      <c r="S76" t="s">
        <v>2196</v>
      </c>
      <c r="T76" t="s">
        <v>440</v>
      </c>
      <c r="U76" t="s">
        <v>2496</v>
      </c>
    </row>
    <row r="77" spans="1:21">
      <c r="A77">
        <v>77</v>
      </c>
      <c r="B77" t="s">
        <v>5762</v>
      </c>
      <c r="C77" t="s">
        <v>2573</v>
      </c>
      <c r="D77" t="s">
        <v>2574</v>
      </c>
      <c r="E77" t="s">
        <v>180</v>
      </c>
      <c r="F77">
        <v>2021</v>
      </c>
      <c r="G77" t="s">
        <v>2575</v>
      </c>
      <c r="H77">
        <v>10</v>
      </c>
      <c r="I77">
        <v>1</v>
      </c>
      <c r="K77">
        <v>396</v>
      </c>
      <c r="L77">
        <v>404</v>
      </c>
      <c r="N77">
        <v>8</v>
      </c>
      <c r="O77" t="s">
        <v>1118</v>
      </c>
      <c r="P77" t="s">
        <v>2501</v>
      </c>
      <c r="Q77" t="s">
        <v>1404</v>
      </c>
      <c r="R77" t="s">
        <v>2132</v>
      </c>
      <c r="S77" t="s">
        <v>2140</v>
      </c>
      <c r="T77" t="s">
        <v>440</v>
      </c>
      <c r="U77" t="s">
        <v>2502</v>
      </c>
    </row>
    <row r="78" spans="1:21">
      <c r="A78">
        <v>78</v>
      </c>
      <c r="B78" t="s">
        <v>5762</v>
      </c>
      <c r="C78" t="s">
        <v>2579</v>
      </c>
      <c r="D78" t="s">
        <v>2580</v>
      </c>
      <c r="E78" t="s">
        <v>140</v>
      </c>
      <c r="F78">
        <v>2021</v>
      </c>
      <c r="G78" t="s">
        <v>139</v>
      </c>
      <c r="H78">
        <v>68</v>
      </c>
      <c r="I78">
        <v>1</v>
      </c>
      <c r="K78">
        <v>110</v>
      </c>
      <c r="L78">
        <v>115</v>
      </c>
      <c r="N78">
        <v>7</v>
      </c>
      <c r="O78" t="s">
        <v>2505</v>
      </c>
      <c r="P78" t="s">
        <v>2506</v>
      </c>
      <c r="Q78" t="s">
        <v>1404</v>
      </c>
      <c r="R78" t="s">
        <v>2132</v>
      </c>
      <c r="S78" t="s">
        <v>2196</v>
      </c>
      <c r="T78" t="s">
        <v>440</v>
      </c>
      <c r="U78" t="s">
        <v>2507</v>
      </c>
    </row>
    <row r="79" spans="1:21">
      <c r="A79">
        <v>79</v>
      </c>
      <c r="B79" t="s">
        <v>5762</v>
      </c>
      <c r="C79" t="s">
        <v>2584</v>
      </c>
      <c r="D79" t="s">
        <v>2585</v>
      </c>
      <c r="E79" t="s">
        <v>464</v>
      </c>
      <c r="F79">
        <v>2020</v>
      </c>
      <c r="G79" t="s">
        <v>2586</v>
      </c>
      <c r="H79">
        <v>75</v>
      </c>
      <c r="I79">
        <v>12</v>
      </c>
      <c r="K79">
        <v>713</v>
      </c>
      <c r="L79">
        <v>714</v>
      </c>
      <c r="O79" t="s">
        <v>3676</v>
      </c>
      <c r="P79" t="s">
        <v>5643</v>
      </c>
      <c r="Q79" t="s">
        <v>5624</v>
      </c>
      <c r="R79" t="s">
        <v>2132</v>
      </c>
      <c r="S79" t="s">
        <v>2196</v>
      </c>
      <c r="T79" t="s">
        <v>440</v>
      </c>
      <c r="U79" t="s">
        <v>5644</v>
      </c>
    </row>
    <row r="80" spans="1:21">
      <c r="A80">
        <v>80</v>
      </c>
      <c r="B80" t="s">
        <v>5762</v>
      </c>
      <c r="C80" t="s">
        <v>2590</v>
      </c>
      <c r="D80" t="s">
        <v>2591</v>
      </c>
      <c r="E80" t="s">
        <v>143</v>
      </c>
      <c r="F80">
        <v>2020</v>
      </c>
      <c r="G80" t="s">
        <v>2592</v>
      </c>
      <c r="H80">
        <v>324</v>
      </c>
      <c r="I80">
        <v>21</v>
      </c>
      <c r="K80">
        <v>2163</v>
      </c>
      <c r="L80">
        <v>2164</v>
      </c>
      <c r="N80">
        <v>3</v>
      </c>
      <c r="O80" t="s">
        <v>5517</v>
      </c>
      <c r="P80" t="s">
        <v>5518</v>
      </c>
      <c r="Q80" t="s">
        <v>5507</v>
      </c>
      <c r="R80" t="s">
        <v>2132</v>
      </c>
      <c r="T80" t="s">
        <v>440</v>
      </c>
      <c r="U80" t="s">
        <v>5519</v>
      </c>
    </row>
    <row r="81" spans="1:21">
      <c r="A81">
        <v>81</v>
      </c>
      <c r="B81" t="s">
        <v>5762</v>
      </c>
      <c r="C81" t="s">
        <v>2595</v>
      </c>
      <c r="D81" t="s">
        <v>2596</v>
      </c>
      <c r="E81" t="s">
        <v>131</v>
      </c>
      <c r="F81">
        <v>2020</v>
      </c>
      <c r="G81" t="s">
        <v>2597</v>
      </c>
      <c r="H81">
        <v>111</v>
      </c>
      <c r="J81">
        <v>106524</v>
      </c>
      <c r="N81">
        <v>3</v>
      </c>
      <c r="O81" t="s">
        <v>1099</v>
      </c>
      <c r="P81" t="s">
        <v>2512</v>
      </c>
      <c r="Q81" t="s">
        <v>1404</v>
      </c>
      <c r="R81" t="s">
        <v>2132</v>
      </c>
      <c r="S81" t="s">
        <v>2196</v>
      </c>
      <c r="T81" t="s">
        <v>440</v>
      </c>
      <c r="U81" t="s">
        <v>2513</v>
      </c>
    </row>
    <row r="82" spans="1:21">
      <c r="A82">
        <v>82</v>
      </c>
      <c r="B82" t="s">
        <v>5762</v>
      </c>
      <c r="C82" t="s">
        <v>2601</v>
      </c>
      <c r="D82" t="s">
        <v>2602</v>
      </c>
      <c r="E82" t="s">
        <v>2603</v>
      </c>
      <c r="F82">
        <v>2020</v>
      </c>
      <c r="G82" t="s">
        <v>2604</v>
      </c>
      <c r="H82">
        <v>13</v>
      </c>
      <c r="I82">
        <v>11</v>
      </c>
      <c r="J82">
        <v>238671</v>
      </c>
      <c r="N82">
        <v>2</v>
      </c>
      <c r="O82" t="s">
        <v>2517</v>
      </c>
      <c r="P82" t="s">
        <v>2518</v>
      </c>
      <c r="Q82" t="s">
        <v>1404</v>
      </c>
      <c r="R82" t="s">
        <v>2132</v>
      </c>
      <c r="T82" t="s">
        <v>440</v>
      </c>
      <c r="U82" t="s">
        <v>2519</v>
      </c>
    </row>
    <row r="83" spans="1:21">
      <c r="A83">
        <v>83</v>
      </c>
      <c r="B83" t="s">
        <v>5762</v>
      </c>
      <c r="C83" t="s">
        <v>2607</v>
      </c>
      <c r="D83" t="s">
        <v>2608</v>
      </c>
      <c r="E83" t="s">
        <v>145</v>
      </c>
      <c r="F83">
        <v>2020</v>
      </c>
      <c r="G83" t="s">
        <v>2609</v>
      </c>
      <c r="H83">
        <v>135</v>
      </c>
      <c r="K83">
        <v>182</v>
      </c>
      <c r="L83">
        <v>183</v>
      </c>
      <c r="O83" t="s">
        <v>5589</v>
      </c>
      <c r="P83" t="s">
        <v>5590</v>
      </c>
      <c r="Q83" t="s">
        <v>5587</v>
      </c>
      <c r="R83" t="s">
        <v>2132</v>
      </c>
      <c r="T83" t="s">
        <v>440</v>
      </c>
      <c r="U83" t="s">
        <v>5591</v>
      </c>
    </row>
    <row r="84" spans="1:21">
      <c r="A84">
        <v>84</v>
      </c>
      <c r="B84" t="s">
        <v>5762</v>
      </c>
      <c r="C84" t="s">
        <v>2612</v>
      </c>
      <c r="D84" t="s">
        <v>2613</v>
      </c>
      <c r="E84" t="s">
        <v>2614</v>
      </c>
      <c r="F84">
        <v>2020</v>
      </c>
      <c r="G84" t="s">
        <v>2615</v>
      </c>
      <c r="J84">
        <v>9374387</v>
      </c>
      <c r="O84" t="s">
        <v>2985</v>
      </c>
      <c r="P84" t="s">
        <v>2986</v>
      </c>
      <c r="Q84" t="s">
        <v>1866</v>
      </c>
      <c r="R84" t="s">
        <v>2132</v>
      </c>
      <c r="T84" t="s">
        <v>440</v>
      </c>
      <c r="U84" t="s">
        <v>2987</v>
      </c>
    </row>
    <row r="85" spans="1:21">
      <c r="A85">
        <v>85</v>
      </c>
      <c r="B85" t="s">
        <v>5762</v>
      </c>
      <c r="C85" t="s">
        <v>2618</v>
      </c>
      <c r="D85" t="s">
        <v>2619</v>
      </c>
      <c r="E85" t="s">
        <v>2620</v>
      </c>
      <c r="F85">
        <v>2020</v>
      </c>
      <c r="G85" t="s">
        <v>2621</v>
      </c>
      <c r="H85">
        <v>7</v>
      </c>
      <c r="I85">
        <v>11</v>
      </c>
      <c r="J85" t="s">
        <v>2622</v>
      </c>
      <c r="N85">
        <v>8</v>
      </c>
      <c r="O85" t="s">
        <v>2523</v>
      </c>
      <c r="P85" t="s">
        <v>2524</v>
      </c>
      <c r="Q85" t="s">
        <v>1404</v>
      </c>
      <c r="R85" t="s">
        <v>2132</v>
      </c>
      <c r="S85" t="s">
        <v>2140</v>
      </c>
      <c r="T85" t="s">
        <v>440</v>
      </c>
      <c r="U85" t="s">
        <v>2525</v>
      </c>
    </row>
    <row r="86" spans="1:21">
      <c r="A86">
        <v>86</v>
      </c>
      <c r="B86" t="s">
        <v>5762</v>
      </c>
      <c r="C86" t="s">
        <v>2625</v>
      </c>
      <c r="D86" t="s">
        <v>2626</v>
      </c>
      <c r="E86" t="s">
        <v>147</v>
      </c>
      <c r="F86">
        <v>2020</v>
      </c>
      <c r="G86" t="s">
        <v>2627</v>
      </c>
      <c r="H86">
        <v>44</v>
      </c>
      <c r="I86">
        <v>6</v>
      </c>
      <c r="K86">
        <v>807</v>
      </c>
      <c r="L86">
        <v>819</v>
      </c>
      <c r="N86">
        <v>1</v>
      </c>
      <c r="O86" t="s">
        <v>904</v>
      </c>
      <c r="P86" t="s">
        <v>2530</v>
      </c>
      <c r="Q86" t="s">
        <v>1404</v>
      </c>
      <c r="R86" t="s">
        <v>2132</v>
      </c>
      <c r="S86" t="s">
        <v>2196</v>
      </c>
      <c r="T86" t="s">
        <v>440</v>
      </c>
      <c r="U86" t="s">
        <v>2531</v>
      </c>
    </row>
    <row r="87" spans="1:21">
      <c r="A87">
        <v>87</v>
      </c>
      <c r="B87" t="s">
        <v>5762</v>
      </c>
      <c r="C87" t="s">
        <v>2631</v>
      </c>
      <c r="D87" t="s">
        <v>2632</v>
      </c>
      <c r="E87" t="s">
        <v>149</v>
      </c>
      <c r="F87">
        <v>2020</v>
      </c>
      <c r="G87" t="s">
        <v>2633</v>
      </c>
      <c r="H87">
        <v>46</v>
      </c>
      <c r="J87">
        <v>102578</v>
      </c>
      <c r="N87">
        <v>3</v>
      </c>
      <c r="O87" t="s">
        <v>2537</v>
      </c>
      <c r="P87" t="s">
        <v>2538</v>
      </c>
      <c r="Q87" t="s">
        <v>1404</v>
      </c>
      <c r="R87" t="s">
        <v>2132</v>
      </c>
      <c r="T87" t="s">
        <v>440</v>
      </c>
      <c r="U87" t="s">
        <v>2539</v>
      </c>
    </row>
    <row r="88" spans="1:21">
      <c r="A88">
        <v>88</v>
      </c>
      <c r="B88" t="s">
        <v>5762</v>
      </c>
      <c r="C88" t="s">
        <v>2636</v>
      </c>
      <c r="D88" t="s">
        <v>2637</v>
      </c>
      <c r="E88" t="s">
        <v>2638</v>
      </c>
      <c r="F88">
        <v>2020</v>
      </c>
      <c r="G88" t="s">
        <v>2639</v>
      </c>
      <c r="H88">
        <v>26</v>
      </c>
      <c r="I88">
        <v>6</v>
      </c>
      <c r="K88">
        <v>309</v>
      </c>
      <c r="L88">
        <v>315</v>
      </c>
      <c r="N88">
        <v>172</v>
      </c>
      <c r="O88" t="s">
        <v>3046</v>
      </c>
      <c r="P88" t="s">
        <v>3047</v>
      </c>
      <c r="Q88" t="s">
        <v>1872</v>
      </c>
      <c r="R88" t="s">
        <v>2132</v>
      </c>
      <c r="S88" t="s">
        <v>2216</v>
      </c>
      <c r="T88" t="s">
        <v>440</v>
      </c>
      <c r="U88" t="s">
        <v>3048</v>
      </c>
    </row>
    <row r="89" spans="1:21">
      <c r="A89">
        <v>89</v>
      </c>
      <c r="B89" t="s">
        <v>5762</v>
      </c>
      <c r="C89" t="s">
        <v>2643</v>
      </c>
      <c r="D89" t="s">
        <v>2644</v>
      </c>
      <c r="E89" t="s">
        <v>148</v>
      </c>
      <c r="F89">
        <v>2020</v>
      </c>
      <c r="G89" t="s">
        <v>2645</v>
      </c>
      <c r="H89">
        <v>96</v>
      </c>
      <c r="I89">
        <v>1141</v>
      </c>
      <c r="K89">
        <v>686</v>
      </c>
      <c r="L89">
        <v>692</v>
      </c>
      <c r="N89">
        <v>4</v>
      </c>
      <c r="O89" t="s">
        <v>3051</v>
      </c>
      <c r="P89" t="s">
        <v>3052</v>
      </c>
      <c r="Q89" t="s">
        <v>1872</v>
      </c>
      <c r="R89" t="s">
        <v>2132</v>
      </c>
      <c r="S89" t="s">
        <v>2216</v>
      </c>
      <c r="T89" t="s">
        <v>440</v>
      </c>
      <c r="U89" t="s">
        <v>3053</v>
      </c>
    </row>
    <row r="90" spans="1:21">
      <c r="A90">
        <v>90</v>
      </c>
      <c r="B90" t="s">
        <v>5762</v>
      </c>
      <c r="C90" t="s">
        <v>2649</v>
      </c>
      <c r="D90" t="s">
        <v>2650</v>
      </c>
      <c r="E90" t="s">
        <v>146</v>
      </c>
      <c r="F90">
        <v>2020</v>
      </c>
      <c r="G90" t="s">
        <v>2325</v>
      </c>
      <c r="H90">
        <v>35</v>
      </c>
      <c r="I90">
        <v>11</v>
      </c>
      <c r="K90">
        <v>3346</v>
      </c>
      <c r="L90">
        <v>3347</v>
      </c>
      <c r="N90">
        <v>1</v>
      </c>
      <c r="O90" t="s">
        <v>5650</v>
      </c>
      <c r="P90" t="s">
        <v>5651</v>
      </c>
      <c r="Q90" t="s">
        <v>5624</v>
      </c>
      <c r="R90" t="s">
        <v>2132</v>
      </c>
      <c r="S90" t="s">
        <v>2184</v>
      </c>
      <c r="T90" t="s">
        <v>440</v>
      </c>
      <c r="U90" t="s">
        <v>5652</v>
      </c>
    </row>
    <row r="91" spans="1:21">
      <c r="A91">
        <v>91</v>
      </c>
      <c r="B91" t="s">
        <v>5762</v>
      </c>
      <c r="C91" t="s">
        <v>2653</v>
      </c>
      <c r="D91" t="s">
        <v>2654</v>
      </c>
      <c r="E91" t="s">
        <v>154</v>
      </c>
      <c r="F91">
        <v>2020</v>
      </c>
      <c r="G91" t="s">
        <v>2655</v>
      </c>
      <c r="H91">
        <v>6</v>
      </c>
      <c r="I91">
        <v>4</v>
      </c>
      <c r="J91" t="s">
        <v>597</v>
      </c>
      <c r="N91">
        <v>5</v>
      </c>
      <c r="O91" t="s">
        <v>598</v>
      </c>
      <c r="P91" t="s">
        <v>2542</v>
      </c>
      <c r="Q91" t="s">
        <v>1404</v>
      </c>
      <c r="R91" t="s">
        <v>2132</v>
      </c>
      <c r="S91" t="s">
        <v>2140</v>
      </c>
      <c r="T91" t="s">
        <v>440</v>
      </c>
      <c r="U91" t="s">
        <v>2543</v>
      </c>
    </row>
    <row r="92" spans="1:21">
      <c r="A92">
        <v>92</v>
      </c>
      <c r="B92" t="s">
        <v>5762</v>
      </c>
      <c r="C92" t="s">
        <v>2659</v>
      </c>
      <c r="D92" t="s">
        <v>2660</v>
      </c>
      <c r="E92" t="s">
        <v>151</v>
      </c>
      <c r="F92">
        <v>2020</v>
      </c>
      <c r="G92" t="s">
        <v>2661</v>
      </c>
      <c r="H92">
        <v>133</v>
      </c>
      <c r="I92">
        <v>10</v>
      </c>
      <c r="K92" t="s">
        <v>2662</v>
      </c>
      <c r="N92">
        <v>1</v>
      </c>
      <c r="O92" t="s">
        <v>5595</v>
      </c>
      <c r="P92" t="s">
        <v>5596</v>
      </c>
      <c r="Q92" t="s">
        <v>5587</v>
      </c>
      <c r="R92" t="s">
        <v>2132</v>
      </c>
      <c r="T92" t="s">
        <v>440</v>
      </c>
      <c r="U92" t="s">
        <v>5597</v>
      </c>
    </row>
    <row r="93" spans="1:21">
      <c r="A93">
        <v>93</v>
      </c>
      <c r="B93" t="s">
        <v>5762</v>
      </c>
      <c r="C93" t="s">
        <v>2665</v>
      </c>
      <c r="D93" t="s">
        <v>2666</v>
      </c>
      <c r="E93" t="s">
        <v>150</v>
      </c>
      <c r="F93">
        <v>2020</v>
      </c>
      <c r="G93" t="s">
        <v>2667</v>
      </c>
      <c r="H93">
        <v>7</v>
      </c>
      <c r="I93">
        <v>10</v>
      </c>
      <c r="K93">
        <v>840</v>
      </c>
      <c r="N93">
        <v>1</v>
      </c>
      <c r="O93" t="s">
        <v>5601</v>
      </c>
      <c r="P93" t="s">
        <v>5602</v>
      </c>
      <c r="Q93" t="s">
        <v>5587</v>
      </c>
      <c r="R93" t="s">
        <v>2132</v>
      </c>
      <c r="S93" t="s">
        <v>2216</v>
      </c>
      <c r="T93" t="s">
        <v>440</v>
      </c>
      <c r="U93" t="s">
        <v>5603</v>
      </c>
    </row>
    <row r="94" spans="1:21">
      <c r="A94">
        <v>94</v>
      </c>
      <c r="B94" t="s">
        <v>5762</v>
      </c>
      <c r="C94" t="s">
        <v>2670</v>
      </c>
      <c r="D94" t="s">
        <v>2671</v>
      </c>
      <c r="E94" t="s">
        <v>152</v>
      </c>
      <c r="F94">
        <v>2020</v>
      </c>
      <c r="G94" t="s">
        <v>2228</v>
      </c>
      <c r="H94">
        <v>31</v>
      </c>
      <c r="I94">
        <v>12</v>
      </c>
      <c r="K94">
        <v>1161</v>
      </c>
      <c r="L94">
        <v>1168</v>
      </c>
      <c r="N94">
        <v>2</v>
      </c>
      <c r="O94" t="s">
        <v>2547</v>
      </c>
      <c r="P94" t="s">
        <v>2548</v>
      </c>
      <c r="Q94" t="s">
        <v>1404</v>
      </c>
      <c r="R94" t="s">
        <v>2132</v>
      </c>
      <c r="T94" t="s">
        <v>440</v>
      </c>
      <c r="U94" t="s">
        <v>2549</v>
      </c>
    </row>
    <row r="95" spans="1:21">
      <c r="A95">
        <v>95</v>
      </c>
      <c r="B95" t="s">
        <v>5762</v>
      </c>
      <c r="C95" t="s">
        <v>2674</v>
      </c>
      <c r="D95" t="s">
        <v>2675</v>
      </c>
      <c r="E95" t="s">
        <v>153</v>
      </c>
      <c r="F95">
        <v>2020</v>
      </c>
      <c r="G95" t="s">
        <v>2676</v>
      </c>
      <c r="H95">
        <v>111</v>
      </c>
      <c r="J95">
        <v>107120</v>
      </c>
      <c r="N95">
        <v>5</v>
      </c>
      <c r="O95" t="s">
        <v>2554</v>
      </c>
      <c r="P95" t="s">
        <v>2555</v>
      </c>
      <c r="Q95" t="s">
        <v>1404</v>
      </c>
      <c r="R95" t="s">
        <v>2132</v>
      </c>
      <c r="T95" t="s">
        <v>440</v>
      </c>
      <c r="U95" t="s">
        <v>2556</v>
      </c>
    </row>
    <row r="96" spans="1:21">
      <c r="A96">
        <v>96</v>
      </c>
      <c r="B96" t="s">
        <v>5762</v>
      </c>
      <c r="C96" t="s">
        <v>2679</v>
      </c>
      <c r="D96" t="s">
        <v>2680</v>
      </c>
      <c r="E96" t="s">
        <v>155</v>
      </c>
      <c r="F96">
        <v>2020</v>
      </c>
      <c r="G96" t="s">
        <v>2681</v>
      </c>
      <c r="H96">
        <v>202</v>
      </c>
      <c r="I96">
        <v>6</v>
      </c>
      <c r="K96" t="s">
        <v>2682</v>
      </c>
      <c r="L96" t="s">
        <v>2683</v>
      </c>
      <c r="O96" t="s">
        <v>5655</v>
      </c>
      <c r="P96" t="s">
        <v>5656</v>
      </c>
      <c r="Q96" t="s">
        <v>5624</v>
      </c>
      <c r="R96" t="s">
        <v>2132</v>
      </c>
      <c r="S96" t="s">
        <v>2196</v>
      </c>
      <c r="T96" t="s">
        <v>440</v>
      </c>
      <c r="U96" t="s">
        <v>5657</v>
      </c>
    </row>
    <row r="97" spans="1:21">
      <c r="A97">
        <v>97</v>
      </c>
      <c r="B97" t="s">
        <v>5762</v>
      </c>
      <c r="C97" t="s">
        <v>2687</v>
      </c>
      <c r="D97" t="s">
        <v>2688</v>
      </c>
      <c r="E97" t="s">
        <v>156</v>
      </c>
      <c r="F97">
        <v>2020</v>
      </c>
      <c r="G97" t="s">
        <v>2689</v>
      </c>
      <c r="H97">
        <v>26</v>
      </c>
      <c r="I97">
        <v>9</v>
      </c>
      <c r="K97">
        <v>1445</v>
      </c>
      <c r="L97">
        <v>1450</v>
      </c>
      <c r="N97">
        <v>4</v>
      </c>
      <c r="O97" t="s">
        <v>1151</v>
      </c>
      <c r="P97" t="s">
        <v>2560</v>
      </c>
      <c r="Q97" t="s">
        <v>1404</v>
      </c>
      <c r="R97" t="s">
        <v>2132</v>
      </c>
      <c r="S97" t="s">
        <v>2216</v>
      </c>
      <c r="T97" t="s">
        <v>440</v>
      </c>
      <c r="U97" t="s">
        <v>2561</v>
      </c>
    </row>
    <row r="98" spans="1:21">
      <c r="A98">
        <v>98</v>
      </c>
      <c r="B98" t="s">
        <v>5762</v>
      </c>
      <c r="C98" t="s">
        <v>2692</v>
      </c>
      <c r="D98" t="s">
        <v>2693</v>
      </c>
      <c r="E98" t="s">
        <v>157</v>
      </c>
      <c r="F98">
        <v>2020</v>
      </c>
      <c r="G98" t="s">
        <v>2694</v>
      </c>
      <c r="H98">
        <v>45</v>
      </c>
      <c r="I98">
        <v>8</v>
      </c>
      <c r="K98">
        <v>597</v>
      </c>
      <c r="L98">
        <v>602</v>
      </c>
      <c r="N98">
        <v>2</v>
      </c>
      <c r="O98" t="s">
        <v>1012</v>
      </c>
      <c r="P98" t="s">
        <v>2565</v>
      </c>
      <c r="Q98" t="s">
        <v>1404</v>
      </c>
      <c r="R98" t="s">
        <v>2132</v>
      </c>
      <c r="S98" t="s">
        <v>2196</v>
      </c>
      <c r="T98" t="s">
        <v>440</v>
      </c>
      <c r="U98" t="s">
        <v>2566</v>
      </c>
    </row>
    <row r="99" spans="1:21">
      <c r="A99">
        <v>99</v>
      </c>
      <c r="B99" t="s">
        <v>5762</v>
      </c>
      <c r="C99" t="s">
        <v>2698</v>
      </c>
      <c r="D99" t="s">
        <v>2699</v>
      </c>
      <c r="E99" t="s">
        <v>158</v>
      </c>
      <c r="F99">
        <v>2020</v>
      </c>
      <c r="G99" t="s">
        <v>2700</v>
      </c>
      <c r="H99">
        <v>312</v>
      </c>
      <c r="I99">
        <v>6</v>
      </c>
      <c r="K99">
        <v>421</v>
      </c>
      <c r="L99">
        <v>426</v>
      </c>
      <c r="N99">
        <v>5</v>
      </c>
      <c r="O99" t="s">
        <v>2570</v>
      </c>
      <c r="P99" t="s">
        <v>2571</v>
      </c>
      <c r="Q99" t="s">
        <v>1404</v>
      </c>
      <c r="R99" t="s">
        <v>2132</v>
      </c>
      <c r="T99" t="s">
        <v>440</v>
      </c>
      <c r="U99" t="s">
        <v>2572</v>
      </c>
    </row>
    <row r="100" spans="1:21">
      <c r="A100">
        <v>100</v>
      </c>
      <c r="B100" t="s">
        <v>5762</v>
      </c>
      <c r="C100" t="s">
        <v>2703</v>
      </c>
      <c r="D100" t="s">
        <v>2704</v>
      </c>
      <c r="E100" t="s">
        <v>160</v>
      </c>
      <c r="F100">
        <v>2020</v>
      </c>
      <c r="G100" t="s">
        <v>2705</v>
      </c>
      <c r="H100">
        <v>32</v>
      </c>
      <c r="I100">
        <v>2</v>
      </c>
      <c r="K100">
        <v>54</v>
      </c>
      <c r="L100">
        <v>60</v>
      </c>
      <c r="N100">
        <v>2</v>
      </c>
      <c r="O100" t="s">
        <v>2576</v>
      </c>
      <c r="P100" t="s">
        <v>2577</v>
      </c>
      <c r="Q100" t="s">
        <v>1404</v>
      </c>
      <c r="R100" t="s">
        <v>2132</v>
      </c>
      <c r="T100" t="s">
        <v>440</v>
      </c>
      <c r="U100" t="s">
        <v>2578</v>
      </c>
    </row>
    <row r="101" spans="1:21">
      <c r="A101">
        <v>101</v>
      </c>
      <c r="B101" t="s">
        <v>5762</v>
      </c>
      <c r="C101" t="s">
        <v>2709</v>
      </c>
      <c r="D101" t="s">
        <v>2710</v>
      </c>
      <c r="E101" t="s">
        <v>161</v>
      </c>
      <c r="F101">
        <v>2020</v>
      </c>
      <c r="G101" t="s">
        <v>2137</v>
      </c>
      <c r="H101">
        <v>17</v>
      </c>
      <c r="I101">
        <v>12</v>
      </c>
      <c r="J101">
        <v>4584</v>
      </c>
      <c r="K101">
        <v>1</v>
      </c>
      <c r="L101">
        <v>8</v>
      </c>
      <c r="N101">
        <v>8</v>
      </c>
      <c r="O101" t="s">
        <v>2581</v>
      </c>
      <c r="P101" t="s">
        <v>2582</v>
      </c>
      <c r="Q101" t="s">
        <v>1404</v>
      </c>
      <c r="R101" t="s">
        <v>2132</v>
      </c>
      <c r="S101" t="s">
        <v>2140</v>
      </c>
      <c r="T101" t="s">
        <v>440</v>
      </c>
      <c r="U101" t="s">
        <v>2583</v>
      </c>
    </row>
    <row r="102" spans="1:21">
      <c r="A102">
        <v>102</v>
      </c>
      <c r="B102" t="s">
        <v>5762</v>
      </c>
      <c r="C102" t="s">
        <v>2713</v>
      </c>
      <c r="D102" t="s">
        <v>2714</v>
      </c>
      <c r="E102" t="s">
        <v>162</v>
      </c>
      <c r="F102">
        <v>2020</v>
      </c>
      <c r="G102" t="s">
        <v>2715</v>
      </c>
      <c r="H102">
        <v>34</v>
      </c>
      <c r="I102">
        <v>6</v>
      </c>
      <c r="K102">
        <v>612</v>
      </c>
      <c r="L102">
        <v>622</v>
      </c>
      <c r="N102">
        <v>18</v>
      </c>
      <c r="O102" t="s">
        <v>2587</v>
      </c>
      <c r="P102" t="s">
        <v>2588</v>
      </c>
      <c r="Q102" t="s">
        <v>1404</v>
      </c>
      <c r="R102" t="s">
        <v>2132</v>
      </c>
      <c r="T102" t="s">
        <v>440</v>
      </c>
      <c r="U102" t="s">
        <v>2589</v>
      </c>
    </row>
    <row r="103" spans="1:21">
      <c r="A103">
        <v>103</v>
      </c>
      <c r="B103" t="s">
        <v>5762</v>
      </c>
      <c r="C103" t="s">
        <v>2718</v>
      </c>
      <c r="D103" t="s">
        <v>2719</v>
      </c>
      <c r="E103" t="s">
        <v>163</v>
      </c>
      <c r="F103">
        <v>2020</v>
      </c>
      <c r="G103" t="s">
        <v>2469</v>
      </c>
      <c r="H103">
        <v>133</v>
      </c>
      <c r="I103">
        <v>1515</v>
      </c>
      <c r="K103">
        <v>54</v>
      </c>
      <c r="L103">
        <v>69</v>
      </c>
      <c r="N103">
        <v>4</v>
      </c>
      <c r="P103" t="s">
        <v>2593</v>
      </c>
      <c r="Q103" t="s">
        <v>1404</v>
      </c>
      <c r="R103" t="s">
        <v>2132</v>
      </c>
      <c r="T103" t="s">
        <v>440</v>
      </c>
      <c r="U103" t="s">
        <v>2594</v>
      </c>
    </row>
    <row r="104" spans="1:21">
      <c r="A104">
        <v>104</v>
      </c>
      <c r="B104" t="s">
        <v>5762</v>
      </c>
      <c r="C104" t="s">
        <v>2723</v>
      </c>
      <c r="D104" t="s">
        <v>2724</v>
      </c>
      <c r="E104" t="s">
        <v>164</v>
      </c>
      <c r="F104">
        <v>2020</v>
      </c>
      <c r="G104" t="s">
        <v>2252</v>
      </c>
      <c r="H104">
        <v>31</v>
      </c>
      <c r="I104">
        <v>4</v>
      </c>
      <c r="K104">
        <v>366</v>
      </c>
      <c r="L104">
        <v>369</v>
      </c>
      <c r="N104">
        <v>10</v>
      </c>
      <c r="O104" t="s">
        <v>2598</v>
      </c>
      <c r="P104" t="s">
        <v>2599</v>
      </c>
      <c r="Q104" t="s">
        <v>1404</v>
      </c>
      <c r="R104" t="s">
        <v>2132</v>
      </c>
      <c r="T104" t="s">
        <v>440</v>
      </c>
      <c r="U104" t="s">
        <v>2600</v>
      </c>
    </row>
    <row r="105" spans="1:21">
      <c r="A105">
        <v>105</v>
      </c>
      <c r="B105" t="s">
        <v>5762</v>
      </c>
      <c r="C105" t="s">
        <v>2727</v>
      </c>
      <c r="D105" t="s">
        <v>2728</v>
      </c>
      <c r="E105" t="s">
        <v>165</v>
      </c>
      <c r="F105">
        <v>2020</v>
      </c>
      <c r="G105" t="s">
        <v>2729</v>
      </c>
      <c r="H105">
        <v>20</v>
      </c>
      <c r="I105">
        <v>1</v>
      </c>
      <c r="J105">
        <v>191</v>
      </c>
      <c r="N105">
        <v>3</v>
      </c>
      <c r="O105" t="s">
        <v>1186</v>
      </c>
      <c r="P105" t="s">
        <v>2605</v>
      </c>
      <c r="Q105" t="s">
        <v>1404</v>
      </c>
      <c r="R105" t="s">
        <v>2132</v>
      </c>
      <c r="S105" t="s">
        <v>2140</v>
      </c>
      <c r="T105" t="s">
        <v>440</v>
      </c>
      <c r="U105" t="s">
        <v>2606</v>
      </c>
    </row>
    <row r="106" spans="1:21">
      <c r="A106">
        <v>106</v>
      </c>
      <c r="B106" t="s">
        <v>5762</v>
      </c>
      <c r="C106" t="s">
        <v>2733</v>
      </c>
      <c r="D106" t="s">
        <v>2734</v>
      </c>
      <c r="E106" t="s">
        <v>5</v>
      </c>
      <c r="F106">
        <v>2020</v>
      </c>
      <c r="G106" t="s">
        <v>2522</v>
      </c>
      <c r="H106">
        <v>55</v>
      </c>
      <c r="I106">
        <v>7</v>
      </c>
      <c r="K106">
        <v>1138</v>
      </c>
      <c r="L106">
        <v>1145</v>
      </c>
      <c r="N106">
        <v>33</v>
      </c>
      <c r="O106" t="s">
        <v>561</v>
      </c>
      <c r="P106" t="s">
        <v>2610</v>
      </c>
      <c r="Q106" t="s">
        <v>1404</v>
      </c>
      <c r="R106" t="s">
        <v>2132</v>
      </c>
      <c r="T106" t="s">
        <v>440</v>
      </c>
      <c r="U106" t="s">
        <v>2611</v>
      </c>
    </row>
    <row r="107" spans="1:21">
      <c r="A107">
        <v>107</v>
      </c>
      <c r="B107" t="s">
        <v>5762</v>
      </c>
      <c r="C107" t="s">
        <v>2738</v>
      </c>
      <c r="D107" t="s">
        <v>2739</v>
      </c>
      <c r="E107" t="s">
        <v>166</v>
      </c>
      <c r="F107">
        <v>2020</v>
      </c>
      <c r="G107" t="s">
        <v>2740</v>
      </c>
      <c r="H107">
        <v>32</v>
      </c>
      <c r="I107">
        <v>3</v>
      </c>
      <c r="K107">
        <v>187</v>
      </c>
      <c r="L107">
        <v>188</v>
      </c>
      <c r="O107" t="s">
        <v>5523</v>
      </c>
      <c r="P107" t="s">
        <v>5524</v>
      </c>
      <c r="Q107" t="s">
        <v>5507</v>
      </c>
      <c r="R107" t="s">
        <v>2132</v>
      </c>
      <c r="S107" t="s">
        <v>2216</v>
      </c>
      <c r="T107" t="s">
        <v>440</v>
      </c>
      <c r="U107" t="s">
        <v>5525</v>
      </c>
    </row>
    <row r="108" spans="1:21">
      <c r="A108">
        <v>108</v>
      </c>
      <c r="B108" t="s">
        <v>5762</v>
      </c>
      <c r="C108" t="s">
        <v>2743</v>
      </c>
      <c r="D108" t="s">
        <v>2744</v>
      </c>
      <c r="E108" t="s">
        <v>167</v>
      </c>
      <c r="F108">
        <v>2020</v>
      </c>
      <c r="G108" t="s">
        <v>2745</v>
      </c>
      <c r="H108">
        <v>256</v>
      </c>
      <c r="I108">
        <v>7</v>
      </c>
      <c r="O108" t="s">
        <v>5530</v>
      </c>
      <c r="P108" t="s">
        <v>5531</v>
      </c>
      <c r="Q108" t="s">
        <v>5507</v>
      </c>
      <c r="R108" t="s">
        <v>2132</v>
      </c>
      <c r="T108" t="s">
        <v>440</v>
      </c>
      <c r="U108" t="s">
        <v>5532</v>
      </c>
    </row>
    <row r="109" spans="1:21">
      <c r="A109">
        <v>109</v>
      </c>
      <c r="B109" t="s">
        <v>5762</v>
      </c>
      <c r="C109" t="s">
        <v>2748</v>
      </c>
      <c r="D109" t="s">
        <v>2749</v>
      </c>
      <c r="E109" t="s">
        <v>8</v>
      </c>
      <c r="F109">
        <v>2020</v>
      </c>
      <c r="G109" t="s">
        <v>2750</v>
      </c>
      <c r="H109">
        <v>133</v>
      </c>
      <c r="J109">
        <v>106013</v>
      </c>
      <c r="N109">
        <v>12</v>
      </c>
      <c r="O109" t="s">
        <v>1050</v>
      </c>
      <c r="P109" t="s">
        <v>2616</v>
      </c>
      <c r="Q109" t="s">
        <v>1404</v>
      </c>
      <c r="R109" t="s">
        <v>2132</v>
      </c>
      <c r="T109" t="s">
        <v>440</v>
      </c>
      <c r="U109" t="s">
        <v>2617</v>
      </c>
    </row>
    <row r="110" spans="1:21">
      <c r="A110">
        <v>110</v>
      </c>
      <c r="B110" t="s">
        <v>5762</v>
      </c>
      <c r="C110" t="s">
        <v>2754</v>
      </c>
      <c r="D110" t="s">
        <v>2755</v>
      </c>
      <c r="E110" t="s">
        <v>168</v>
      </c>
      <c r="F110">
        <v>2020</v>
      </c>
      <c r="G110" t="s">
        <v>445</v>
      </c>
      <c r="H110">
        <v>126</v>
      </c>
      <c r="I110">
        <v>6</v>
      </c>
      <c r="K110">
        <v>1147</v>
      </c>
      <c r="L110">
        <v>1148</v>
      </c>
      <c r="N110">
        <v>2</v>
      </c>
      <c r="O110" t="s">
        <v>5661</v>
      </c>
      <c r="P110" t="s">
        <v>5662</v>
      </c>
      <c r="Q110" t="s">
        <v>5624</v>
      </c>
      <c r="R110" t="s">
        <v>2132</v>
      </c>
      <c r="S110" t="s">
        <v>2216</v>
      </c>
      <c r="T110" t="s">
        <v>440</v>
      </c>
      <c r="U110" t="s">
        <v>5663</v>
      </c>
    </row>
    <row r="111" spans="1:21">
      <c r="A111">
        <v>111</v>
      </c>
      <c r="B111" t="s">
        <v>5762</v>
      </c>
      <c r="C111" t="s">
        <v>2759</v>
      </c>
      <c r="D111" t="s">
        <v>2760</v>
      </c>
      <c r="E111" t="s">
        <v>27</v>
      </c>
      <c r="F111">
        <v>2020</v>
      </c>
      <c r="G111" t="s">
        <v>2761</v>
      </c>
      <c r="H111">
        <v>10</v>
      </c>
      <c r="I111">
        <v>3</v>
      </c>
      <c r="J111" t="s">
        <v>944</v>
      </c>
      <c r="N111">
        <v>8</v>
      </c>
      <c r="O111" t="s">
        <v>945</v>
      </c>
      <c r="P111" t="s">
        <v>2623</v>
      </c>
      <c r="Q111" t="s">
        <v>1404</v>
      </c>
      <c r="R111" t="s">
        <v>2132</v>
      </c>
      <c r="S111" t="s">
        <v>2140</v>
      </c>
      <c r="T111" t="s">
        <v>440</v>
      </c>
      <c r="U111" t="s">
        <v>2624</v>
      </c>
    </row>
    <row r="112" spans="1:21">
      <c r="A112">
        <v>112</v>
      </c>
      <c r="B112" t="s">
        <v>5762</v>
      </c>
      <c r="C112" t="s">
        <v>2765</v>
      </c>
      <c r="D112" t="s">
        <v>2766</v>
      </c>
      <c r="E112" t="s">
        <v>169</v>
      </c>
      <c r="F112">
        <v>2020</v>
      </c>
      <c r="G112" t="s">
        <v>2767</v>
      </c>
      <c r="J112">
        <v>9090758</v>
      </c>
      <c r="K112">
        <v>298</v>
      </c>
      <c r="L112">
        <v>303</v>
      </c>
      <c r="O112" t="s">
        <v>2990</v>
      </c>
      <c r="P112" t="s">
        <v>2991</v>
      </c>
      <c r="Q112" t="s">
        <v>1866</v>
      </c>
      <c r="R112" t="s">
        <v>2132</v>
      </c>
      <c r="T112" t="s">
        <v>440</v>
      </c>
      <c r="U112" t="s">
        <v>2992</v>
      </c>
    </row>
    <row r="113" spans="1:21">
      <c r="A113">
        <v>113</v>
      </c>
      <c r="B113" t="s">
        <v>5762</v>
      </c>
      <c r="C113" t="s">
        <v>2770</v>
      </c>
      <c r="D113" t="s">
        <v>2771</v>
      </c>
      <c r="E113" t="s">
        <v>7</v>
      </c>
      <c r="F113">
        <v>2020</v>
      </c>
      <c r="G113" t="s">
        <v>2772</v>
      </c>
      <c r="H113">
        <v>42</v>
      </c>
      <c r="I113">
        <v>3</v>
      </c>
      <c r="K113">
        <v>256</v>
      </c>
      <c r="L113">
        <v>261</v>
      </c>
      <c r="N113">
        <v>14</v>
      </c>
      <c r="O113" t="s">
        <v>2628</v>
      </c>
      <c r="P113" t="s">
        <v>2629</v>
      </c>
      <c r="Q113" t="s">
        <v>1404</v>
      </c>
      <c r="R113" t="s">
        <v>2132</v>
      </c>
      <c r="T113" t="s">
        <v>440</v>
      </c>
      <c r="U113" t="s">
        <v>2630</v>
      </c>
    </row>
    <row r="114" spans="1:21">
      <c r="A114">
        <v>114</v>
      </c>
      <c r="B114" t="s">
        <v>5762</v>
      </c>
      <c r="C114" t="s">
        <v>2775</v>
      </c>
      <c r="D114" t="s">
        <v>2776</v>
      </c>
      <c r="E114" t="s">
        <v>28</v>
      </c>
      <c r="F114">
        <v>2020</v>
      </c>
      <c r="G114" t="s">
        <v>0</v>
      </c>
      <c r="H114">
        <v>77</v>
      </c>
      <c r="J114">
        <v>102688</v>
      </c>
      <c r="N114">
        <v>10</v>
      </c>
      <c r="O114" t="s">
        <v>485</v>
      </c>
      <c r="P114" t="s">
        <v>2634</v>
      </c>
      <c r="Q114" t="s">
        <v>1404</v>
      </c>
      <c r="R114" t="s">
        <v>2132</v>
      </c>
      <c r="S114" t="s">
        <v>2196</v>
      </c>
      <c r="T114" t="s">
        <v>440</v>
      </c>
      <c r="U114" t="s">
        <v>2635</v>
      </c>
    </row>
    <row r="115" spans="1:21">
      <c r="A115">
        <v>115</v>
      </c>
      <c r="B115" t="s">
        <v>5762</v>
      </c>
      <c r="C115" t="s">
        <v>2779</v>
      </c>
      <c r="D115" t="s">
        <v>2780</v>
      </c>
      <c r="E115" t="s">
        <v>171</v>
      </c>
      <c r="F115">
        <v>2020</v>
      </c>
      <c r="G115" t="s">
        <v>2228</v>
      </c>
      <c r="H115">
        <v>31</v>
      </c>
      <c r="I115">
        <v>3</v>
      </c>
      <c r="K115">
        <v>254</v>
      </c>
      <c r="L115">
        <v>263</v>
      </c>
      <c r="N115">
        <v>1</v>
      </c>
      <c r="O115" t="s">
        <v>2640</v>
      </c>
      <c r="P115" t="s">
        <v>2641</v>
      </c>
      <c r="Q115" t="s">
        <v>1404</v>
      </c>
      <c r="R115" t="s">
        <v>2132</v>
      </c>
      <c r="S115" t="s">
        <v>2196</v>
      </c>
      <c r="T115" t="s">
        <v>440</v>
      </c>
      <c r="U115" t="s">
        <v>2642</v>
      </c>
    </row>
    <row r="116" spans="1:21">
      <c r="A116">
        <v>116</v>
      </c>
      <c r="B116" t="s">
        <v>5762</v>
      </c>
      <c r="C116" t="s">
        <v>2784</v>
      </c>
      <c r="D116" t="s">
        <v>2785</v>
      </c>
      <c r="E116" t="s">
        <v>170</v>
      </c>
      <c r="F116">
        <v>2020</v>
      </c>
      <c r="G116" t="s">
        <v>2786</v>
      </c>
      <c r="H116">
        <v>86</v>
      </c>
      <c r="I116">
        <v>3</v>
      </c>
      <c r="K116">
        <v>505</v>
      </c>
      <c r="L116">
        <v>516</v>
      </c>
      <c r="N116">
        <v>8</v>
      </c>
      <c r="O116" t="s">
        <v>2646</v>
      </c>
      <c r="P116" t="s">
        <v>2647</v>
      </c>
      <c r="Q116" t="s">
        <v>1404</v>
      </c>
      <c r="R116" t="s">
        <v>2132</v>
      </c>
      <c r="S116" t="s">
        <v>2184</v>
      </c>
      <c r="T116" t="s">
        <v>440</v>
      </c>
      <c r="U116" t="s">
        <v>2648</v>
      </c>
    </row>
    <row r="117" spans="1:21">
      <c r="A117">
        <v>117</v>
      </c>
      <c r="B117" t="s">
        <v>5762</v>
      </c>
      <c r="C117" t="s">
        <v>2790</v>
      </c>
      <c r="D117" t="s">
        <v>2791</v>
      </c>
      <c r="E117" t="s">
        <v>173</v>
      </c>
      <c r="F117">
        <v>2020</v>
      </c>
      <c r="G117" t="s">
        <v>2469</v>
      </c>
      <c r="H117">
        <v>133</v>
      </c>
      <c r="I117">
        <v>1508</v>
      </c>
      <c r="K117">
        <v>92</v>
      </c>
      <c r="L117">
        <v>110</v>
      </c>
      <c r="N117">
        <v>3</v>
      </c>
      <c r="P117" t="s">
        <v>2651</v>
      </c>
      <c r="Q117" t="s">
        <v>1404</v>
      </c>
      <c r="R117" t="s">
        <v>2132</v>
      </c>
      <c r="T117" t="s">
        <v>440</v>
      </c>
      <c r="U117" t="s">
        <v>2652</v>
      </c>
    </row>
    <row r="118" spans="1:21">
      <c r="A118">
        <v>118</v>
      </c>
      <c r="B118" t="s">
        <v>5762</v>
      </c>
      <c r="C118" t="s">
        <v>2794</v>
      </c>
      <c r="D118" t="s">
        <v>2795</v>
      </c>
      <c r="E118" t="s">
        <v>2796</v>
      </c>
      <c r="F118">
        <v>2020</v>
      </c>
      <c r="G118" t="s">
        <v>2797</v>
      </c>
      <c r="K118">
        <v>201</v>
      </c>
      <c r="L118">
        <v>211</v>
      </c>
      <c r="O118" t="s">
        <v>5504</v>
      </c>
      <c r="P118" t="s">
        <v>5505</v>
      </c>
      <c r="Q118" t="s">
        <v>4276</v>
      </c>
      <c r="R118" t="s">
        <v>2132</v>
      </c>
      <c r="S118" t="s">
        <v>2360</v>
      </c>
      <c r="T118" t="s">
        <v>440</v>
      </c>
      <c r="U118" t="s">
        <v>5506</v>
      </c>
    </row>
    <row r="119" spans="1:21">
      <c r="A119">
        <v>119</v>
      </c>
      <c r="B119" t="s">
        <v>5762</v>
      </c>
      <c r="C119" t="s">
        <v>2801</v>
      </c>
      <c r="D119" t="s">
        <v>2802</v>
      </c>
      <c r="E119" t="s">
        <v>181</v>
      </c>
      <c r="F119">
        <v>2020</v>
      </c>
      <c r="G119" t="s">
        <v>2803</v>
      </c>
      <c r="K119">
        <v>1</v>
      </c>
      <c r="L119">
        <v>6</v>
      </c>
      <c r="N119">
        <v>1</v>
      </c>
      <c r="O119" t="s">
        <v>2656</v>
      </c>
      <c r="P119" t="s">
        <v>2657</v>
      </c>
      <c r="Q119" t="s">
        <v>1404</v>
      </c>
      <c r="R119" t="s">
        <v>2132</v>
      </c>
      <c r="S119" t="s">
        <v>2196</v>
      </c>
      <c r="T119" t="s">
        <v>440</v>
      </c>
      <c r="U119" t="s">
        <v>2658</v>
      </c>
    </row>
    <row r="120" spans="1:21">
      <c r="A120">
        <v>120</v>
      </c>
      <c r="B120" t="s">
        <v>5762</v>
      </c>
      <c r="C120" t="s">
        <v>2807</v>
      </c>
      <c r="D120" t="s">
        <v>2808</v>
      </c>
      <c r="E120" t="s">
        <v>179</v>
      </c>
      <c r="F120">
        <v>2020</v>
      </c>
      <c r="G120" t="s">
        <v>2809</v>
      </c>
      <c r="H120">
        <v>272</v>
      </c>
      <c r="K120">
        <v>5</v>
      </c>
      <c r="L120">
        <v>8</v>
      </c>
      <c r="N120">
        <v>6</v>
      </c>
      <c r="O120" t="s">
        <v>2995</v>
      </c>
      <c r="P120" t="s">
        <v>2996</v>
      </c>
      <c r="Q120" t="s">
        <v>1866</v>
      </c>
      <c r="R120" t="s">
        <v>2132</v>
      </c>
      <c r="T120" t="s">
        <v>440</v>
      </c>
      <c r="U120" t="s">
        <v>2997</v>
      </c>
    </row>
    <row r="121" spans="1:21">
      <c r="A121">
        <v>121</v>
      </c>
      <c r="B121" t="s">
        <v>5762</v>
      </c>
      <c r="C121" t="s">
        <v>2812</v>
      </c>
      <c r="D121" t="s">
        <v>2813</v>
      </c>
      <c r="E121" t="s">
        <v>176</v>
      </c>
      <c r="F121">
        <v>2020</v>
      </c>
      <c r="G121" t="s">
        <v>2814</v>
      </c>
      <c r="J121">
        <v>9051527</v>
      </c>
      <c r="K121">
        <v>552</v>
      </c>
      <c r="L121">
        <v>559</v>
      </c>
      <c r="N121">
        <v>1</v>
      </c>
      <c r="O121" t="s">
        <v>3001</v>
      </c>
      <c r="P121" t="s">
        <v>3002</v>
      </c>
      <c r="Q121" t="s">
        <v>1866</v>
      </c>
      <c r="R121" t="s">
        <v>2132</v>
      </c>
      <c r="T121" t="s">
        <v>440</v>
      </c>
      <c r="U121" t="s">
        <v>3003</v>
      </c>
    </row>
    <row r="122" spans="1:21">
      <c r="A122">
        <v>122</v>
      </c>
      <c r="B122" t="s">
        <v>5762</v>
      </c>
      <c r="C122" t="s">
        <v>2818</v>
      </c>
      <c r="D122" t="s">
        <v>2819</v>
      </c>
      <c r="E122" t="s">
        <v>177</v>
      </c>
      <c r="F122">
        <v>2020</v>
      </c>
      <c r="G122" t="s">
        <v>2820</v>
      </c>
      <c r="H122">
        <v>110</v>
      </c>
      <c r="I122">
        <v>3</v>
      </c>
      <c r="K122">
        <v>357</v>
      </c>
      <c r="L122">
        <v>362</v>
      </c>
      <c r="N122">
        <v>24</v>
      </c>
      <c r="O122" t="s">
        <v>886</v>
      </c>
      <c r="P122" t="s">
        <v>3057</v>
      </c>
      <c r="Q122" t="s">
        <v>1872</v>
      </c>
      <c r="R122" t="s">
        <v>2132</v>
      </c>
      <c r="S122" t="s">
        <v>2196</v>
      </c>
      <c r="T122" t="s">
        <v>440</v>
      </c>
      <c r="U122" t="s">
        <v>3058</v>
      </c>
    </row>
    <row r="123" spans="1:21">
      <c r="A123">
        <v>123</v>
      </c>
      <c r="B123" t="s">
        <v>5762</v>
      </c>
      <c r="C123" t="s">
        <v>2824</v>
      </c>
      <c r="D123" t="s">
        <v>2825</v>
      </c>
      <c r="E123" t="s">
        <v>174</v>
      </c>
      <c r="F123">
        <v>2020</v>
      </c>
      <c r="G123" t="s">
        <v>2820</v>
      </c>
      <c r="H123">
        <v>110</v>
      </c>
      <c r="I123">
        <v>2</v>
      </c>
      <c r="K123">
        <v>174</v>
      </c>
      <c r="L123">
        <v>175</v>
      </c>
      <c r="N123">
        <v>4</v>
      </c>
      <c r="O123" t="s">
        <v>5536</v>
      </c>
      <c r="P123" t="s">
        <v>5537</v>
      </c>
      <c r="Q123" t="s">
        <v>5507</v>
      </c>
      <c r="R123" t="s">
        <v>2132</v>
      </c>
      <c r="S123" t="s">
        <v>2196</v>
      </c>
      <c r="T123" t="s">
        <v>440</v>
      </c>
      <c r="U123" t="s">
        <v>5538</v>
      </c>
    </row>
    <row r="124" spans="1:21">
      <c r="A124">
        <v>124</v>
      </c>
      <c r="B124" t="s">
        <v>5762</v>
      </c>
      <c r="C124" t="s">
        <v>2829</v>
      </c>
      <c r="D124" t="s">
        <v>2830</v>
      </c>
      <c r="E124" t="s">
        <v>31</v>
      </c>
      <c r="F124">
        <v>2020</v>
      </c>
      <c r="G124" t="s">
        <v>2831</v>
      </c>
      <c r="H124">
        <v>60</v>
      </c>
      <c r="I124">
        <v>1</v>
      </c>
      <c r="K124">
        <v>235</v>
      </c>
      <c r="L124">
        <v>243</v>
      </c>
      <c r="N124">
        <v>3</v>
      </c>
      <c r="O124" t="s">
        <v>992</v>
      </c>
      <c r="P124" t="s">
        <v>3007</v>
      </c>
      <c r="Q124" t="s">
        <v>1866</v>
      </c>
      <c r="R124" t="s">
        <v>2132</v>
      </c>
      <c r="T124" t="s">
        <v>440</v>
      </c>
      <c r="U124" t="s">
        <v>3008</v>
      </c>
    </row>
    <row r="125" spans="1:21">
      <c r="A125">
        <v>125</v>
      </c>
      <c r="B125" t="s">
        <v>5762</v>
      </c>
      <c r="C125" t="s">
        <v>2834</v>
      </c>
      <c r="D125" t="s">
        <v>2835</v>
      </c>
      <c r="E125" t="s">
        <v>32</v>
      </c>
      <c r="F125">
        <v>2020</v>
      </c>
      <c r="G125" t="s">
        <v>2831</v>
      </c>
      <c r="H125">
        <v>60</v>
      </c>
      <c r="I125">
        <v>1</v>
      </c>
      <c r="K125">
        <v>248</v>
      </c>
      <c r="L125">
        <v>252</v>
      </c>
      <c r="N125">
        <v>5</v>
      </c>
      <c r="O125" t="s">
        <v>671</v>
      </c>
      <c r="P125" t="s">
        <v>2663</v>
      </c>
      <c r="Q125" t="s">
        <v>1404</v>
      </c>
      <c r="R125" t="s">
        <v>2132</v>
      </c>
      <c r="T125" t="s">
        <v>440</v>
      </c>
      <c r="U125" t="s">
        <v>2664</v>
      </c>
    </row>
    <row r="126" spans="1:21">
      <c r="A126">
        <v>126</v>
      </c>
      <c r="B126" t="s">
        <v>5762</v>
      </c>
      <c r="C126" t="s">
        <v>2838</v>
      </c>
      <c r="D126" t="s">
        <v>2839</v>
      </c>
      <c r="E126" t="s">
        <v>104</v>
      </c>
      <c r="F126">
        <v>2020</v>
      </c>
      <c r="G126" t="s">
        <v>2840</v>
      </c>
      <c r="H126">
        <v>34</v>
      </c>
      <c r="I126">
        <v>1</v>
      </c>
      <c r="K126">
        <v>77</v>
      </c>
      <c r="L126">
        <v>93</v>
      </c>
      <c r="N126">
        <v>23</v>
      </c>
      <c r="O126" t="s">
        <v>1058</v>
      </c>
      <c r="P126" t="s">
        <v>3061</v>
      </c>
      <c r="Q126" t="s">
        <v>1872</v>
      </c>
      <c r="R126" t="s">
        <v>2132</v>
      </c>
      <c r="T126" t="s">
        <v>440</v>
      </c>
      <c r="U126" t="s">
        <v>3062</v>
      </c>
    </row>
    <row r="127" spans="1:21">
      <c r="A127">
        <v>127</v>
      </c>
      <c r="B127" t="s">
        <v>5762</v>
      </c>
      <c r="C127" t="s">
        <v>2843</v>
      </c>
      <c r="D127" t="s">
        <v>2844</v>
      </c>
      <c r="E127" t="s">
        <v>175</v>
      </c>
      <c r="F127">
        <v>2020</v>
      </c>
      <c r="G127" t="s">
        <v>2845</v>
      </c>
      <c r="H127">
        <v>127</v>
      </c>
      <c r="I127">
        <v>1</v>
      </c>
      <c r="K127">
        <v>17</v>
      </c>
      <c r="N127">
        <v>3</v>
      </c>
      <c r="O127" t="s">
        <v>5667</v>
      </c>
      <c r="P127" t="s">
        <v>5668</v>
      </c>
      <c r="Q127" t="s">
        <v>5624</v>
      </c>
      <c r="R127" t="s">
        <v>2132</v>
      </c>
      <c r="T127" t="s">
        <v>440</v>
      </c>
      <c r="U127" t="s">
        <v>5669</v>
      </c>
    </row>
    <row r="128" spans="1:21">
      <c r="A128">
        <v>128</v>
      </c>
      <c r="B128" t="s">
        <v>5762</v>
      </c>
      <c r="C128" t="s">
        <v>2849</v>
      </c>
      <c r="D128" t="s">
        <v>2850</v>
      </c>
      <c r="E128" t="s">
        <v>34</v>
      </c>
      <c r="F128">
        <v>2020</v>
      </c>
      <c r="G128" t="s">
        <v>2325</v>
      </c>
      <c r="H128">
        <v>35</v>
      </c>
      <c r="I128">
        <v>1</v>
      </c>
      <c r="K128">
        <v>153</v>
      </c>
      <c r="L128">
        <v>159</v>
      </c>
      <c r="N128">
        <v>15</v>
      </c>
      <c r="O128" t="s">
        <v>893</v>
      </c>
      <c r="P128" t="s">
        <v>2668</v>
      </c>
      <c r="Q128" t="s">
        <v>1404</v>
      </c>
      <c r="R128" t="s">
        <v>2132</v>
      </c>
      <c r="S128" t="s">
        <v>2184</v>
      </c>
      <c r="T128" t="s">
        <v>440</v>
      </c>
      <c r="U128" t="s">
        <v>2669</v>
      </c>
    </row>
    <row r="129" spans="1:21">
      <c r="A129">
        <v>129</v>
      </c>
      <c r="B129" t="s">
        <v>5762</v>
      </c>
      <c r="C129" t="s">
        <v>2854</v>
      </c>
      <c r="D129" t="s">
        <v>2855</v>
      </c>
      <c r="E129" t="s">
        <v>103</v>
      </c>
      <c r="F129">
        <v>2019</v>
      </c>
      <c r="G129" t="s">
        <v>0</v>
      </c>
      <c r="H129">
        <v>74</v>
      </c>
      <c r="K129">
        <v>11</v>
      </c>
      <c r="L129">
        <v>17</v>
      </c>
      <c r="N129">
        <v>4</v>
      </c>
      <c r="O129" t="s">
        <v>850</v>
      </c>
      <c r="P129" t="s">
        <v>2672</v>
      </c>
      <c r="Q129" t="s">
        <v>1404</v>
      </c>
      <c r="R129" t="s">
        <v>2132</v>
      </c>
      <c r="S129" t="s">
        <v>2196</v>
      </c>
      <c r="T129" t="s">
        <v>440</v>
      </c>
      <c r="U129" t="s">
        <v>2673</v>
      </c>
    </row>
    <row r="130" spans="1:21">
      <c r="A130">
        <v>130</v>
      </c>
      <c r="B130" t="s">
        <v>5762</v>
      </c>
      <c r="C130" t="s">
        <v>2858</v>
      </c>
      <c r="D130" t="s">
        <v>2859</v>
      </c>
      <c r="E130" t="s">
        <v>182</v>
      </c>
      <c r="F130">
        <v>2019</v>
      </c>
      <c r="G130" t="s">
        <v>2522</v>
      </c>
      <c r="H130">
        <v>54</v>
      </c>
      <c r="I130">
        <v>13</v>
      </c>
      <c r="K130">
        <v>2191</v>
      </c>
      <c r="L130">
        <v>2197</v>
      </c>
      <c r="N130">
        <v>5</v>
      </c>
      <c r="O130" t="s">
        <v>501</v>
      </c>
      <c r="P130" t="s">
        <v>2677</v>
      </c>
      <c r="Q130" t="s">
        <v>1404</v>
      </c>
      <c r="R130" t="s">
        <v>2132</v>
      </c>
      <c r="T130" t="s">
        <v>440</v>
      </c>
      <c r="U130" t="s">
        <v>2678</v>
      </c>
    </row>
    <row r="131" spans="1:21">
      <c r="A131">
        <v>131</v>
      </c>
      <c r="B131" t="s">
        <v>5762</v>
      </c>
      <c r="C131" t="s">
        <v>2862</v>
      </c>
      <c r="D131" t="s">
        <v>2863</v>
      </c>
      <c r="E131" t="s">
        <v>183</v>
      </c>
      <c r="F131">
        <v>2019</v>
      </c>
      <c r="G131" t="s">
        <v>2803</v>
      </c>
      <c r="H131">
        <v>24</v>
      </c>
      <c r="I131">
        <v>6</v>
      </c>
      <c r="K131">
        <v>677</v>
      </c>
      <c r="L131">
        <v>680</v>
      </c>
      <c r="N131">
        <v>1</v>
      </c>
      <c r="O131" t="s">
        <v>2684</v>
      </c>
      <c r="P131" t="s">
        <v>2685</v>
      </c>
      <c r="Q131" t="s">
        <v>1404</v>
      </c>
      <c r="R131" t="s">
        <v>2132</v>
      </c>
      <c r="T131" t="s">
        <v>440</v>
      </c>
      <c r="U131" t="s">
        <v>2686</v>
      </c>
    </row>
    <row r="132" spans="1:21">
      <c r="A132">
        <v>132</v>
      </c>
      <c r="B132" t="s">
        <v>5762</v>
      </c>
      <c r="C132" t="s">
        <v>2866</v>
      </c>
      <c r="D132" t="s">
        <v>2867</v>
      </c>
      <c r="E132" t="s">
        <v>33</v>
      </c>
      <c r="F132">
        <v>2019</v>
      </c>
      <c r="G132" t="s">
        <v>0</v>
      </c>
      <c r="H132">
        <v>73</v>
      </c>
      <c r="K132">
        <v>219</v>
      </c>
      <c r="L132">
        <v>227</v>
      </c>
      <c r="N132">
        <v>24</v>
      </c>
      <c r="O132" t="s">
        <v>746</v>
      </c>
      <c r="P132" t="s">
        <v>2690</v>
      </c>
      <c r="Q132" t="s">
        <v>1404</v>
      </c>
      <c r="R132" t="s">
        <v>2132</v>
      </c>
      <c r="T132" t="s">
        <v>440</v>
      </c>
      <c r="U132" t="s">
        <v>2691</v>
      </c>
    </row>
    <row r="133" spans="1:21">
      <c r="A133">
        <v>133</v>
      </c>
      <c r="B133" t="s">
        <v>5762</v>
      </c>
      <c r="C133" t="s">
        <v>2871</v>
      </c>
      <c r="D133" t="s">
        <v>2872</v>
      </c>
      <c r="E133" t="s">
        <v>184</v>
      </c>
      <c r="F133">
        <v>2019</v>
      </c>
      <c r="G133" t="s">
        <v>2137</v>
      </c>
      <c r="H133">
        <v>16</v>
      </c>
      <c r="I133">
        <v>19</v>
      </c>
      <c r="J133">
        <v>3628</v>
      </c>
      <c r="N133">
        <v>16</v>
      </c>
      <c r="O133" t="s">
        <v>2695</v>
      </c>
      <c r="P133" t="s">
        <v>2696</v>
      </c>
      <c r="Q133" t="s">
        <v>1404</v>
      </c>
      <c r="R133" t="s">
        <v>2132</v>
      </c>
      <c r="S133" t="s">
        <v>2140</v>
      </c>
      <c r="T133" t="s">
        <v>440</v>
      </c>
      <c r="U133" t="s">
        <v>2697</v>
      </c>
    </row>
    <row r="134" spans="1:21">
      <c r="A134">
        <v>134</v>
      </c>
      <c r="B134" t="s">
        <v>5762</v>
      </c>
      <c r="C134" t="s">
        <v>2875</v>
      </c>
      <c r="D134" t="s">
        <v>2876</v>
      </c>
      <c r="E134" t="s">
        <v>185</v>
      </c>
      <c r="F134">
        <v>2019</v>
      </c>
      <c r="G134" t="s">
        <v>2287</v>
      </c>
      <c r="H134">
        <v>14</v>
      </c>
      <c r="I134">
        <v>1</v>
      </c>
      <c r="J134">
        <v>38</v>
      </c>
      <c r="N134">
        <v>5</v>
      </c>
      <c r="O134" t="s">
        <v>686</v>
      </c>
      <c r="P134" t="s">
        <v>2701</v>
      </c>
      <c r="Q134" t="s">
        <v>1404</v>
      </c>
      <c r="R134" t="s">
        <v>2132</v>
      </c>
      <c r="S134" t="s">
        <v>2140</v>
      </c>
      <c r="T134" t="s">
        <v>440</v>
      </c>
      <c r="U134" t="s">
        <v>2702</v>
      </c>
    </row>
    <row r="135" spans="1:21">
      <c r="A135">
        <v>135</v>
      </c>
      <c r="B135" t="s">
        <v>5762</v>
      </c>
      <c r="C135" t="s">
        <v>2879</v>
      </c>
      <c r="D135" t="s">
        <v>2880</v>
      </c>
      <c r="E135" t="s">
        <v>186</v>
      </c>
      <c r="F135">
        <v>2019</v>
      </c>
      <c r="G135" t="s">
        <v>2881</v>
      </c>
      <c r="H135">
        <v>54</v>
      </c>
      <c r="I135">
        <v>2</v>
      </c>
      <c r="K135">
        <v>75</v>
      </c>
      <c r="L135">
        <v>86</v>
      </c>
      <c r="N135">
        <v>6</v>
      </c>
      <c r="O135" t="s">
        <v>2706</v>
      </c>
      <c r="P135" t="s">
        <v>2707</v>
      </c>
      <c r="Q135" t="s">
        <v>1404</v>
      </c>
      <c r="R135" t="s">
        <v>2132</v>
      </c>
      <c r="S135" t="s">
        <v>2196</v>
      </c>
      <c r="T135" t="s">
        <v>440</v>
      </c>
      <c r="U135" t="s">
        <v>2708</v>
      </c>
    </row>
    <row r="136" spans="1:21">
      <c r="A136">
        <v>136</v>
      </c>
      <c r="B136" t="s">
        <v>5762</v>
      </c>
      <c r="C136" t="s">
        <v>2885</v>
      </c>
      <c r="D136" t="s">
        <v>2886</v>
      </c>
      <c r="E136" t="s">
        <v>187</v>
      </c>
      <c r="F136">
        <v>2019</v>
      </c>
      <c r="G136" t="s">
        <v>2592</v>
      </c>
      <c r="H136">
        <v>322</v>
      </c>
      <c r="I136">
        <v>9</v>
      </c>
      <c r="K136">
        <v>802</v>
      </c>
      <c r="L136">
        <v>804</v>
      </c>
      <c r="O136" t="s">
        <v>5670</v>
      </c>
      <c r="P136" t="s">
        <v>5671</v>
      </c>
      <c r="Q136" t="s">
        <v>5624</v>
      </c>
      <c r="R136" t="s">
        <v>2132</v>
      </c>
      <c r="T136" t="s">
        <v>440</v>
      </c>
      <c r="U136" t="s">
        <v>5672</v>
      </c>
    </row>
    <row r="137" spans="1:21">
      <c r="A137">
        <v>137</v>
      </c>
      <c r="B137" t="s">
        <v>5762</v>
      </c>
      <c r="C137" t="s">
        <v>2890</v>
      </c>
      <c r="D137" t="s">
        <v>2891</v>
      </c>
      <c r="E137" t="s">
        <v>189</v>
      </c>
      <c r="F137">
        <v>2019</v>
      </c>
      <c r="G137" t="s">
        <v>1</v>
      </c>
      <c r="H137">
        <v>21</v>
      </c>
      <c r="I137">
        <v>8</v>
      </c>
      <c r="J137" t="s">
        <v>1025</v>
      </c>
      <c r="N137">
        <v>23</v>
      </c>
      <c r="O137" t="s">
        <v>1026</v>
      </c>
      <c r="P137" t="s">
        <v>2711</v>
      </c>
      <c r="Q137" t="s">
        <v>1404</v>
      </c>
      <c r="R137" t="s">
        <v>2132</v>
      </c>
      <c r="S137" t="s">
        <v>2140</v>
      </c>
      <c r="T137" t="s">
        <v>440</v>
      </c>
      <c r="U137" t="s">
        <v>2712</v>
      </c>
    </row>
    <row r="138" spans="1:21">
      <c r="A138">
        <v>138</v>
      </c>
      <c r="B138" t="s">
        <v>5762</v>
      </c>
      <c r="C138" t="s">
        <v>2894</v>
      </c>
      <c r="D138" t="s">
        <v>2895</v>
      </c>
      <c r="E138" t="s">
        <v>37</v>
      </c>
      <c r="F138">
        <v>2019</v>
      </c>
      <c r="G138" t="s">
        <v>2427</v>
      </c>
      <c r="H138">
        <v>96</v>
      </c>
      <c r="K138">
        <v>24</v>
      </c>
      <c r="L138">
        <v>29</v>
      </c>
      <c r="N138">
        <v>34</v>
      </c>
      <c r="O138" t="s">
        <v>589</v>
      </c>
      <c r="P138" t="s">
        <v>3066</v>
      </c>
      <c r="Q138" t="s">
        <v>1872</v>
      </c>
      <c r="R138" t="s">
        <v>2132</v>
      </c>
      <c r="T138" t="s">
        <v>440</v>
      </c>
      <c r="U138" t="s">
        <v>3067</v>
      </c>
    </row>
    <row r="139" spans="1:21">
      <c r="A139">
        <v>139</v>
      </c>
      <c r="B139" t="s">
        <v>5762</v>
      </c>
      <c r="C139" t="s">
        <v>2899</v>
      </c>
      <c r="D139" t="s">
        <v>2900</v>
      </c>
      <c r="E139" t="s">
        <v>190</v>
      </c>
      <c r="F139">
        <v>2019</v>
      </c>
      <c r="G139" t="s">
        <v>2592</v>
      </c>
      <c r="H139">
        <v>321</v>
      </c>
      <c r="I139">
        <v>22</v>
      </c>
      <c r="K139">
        <v>2163</v>
      </c>
      <c r="L139">
        <v>2164</v>
      </c>
      <c r="N139">
        <v>28</v>
      </c>
      <c r="O139" t="s">
        <v>3070</v>
      </c>
      <c r="P139" t="s">
        <v>3071</v>
      </c>
      <c r="Q139" t="s">
        <v>1872</v>
      </c>
      <c r="R139" t="s">
        <v>2132</v>
      </c>
      <c r="T139" t="s">
        <v>440</v>
      </c>
      <c r="U139" t="s">
        <v>3072</v>
      </c>
    </row>
    <row r="140" spans="1:21">
      <c r="A140">
        <v>140</v>
      </c>
      <c r="B140" t="s">
        <v>5762</v>
      </c>
      <c r="C140" t="s">
        <v>2903</v>
      </c>
      <c r="D140" t="s">
        <v>2904</v>
      </c>
      <c r="E140" t="s">
        <v>11</v>
      </c>
      <c r="F140">
        <v>2019</v>
      </c>
      <c r="G140" t="s">
        <v>2180</v>
      </c>
      <c r="H140">
        <v>14</v>
      </c>
      <c r="I140">
        <v>6</v>
      </c>
      <c r="J140" t="s">
        <v>826</v>
      </c>
      <c r="N140">
        <v>16</v>
      </c>
      <c r="O140" t="s">
        <v>827</v>
      </c>
      <c r="P140" t="s">
        <v>2716</v>
      </c>
      <c r="Q140" t="s">
        <v>1404</v>
      </c>
      <c r="R140" t="s">
        <v>2132</v>
      </c>
      <c r="S140" t="s">
        <v>2140</v>
      </c>
      <c r="T140" t="s">
        <v>440</v>
      </c>
      <c r="U140" t="s">
        <v>2717</v>
      </c>
    </row>
    <row r="141" spans="1:21">
      <c r="A141">
        <v>141</v>
      </c>
      <c r="B141" t="s">
        <v>5762</v>
      </c>
      <c r="C141" t="s">
        <v>2907</v>
      </c>
      <c r="D141" t="s">
        <v>2908</v>
      </c>
      <c r="E141" t="s">
        <v>191</v>
      </c>
      <c r="F141">
        <v>2019</v>
      </c>
      <c r="G141" t="s">
        <v>2909</v>
      </c>
      <c r="H141">
        <v>173</v>
      </c>
      <c r="I141">
        <v>2</v>
      </c>
      <c r="K141">
        <v>185</v>
      </c>
      <c r="L141">
        <v>186</v>
      </c>
      <c r="N141">
        <v>6</v>
      </c>
      <c r="O141" t="s">
        <v>5606</v>
      </c>
      <c r="P141" t="s">
        <v>5607</v>
      </c>
      <c r="Q141" t="s">
        <v>5587</v>
      </c>
      <c r="R141" t="s">
        <v>2132</v>
      </c>
      <c r="S141" t="s">
        <v>2184</v>
      </c>
      <c r="T141" t="s">
        <v>440</v>
      </c>
      <c r="U141" t="s">
        <v>5608</v>
      </c>
    </row>
    <row r="142" spans="1:21">
      <c r="A142">
        <v>142</v>
      </c>
      <c r="B142" t="s">
        <v>5762</v>
      </c>
      <c r="C142" t="s">
        <v>2912</v>
      </c>
      <c r="D142" t="s">
        <v>2913</v>
      </c>
      <c r="E142" t="s">
        <v>192</v>
      </c>
      <c r="F142">
        <v>2019</v>
      </c>
      <c r="G142" t="s">
        <v>2914</v>
      </c>
      <c r="H142">
        <v>19</v>
      </c>
      <c r="I142">
        <v>1</v>
      </c>
      <c r="J142">
        <v>17</v>
      </c>
      <c r="N142">
        <v>56</v>
      </c>
      <c r="O142" t="s">
        <v>1106</v>
      </c>
      <c r="P142" t="s">
        <v>3076</v>
      </c>
      <c r="Q142" t="s">
        <v>1872</v>
      </c>
      <c r="R142" t="s">
        <v>2132</v>
      </c>
      <c r="S142" t="s">
        <v>2140</v>
      </c>
      <c r="T142" t="s">
        <v>440</v>
      </c>
      <c r="U142" t="s">
        <v>3077</v>
      </c>
    </row>
    <row r="143" spans="1:21">
      <c r="A143">
        <v>143</v>
      </c>
      <c r="B143" t="s">
        <v>5762</v>
      </c>
      <c r="C143" t="s">
        <v>2918</v>
      </c>
      <c r="D143" t="s">
        <v>2919</v>
      </c>
      <c r="E143" t="s">
        <v>193</v>
      </c>
      <c r="F143">
        <v>2019</v>
      </c>
      <c r="G143" t="s">
        <v>2920</v>
      </c>
      <c r="J143">
        <v>8609633</v>
      </c>
      <c r="K143">
        <v>474</v>
      </c>
      <c r="L143">
        <v>479</v>
      </c>
      <c r="N143">
        <v>8</v>
      </c>
      <c r="O143" t="s">
        <v>937</v>
      </c>
      <c r="P143" t="s">
        <v>3012</v>
      </c>
      <c r="Q143" t="s">
        <v>1866</v>
      </c>
      <c r="R143" t="s">
        <v>2132</v>
      </c>
      <c r="S143" t="s">
        <v>2196</v>
      </c>
      <c r="T143" t="s">
        <v>440</v>
      </c>
      <c r="U143" t="s">
        <v>3013</v>
      </c>
    </row>
    <row r="144" spans="1:21">
      <c r="A144">
        <v>144</v>
      </c>
      <c r="B144" t="s">
        <v>5762</v>
      </c>
      <c r="C144" t="s">
        <v>2923</v>
      </c>
      <c r="D144" t="s">
        <v>2924</v>
      </c>
      <c r="E144" t="s">
        <v>194</v>
      </c>
      <c r="F144">
        <v>2019</v>
      </c>
      <c r="G144" t="s">
        <v>2925</v>
      </c>
      <c r="H144">
        <v>25</v>
      </c>
      <c r="I144">
        <v>6</v>
      </c>
      <c r="K144">
        <v>14</v>
      </c>
      <c r="L144">
        <v>20</v>
      </c>
      <c r="N144">
        <v>4</v>
      </c>
      <c r="O144" t="s">
        <v>2720</v>
      </c>
      <c r="P144" t="s">
        <v>2721</v>
      </c>
      <c r="Q144" t="s">
        <v>1404</v>
      </c>
      <c r="R144" t="s">
        <v>2132</v>
      </c>
      <c r="S144" t="s">
        <v>2140</v>
      </c>
      <c r="T144" t="s">
        <v>440</v>
      </c>
      <c r="U144" t="s">
        <v>2722</v>
      </c>
    </row>
    <row r="145" spans="1:21">
      <c r="A145">
        <v>145</v>
      </c>
      <c r="B145" t="s">
        <v>5762</v>
      </c>
      <c r="C145" t="s">
        <v>2929</v>
      </c>
      <c r="D145" t="s">
        <v>2930</v>
      </c>
      <c r="E145" t="s">
        <v>71</v>
      </c>
      <c r="F145">
        <v>2018</v>
      </c>
      <c r="G145" t="s">
        <v>2931</v>
      </c>
      <c r="H145">
        <v>1</v>
      </c>
      <c r="I145">
        <v>7</v>
      </c>
      <c r="K145" t="s">
        <v>755</v>
      </c>
      <c r="N145">
        <v>13</v>
      </c>
      <c r="O145" t="s">
        <v>756</v>
      </c>
      <c r="P145" t="s">
        <v>2725</v>
      </c>
      <c r="Q145" t="s">
        <v>1404</v>
      </c>
      <c r="R145" t="s">
        <v>2132</v>
      </c>
      <c r="S145" t="s">
        <v>2140</v>
      </c>
      <c r="T145" t="s">
        <v>440</v>
      </c>
      <c r="U145" t="s">
        <v>2726</v>
      </c>
    </row>
    <row r="146" spans="1:21">
      <c r="A146">
        <v>146</v>
      </c>
      <c r="B146" t="s">
        <v>5762</v>
      </c>
      <c r="C146" t="s">
        <v>2934</v>
      </c>
      <c r="D146" t="s">
        <v>2935</v>
      </c>
      <c r="E146" t="s">
        <v>197</v>
      </c>
      <c r="F146">
        <v>2018</v>
      </c>
      <c r="G146" t="s">
        <v>2936</v>
      </c>
      <c r="H146">
        <v>40</v>
      </c>
      <c r="I146">
        <v>9</v>
      </c>
      <c r="K146">
        <v>1429</v>
      </c>
      <c r="L146">
        <v>1434</v>
      </c>
      <c r="N146">
        <v>1</v>
      </c>
      <c r="O146" t="s">
        <v>5542</v>
      </c>
      <c r="P146" t="s">
        <v>5543</v>
      </c>
      <c r="Q146" t="s">
        <v>5507</v>
      </c>
      <c r="R146" t="s">
        <v>2132</v>
      </c>
      <c r="S146" t="s">
        <v>2216</v>
      </c>
      <c r="T146" t="s">
        <v>440</v>
      </c>
      <c r="U146" t="s">
        <v>5544</v>
      </c>
    </row>
    <row r="147" spans="1:21">
      <c r="A147">
        <v>147</v>
      </c>
      <c r="B147" t="s">
        <v>5762</v>
      </c>
      <c r="C147" t="s">
        <v>2939</v>
      </c>
      <c r="D147" t="s">
        <v>2940</v>
      </c>
      <c r="E147" t="s">
        <v>196</v>
      </c>
      <c r="F147">
        <v>2018</v>
      </c>
      <c r="G147" t="s">
        <v>2941</v>
      </c>
      <c r="H147">
        <v>142</v>
      </c>
      <c r="I147">
        <v>3</v>
      </c>
      <c r="J147" t="s">
        <v>2942</v>
      </c>
      <c r="N147">
        <v>90</v>
      </c>
      <c r="O147" t="s">
        <v>2730</v>
      </c>
      <c r="P147" t="s">
        <v>2731</v>
      </c>
      <c r="Q147" t="s">
        <v>1404</v>
      </c>
      <c r="R147" t="s">
        <v>2132</v>
      </c>
      <c r="T147" t="s">
        <v>440</v>
      </c>
      <c r="U147" t="s">
        <v>2732</v>
      </c>
    </row>
    <row r="148" spans="1:21">
      <c r="A148">
        <v>148</v>
      </c>
      <c r="B148" t="s">
        <v>5762</v>
      </c>
      <c r="C148" t="s">
        <v>2946</v>
      </c>
      <c r="D148" t="s">
        <v>2947</v>
      </c>
      <c r="E148" t="s">
        <v>195</v>
      </c>
      <c r="F148">
        <v>2018</v>
      </c>
      <c r="G148" t="s">
        <v>2325</v>
      </c>
      <c r="H148">
        <v>33</v>
      </c>
      <c r="I148">
        <v>9</v>
      </c>
      <c r="K148">
        <v>1438</v>
      </c>
      <c r="L148">
        <v>1440</v>
      </c>
      <c r="N148">
        <v>11</v>
      </c>
      <c r="O148" t="s">
        <v>2735</v>
      </c>
      <c r="P148" t="s">
        <v>2736</v>
      </c>
      <c r="Q148" t="s">
        <v>1404</v>
      </c>
      <c r="R148" t="s">
        <v>2132</v>
      </c>
      <c r="S148" t="s">
        <v>2368</v>
      </c>
      <c r="T148" t="s">
        <v>440</v>
      </c>
      <c r="U148" t="s">
        <v>2737</v>
      </c>
    </row>
    <row r="149" spans="1:21">
      <c r="A149">
        <v>149</v>
      </c>
      <c r="B149" t="s">
        <v>5762</v>
      </c>
      <c r="C149" t="s">
        <v>2950</v>
      </c>
      <c r="D149" t="s">
        <v>2951</v>
      </c>
      <c r="E149" t="s">
        <v>198</v>
      </c>
      <c r="F149">
        <v>2018</v>
      </c>
      <c r="G149" t="s">
        <v>2952</v>
      </c>
      <c r="H149">
        <v>379</v>
      </c>
      <c r="I149">
        <v>3</v>
      </c>
      <c r="K149">
        <v>205</v>
      </c>
      <c r="L149">
        <v>207</v>
      </c>
      <c r="N149">
        <v>54</v>
      </c>
      <c r="O149" t="s">
        <v>3081</v>
      </c>
      <c r="P149" t="s">
        <v>3082</v>
      </c>
      <c r="Q149" t="s">
        <v>1872</v>
      </c>
      <c r="R149" t="s">
        <v>2132</v>
      </c>
      <c r="S149" t="s">
        <v>2216</v>
      </c>
      <c r="T149" t="s">
        <v>440</v>
      </c>
      <c r="U149" t="s">
        <v>3083</v>
      </c>
    </row>
    <row r="150" spans="1:21">
      <c r="A150">
        <v>150</v>
      </c>
      <c r="B150" t="s">
        <v>5762</v>
      </c>
      <c r="C150" t="s">
        <v>2956</v>
      </c>
      <c r="D150" t="s">
        <v>2957</v>
      </c>
      <c r="E150" t="s">
        <v>109</v>
      </c>
      <c r="F150">
        <v>2018</v>
      </c>
      <c r="G150" t="s">
        <v>94</v>
      </c>
      <c r="H150">
        <v>188</v>
      </c>
      <c r="K150">
        <v>364</v>
      </c>
      <c r="L150">
        <v>369</v>
      </c>
      <c r="N150">
        <v>34</v>
      </c>
      <c r="O150" t="s">
        <v>908</v>
      </c>
      <c r="P150" t="s">
        <v>2741</v>
      </c>
      <c r="Q150" t="s">
        <v>1404</v>
      </c>
      <c r="R150" t="s">
        <v>2132</v>
      </c>
      <c r="S150" t="s">
        <v>2196</v>
      </c>
      <c r="T150" t="s">
        <v>440</v>
      </c>
      <c r="U150" t="s">
        <v>2742</v>
      </c>
    </row>
    <row r="151" spans="1:21">
      <c r="A151">
        <v>151</v>
      </c>
      <c r="B151" t="s">
        <v>5762</v>
      </c>
      <c r="C151" t="s">
        <v>2960</v>
      </c>
      <c r="D151" t="s">
        <v>2961</v>
      </c>
      <c r="E151" t="s">
        <v>73</v>
      </c>
      <c r="F151">
        <v>2018</v>
      </c>
      <c r="G151" t="s">
        <v>2962</v>
      </c>
      <c r="H151">
        <v>36</v>
      </c>
      <c r="I151">
        <v>7</v>
      </c>
      <c r="K151">
        <v>1300</v>
      </c>
      <c r="L151">
        <v>1301</v>
      </c>
      <c r="N151">
        <v>5</v>
      </c>
      <c r="O151" t="s">
        <v>5612</v>
      </c>
      <c r="P151" t="s">
        <v>5613</v>
      </c>
      <c r="Q151" t="s">
        <v>5587</v>
      </c>
      <c r="R151" t="s">
        <v>2132</v>
      </c>
      <c r="T151" t="s">
        <v>440</v>
      </c>
      <c r="U151" t="s">
        <v>5614</v>
      </c>
    </row>
    <row r="152" spans="1:21">
      <c r="A152">
        <v>152</v>
      </c>
      <c r="B152" t="s">
        <v>5762</v>
      </c>
      <c r="C152" t="s">
        <v>2966</v>
      </c>
      <c r="D152" t="s">
        <v>2967</v>
      </c>
      <c r="E152" t="s">
        <v>2968</v>
      </c>
      <c r="F152">
        <v>2018</v>
      </c>
      <c r="G152" t="s">
        <v>2969</v>
      </c>
      <c r="H152">
        <v>1</v>
      </c>
      <c r="I152">
        <v>1</v>
      </c>
      <c r="K152">
        <v>65</v>
      </c>
      <c r="L152">
        <v>72</v>
      </c>
      <c r="N152">
        <v>79</v>
      </c>
      <c r="O152" t="s">
        <v>3086</v>
      </c>
      <c r="P152" t="s">
        <v>3087</v>
      </c>
      <c r="Q152" t="s">
        <v>1872</v>
      </c>
      <c r="R152" t="s">
        <v>2132</v>
      </c>
      <c r="S152" t="s">
        <v>2140</v>
      </c>
      <c r="T152" t="s">
        <v>440</v>
      </c>
      <c r="U152" t="s">
        <v>3088</v>
      </c>
    </row>
    <row r="153" spans="1:21">
      <c r="A153">
        <v>153</v>
      </c>
      <c r="B153" t="s">
        <v>5762</v>
      </c>
      <c r="C153" t="s">
        <v>6177</v>
      </c>
      <c r="D153" t="s">
        <v>6178</v>
      </c>
      <c r="E153" t="s">
        <v>74</v>
      </c>
      <c r="F153">
        <v>2018</v>
      </c>
      <c r="G153" t="s">
        <v>94</v>
      </c>
      <c r="H153">
        <v>187</v>
      </c>
      <c r="K153">
        <v>155</v>
      </c>
      <c r="L153">
        <v>159</v>
      </c>
      <c r="N153">
        <v>17</v>
      </c>
      <c r="O153" t="s">
        <v>529</v>
      </c>
      <c r="P153" t="s">
        <v>2746</v>
      </c>
      <c r="Q153" t="s">
        <v>1404</v>
      </c>
      <c r="R153" t="s">
        <v>2132</v>
      </c>
      <c r="S153" t="s">
        <v>2196</v>
      </c>
      <c r="T153" t="s">
        <v>440</v>
      </c>
      <c r="U153" t="s">
        <v>2747</v>
      </c>
    </row>
    <row r="154" spans="1:21">
      <c r="A154">
        <v>154</v>
      </c>
      <c r="B154" t="s">
        <v>5762</v>
      </c>
      <c r="C154" t="s">
        <v>2973</v>
      </c>
      <c r="D154" t="s">
        <v>2974</v>
      </c>
      <c r="E154" t="s">
        <v>200</v>
      </c>
      <c r="F154">
        <v>2018</v>
      </c>
      <c r="G154" t="s">
        <v>94</v>
      </c>
      <c r="H154">
        <v>185</v>
      </c>
      <c r="K154">
        <v>219</v>
      </c>
      <c r="L154">
        <v>225</v>
      </c>
      <c r="N154">
        <v>15</v>
      </c>
      <c r="O154" t="s">
        <v>2751</v>
      </c>
      <c r="P154" t="s">
        <v>2752</v>
      </c>
      <c r="Q154" t="s">
        <v>1404</v>
      </c>
      <c r="R154" t="s">
        <v>2132</v>
      </c>
      <c r="T154" t="s">
        <v>440</v>
      </c>
      <c r="U154" t="s">
        <v>2753</v>
      </c>
    </row>
    <row r="155" spans="1:21">
      <c r="A155">
        <v>155</v>
      </c>
      <c r="B155" t="s">
        <v>5762</v>
      </c>
      <c r="C155" t="s">
        <v>2978</v>
      </c>
      <c r="D155" t="s">
        <v>2979</v>
      </c>
      <c r="E155" t="s">
        <v>199</v>
      </c>
      <c r="F155">
        <v>2018</v>
      </c>
      <c r="G155" t="s">
        <v>2750</v>
      </c>
      <c r="H155">
        <v>109</v>
      </c>
      <c r="K155">
        <v>34</v>
      </c>
      <c r="L155">
        <v>38</v>
      </c>
      <c r="N155">
        <v>4</v>
      </c>
      <c r="O155" t="s">
        <v>2756</v>
      </c>
      <c r="P155" t="s">
        <v>2757</v>
      </c>
      <c r="Q155" t="s">
        <v>1404</v>
      </c>
      <c r="R155" t="s">
        <v>2132</v>
      </c>
      <c r="T155" t="s">
        <v>440</v>
      </c>
      <c r="U155" t="s">
        <v>2758</v>
      </c>
    </row>
    <row r="156" spans="1:21">
      <c r="A156">
        <v>156</v>
      </c>
      <c r="B156" t="s">
        <v>5762</v>
      </c>
      <c r="C156" t="s">
        <v>2983</v>
      </c>
      <c r="D156" t="s">
        <v>2984</v>
      </c>
      <c r="E156" t="s">
        <v>201</v>
      </c>
      <c r="F156">
        <v>2018</v>
      </c>
      <c r="G156" t="s">
        <v>2242</v>
      </c>
      <c r="H156">
        <v>50</v>
      </c>
      <c r="I156">
        <v>2</v>
      </c>
      <c r="K156">
        <v>114</v>
      </c>
      <c r="L156">
        <v>120</v>
      </c>
      <c r="N156">
        <v>26</v>
      </c>
      <c r="O156" t="s">
        <v>2762</v>
      </c>
      <c r="P156" t="s">
        <v>2763</v>
      </c>
      <c r="Q156" t="s">
        <v>1404</v>
      </c>
      <c r="R156" t="s">
        <v>2132</v>
      </c>
      <c r="T156" t="s">
        <v>440</v>
      </c>
      <c r="U156" t="s">
        <v>2764</v>
      </c>
    </row>
    <row r="157" spans="1:21">
      <c r="A157">
        <v>157</v>
      </c>
      <c r="B157" t="s">
        <v>5762</v>
      </c>
      <c r="C157" t="s">
        <v>2988</v>
      </c>
      <c r="D157" t="s">
        <v>2989</v>
      </c>
      <c r="E157" t="s">
        <v>111</v>
      </c>
      <c r="F157">
        <v>2018</v>
      </c>
      <c r="G157" t="s">
        <v>2522</v>
      </c>
      <c r="H157">
        <v>53</v>
      </c>
      <c r="I157">
        <v>3</v>
      </c>
      <c r="K157">
        <v>370</v>
      </c>
      <c r="L157">
        <v>380</v>
      </c>
      <c r="N157">
        <v>19</v>
      </c>
      <c r="O157" t="s">
        <v>1086</v>
      </c>
      <c r="P157" t="s">
        <v>2768</v>
      </c>
      <c r="Q157" t="s">
        <v>1404</v>
      </c>
      <c r="R157" t="s">
        <v>2132</v>
      </c>
      <c r="S157" t="s">
        <v>2196</v>
      </c>
      <c r="T157" t="s">
        <v>440</v>
      </c>
      <c r="U157" t="s">
        <v>2769</v>
      </c>
    </row>
    <row r="158" spans="1:21">
      <c r="A158">
        <v>158</v>
      </c>
      <c r="B158" t="s">
        <v>5762</v>
      </c>
      <c r="C158" t="s">
        <v>2993</v>
      </c>
      <c r="D158" t="s">
        <v>2994</v>
      </c>
      <c r="E158" t="s">
        <v>203</v>
      </c>
      <c r="F158">
        <v>2018</v>
      </c>
      <c r="G158" t="s">
        <v>94</v>
      </c>
      <c r="H158">
        <v>183</v>
      </c>
      <c r="K158">
        <v>248</v>
      </c>
      <c r="L158">
        <v>252</v>
      </c>
      <c r="N158">
        <v>13</v>
      </c>
      <c r="O158" t="s">
        <v>609</v>
      </c>
      <c r="P158" t="s">
        <v>2773</v>
      </c>
      <c r="Q158" t="s">
        <v>1404</v>
      </c>
      <c r="R158" t="s">
        <v>2132</v>
      </c>
      <c r="S158" t="s">
        <v>2184</v>
      </c>
      <c r="T158" t="s">
        <v>440</v>
      </c>
      <c r="U158" t="s">
        <v>2774</v>
      </c>
    </row>
    <row r="159" spans="1:21">
      <c r="A159">
        <v>159</v>
      </c>
      <c r="B159" t="s">
        <v>5762</v>
      </c>
      <c r="C159" t="s">
        <v>2998</v>
      </c>
      <c r="D159" t="s">
        <v>2999</v>
      </c>
      <c r="E159" t="s">
        <v>457</v>
      </c>
      <c r="F159">
        <v>2018</v>
      </c>
      <c r="G159" t="s">
        <v>3000</v>
      </c>
      <c r="H159">
        <v>3</v>
      </c>
      <c r="I159">
        <v>1</v>
      </c>
      <c r="K159">
        <v>152</v>
      </c>
      <c r="L159">
        <v>161</v>
      </c>
      <c r="N159">
        <v>110</v>
      </c>
      <c r="O159" t="s">
        <v>518</v>
      </c>
      <c r="P159" t="s">
        <v>2777</v>
      </c>
      <c r="Q159" t="s">
        <v>1404</v>
      </c>
      <c r="R159" t="s">
        <v>2132</v>
      </c>
      <c r="S159" t="s">
        <v>2184</v>
      </c>
      <c r="T159" t="s">
        <v>440</v>
      </c>
      <c r="U159" t="s">
        <v>2778</v>
      </c>
    </row>
    <row r="160" spans="1:21">
      <c r="A160">
        <v>160</v>
      </c>
      <c r="B160" t="s">
        <v>5762</v>
      </c>
      <c r="C160" t="s">
        <v>3004</v>
      </c>
      <c r="D160" t="s">
        <v>3005</v>
      </c>
      <c r="E160" t="s">
        <v>204</v>
      </c>
      <c r="F160">
        <v>2018</v>
      </c>
      <c r="G160" t="s">
        <v>3006</v>
      </c>
      <c r="H160">
        <v>11</v>
      </c>
      <c r="I160">
        <v>4</v>
      </c>
      <c r="K160">
        <v>409</v>
      </c>
      <c r="L160">
        <v>415</v>
      </c>
      <c r="N160">
        <v>10</v>
      </c>
      <c r="O160" t="s">
        <v>2781</v>
      </c>
      <c r="P160" t="s">
        <v>2782</v>
      </c>
      <c r="Q160" t="s">
        <v>1404</v>
      </c>
      <c r="R160" t="s">
        <v>2132</v>
      </c>
      <c r="T160" t="s">
        <v>440</v>
      </c>
      <c r="U160" t="s">
        <v>2783</v>
      </c>
    </row>
    <row r="161" spans="1:21">
      <c r="A161">
        <v>161</v>
      </c>
      <c r="B161" t="s">
        <v>5762</v>
      </c>
      <c r="C161" t="s">
        <v>3009</v>
      </c>
      <c r="D161" t="s">
        <v>3010</v>
      </c>
      <c r="E161" t="s">
        <v>206</v>
      </c>
      <c r="F161">
        <v>2018</v>
      </c>
      <c r="G161" t="s">
        <v>3011</v>
      </c>
      <c r="H161">
        <v>31</v>
      </c>
      <c r="I161">
        <v>3</v>
      </c>
      <c r="K161">
        <v>231</v>
      </c>
      <c r="L161">
        <v>237</v>
      </c>
      <c r="O161" t="s">
        <v>5548</v>
      </c>
      <c r="P161" t="s">
        <v>5549</v>
      </c>
      <c r="Q161" t="s">
        <v>5507</v>
      </c>
      <c r="R161" t="s">
        <v>2132</v>
      </c>
      <c r="S161" t="s">
        <v>2216</v>
      </c>
      <c r="T161" t="s">
        <v>440</v>
      </c>
      <c r="U161" t="s">
        <v>5550</v>
      </c>
    </row>
    <row r="162" spans="1:21">
      <c r="A162">
        <v>162</v>
      </c>
      <c r="B162" t="s">
        <v>5762</v>
      </c>
      <c r="C162" t="s">
        <v>3014</v>
      </c>
      <c r="D162" t="s">
        <v>3015</v>
      </c>
      <c r="E162" t="s">
        <v>112</v>
      </c>
      <c r="F162">
        <v>2018</v>
      </c>
      <c r="G162" t="s">
        <v>3016</v>
      </c>
      <c r="H162">
        <v>2018</v>
      </c>
      <c r="J162">
        <v>7829427</v>
      </c>
      <c r="N162">
        <v>12</v>
      </c>
      <c r="O162" t="s">
        <v>2787</v>
      </c>
      <c r="P162" t="s">
        <v>2788</v>
      </c>
      <c r="Q162" t="s">
        <v>1404</v>
      </c>
      <c r="R162" t="s">
        <v>2132</v>
      </c>
      <c r="S162" t="s">
        <v>2140</v>
      </c>
      <c r="T162" t="s">
        <v>440</v>
      </c>
      <c r="U162" t="s">
        <v>2789</v>
      </c>
    </row>
    <row r="163" spans="1:21">
      <c r="A163">
        <v>163</v>
      </c>
      <c r="B163" t="s">
        <v>5762</v>
      </c>
      <c r="C163" t="s">
        <v>5508</v>
      </c>
      <c r="D163" t="s">
        <v>5509</v>
      </c>
      <c r="E163" t="s">
        <v>205</v>
      </c>
      <c r="F163">
        <v>2018</v>
      </c>
      <c r="G163" t="s">
        <v>5510</v>
      </c>
      <c r="H163">
        <v>137</v>
      </c>
      <c r="I163">
        <v>1</v>
      </c>
      <c r="K163">
        <v>3</v>
      </c>
      <c r="L163">
        <v>5</v>
      </c>
      <c r="N163">
        <v>1</v>
      </c>
      <c r="O163" t="s">
        <v>5553</v>
      </c>
      <c r="P163" t="s">
        <v>5554</v>
      </c>
      <c r="Q163" t="s">
        <v>5507</v>
      </c>
      <c r="R163" t="s">
        <v>2132</v>
      </c>
      <c r="S163" t="s">
        <v>2196</v>
      </c>
      <c r="T163" t="s">
        <v>440</v>
      </c>
      <c r="U163" t="s">
        <v>5555</v>
      </c>
    </row>
    <row r="164" spans="1:21">
      <c r="A164">
        <v>164</v>
      </c>
      <c r="B164" t="s">
        <v>5762</v>
      </c>
      <c r="C164" t="s">
        <v>5514</v>
      </c>
      <c r="D164" t="s">
        <v>5515</v>
      </c>
      <c r="E164" t="s">
        <v>207</v>
      </c>
      <c r="F164">
        <v>2017</v>
      </c>
      <c r="G164" t="s">
        <v>5516</v>
      </c>
      <c r="H164">
        <v>32</v>
      </c>
      <c r="I164">
        <v>6</v>
      </c>
      <c r="K164">
        <v>465</v>
      </c>
      <c r="L164">
        <v>472</v>
      </c>
      <c r="N164">
        <v>10</v>
      </c>
      <c r="O164" t="s">
        <v>1095</v>
      </c>
      <c r="P164" t="s">
        <v>2792</v>
      </c>
      <c r="Q164" t="s">
        <v>1404</v>
      </c>
      <c r="R164" t="s">
        <v>2132</v>
      </c>
      <c r="S164" t="s">
        <v>2184</v>
      </c>
      <c r="T164" t="s">
        <v>440</v>
      </c>
      <c r="U164" t="s">
        <v>2793</v>
      </c>
    </row>
    <row r="165" spans="1:21">
      <c r="A165">
        <v>165</v>
      </c>
      <c r="B165" t="s">
        <v>5762</v>
      </c>
      <c r="C165" t="s">
        <v>5520</v>
      </c>
      <c r="D165" t="s">
        <v>5521</v>
      </c>
      <c r="E165" t="s">
        <v>208</v>
      </c>
      <c r="F165">
        <v>2017</v>
      </c>
      <c r="G165" t="s">
        <v>5522</v>
      </c>
      <c r="H165">
        <v>31</v>
      </c>
      <c r="I165">
        <v>12</v>
      </c>
      <c r="K165">
        <v>517</v>
      </c>
      <c r="L165">
        <v>527</v>
      </c>
      <c r="N165">
        <v>59</v>
      </c>
      <c r="O165" t="s">
        <v>3092</v>
      </c>
      <c r="P165" t="s">
        <v>3093</v>
      </c>
      <c r="Q165" t="s">
        <v>1872</v>
      </c>
      <c r="R165" t="s">
        <v>2132</v>
      </c>
      <c r="S165" t="s">
        <v>2196</v>
      </c>
      <c r="T165" t="s">
        <v>440</v>
      </c>
      <c r="U165" t="s">
        <v>3094</v>
      </c>
    </row>
    <row r="166" spans="1:21">
      <c r="A166">
        <v>166</v>
      </c>
      <c r="B166" t="s">
        <v>5762</v>
      </c>
      <c r="C166" t="s">
        <v>5526</v>
      </c>
      <c r="D166" t="s">
        <v>5527</v>
      </c>
      <c r="E166" t="s">
        <v>209</v>
      </c>
      <c r="F166">
        <v>2017</v>
      </c>
      <c r="G166" t="s">
        <v>2941</v>
      </c>
      <c r="H166">
        <v>140</v>
      </c>
      <c r="K166" t="s">
        <v>5528</v>
      </c>
      <c r="L166" t="s">
        <v>5529</v>
      </c>
      <c r="N166">
        <v>27</v>
      </c>
      <c r="O166" t="s">
        <v>2798</v>
      </c>
      <c r="P166" t="s">
        <v>2799</v>
      </c>
      <c r="Q166" t="s">
        <v>1404</v>
      </c>
      <c r="R166" t="s">
        <v>2132</v>
      </c>
      <c r="S166" t="s">
        <v>2196</v>
      </c>
      <c r="T166" t="s">
        <v>440</v>
      </c>
      <c r="U166" t="s">
        <v>2800</v>
      </c>
    </row>
    <row r="167" spans="1:21">
      <c r="A167">
        <v>167</v>
      </c>
      <c r="B167" t="s">
        <v>5762</v>
      </c>
      <c r="C167" t="s">
        <v>5533</v>
      </c>
      <c r="D167" t="s">
        <v>5534</v>
      </c>
      <c r="E167" t="s">
        <v>210</v>
      </c>
      <c r="F167">
        <v>2017</v>
      </c>
      <c r="G167" t="s">
        <v>5535</v>
      </c>
      <c r="H167">
        <v>7</v>
      </c>
      <c r="I167">
        <v>6</v>
      </c>
      <c r="K167">
        <v>1324</v>
      </c>
      <c r="L167">
        <v>1337</v>
      </c>
      <c r="N167">
        <v>4</v>
      </c>
      <c r="O167" t="s">
        <v>2804</v>
      </c>
      <c r="P167" t="s">
        <v>2805</v>
      </c>
      <c r="Q167" t="s">
        <v>1404</v>
      </c>
      <c r="R167" t="s">
        <v>2132</v>
      </c>
      <c r="T167" t="s">
        <v>440</v>
      </c>
      <c r="U167" t="s">
        <v>2806</v>
      </c>
    </row>
    <row r="168" spans="1:21">
      <c r="A168">
        <v>168</v>
      </c>
      <c r="B168" t="s">
        <v>5762</v>
      </c>
      <c r="C168" t="s">
        <v>5539</v>
      </c>
      <c r="D168" t="s">
        <v>5540</v>
      </c>
      <c r="E168" t="s">
        <v>5541</v>
      </c>
      <c r="F168">
        <v>2017</v>
      </c>
      <c r="G168" t="s">
        <v>2676</v>
      </c>
      <c r="H168">
        <v>75</v>
      </c>
      <c r="K168">
        <v>261</v>
      </c>
      <c r="L168">
        <v>263</v>
      </c>
      <c r="O168" t="s">
        <v>5556</v>
      </c>
      <c r="P168" t="s">
        <v>5557</v>
      </c>
      <c r="Q168" t="s">
        <v>5507</v>
      </c>
      <c r="R168" t="s">
        <v>2132</v>
      </c>
      <c r="S168" t="s">
        <v>2196</v>
      </c>
      <c r="T168" t="s">
        <v>440</v>
      </c>
      <c r="U168" t="s">
        <v>5558</v>
      </c>
    </row>
    <row r="169" spans="1:21">
      <c r="A169">
        <v>169</v>
      </c>
      <c r="B169" t="s">
        <v>5762</v>
      </c>
      <c r="C169" t="s">
        <v>5545</v>
      </c>
      <c r="D169" t="s">
        <v>5546</v>
      </c>
      <c r="E169" t="s">
        <v>211</v>
      </c>
      <c r="F169">
        <v>2017</v>
      </c>
      <c r="G169" t="s">
        <v>5547</v>
      </c>
      <c r="H169">
        <v>32</v>
      </c>
      <c r="I169">
        <v>9</v>
      </c>
      <c r="K169">
        <v>1319</v>
      </c>
      <c r="L169">
        <v>1323</v>
      </c>
      <c r="N169">
        <v>27</v>
      </c>
      <c r="O169" t="s">
        <v>845</v>
      </c>
      <c r="P169" t="s">
        <v>2810</v>
      </c>
      <c r="Q169" t="s">
        <v>1404</v>
      </c>
      <c r="R169" t="s">
        <v>2132</v>
      </c>
      <c r="T169" t="s">
        <v>440</v>
      </c>
      <c r="U169" t="s">
        <v>2811</v>
      </c>
    </row>
    <row r="170" spans="1:21">
      <c r="A170">
        <v>170</v>
      </c>
      <c r="B170" t="s">
        <v>5762</v>
      </c>
      <c r="C170" t="s">
        <v>5551</v>
      </c>
      <c r="D170" t="s">
        <v>5552</v>
      </c>
      <c r="E170" t="s">
        <v>48</v>
      </c>
      <c r="F170">
        <v>2017</v>
      </c>
      <c r="G170" t="s">
        <v>95</v>
      </c>
      <c r="H170">
        <v>11</v>
      </c>
      <c r="N170">
        <v>11</v>
      </c>
      <c r="O170" t="s">
        <v>2815</v>
      </c>
      <c r="P170" t="s">
        <v>2816</v>
      </c>
      <c r="Q170" t="s">
        <v>1404</v>
      </c>
      <c r="R170" t="s">
        <v>2132</v>
      </c>
      <c r="S170" t="s">
        <v>2140</v>
      </c>
      <c r="T170" t="s">
        <v>440</v>
      </c>
      <c r="U170" t="s">
        <v>2817</v>
      </c>
    </row>
    <row r="171" spans="1:21">
      <c r="A171">
        <v>171</v>
      </c>
      <c r="B171" t="s">
        <v>5762</v>
      </c>
      <c r="C171" t="s">
        <v>3263</v>
      </c>
      <c r="D171" t="s">
        <v>3264</v>
      </c>
      <c r="E171" t="s">
        <v>212</v>
      </c>
      <c r="F171">
        <v>2017</v>
      </c>
      <c r="G171" t="s">
        <v>3265</v>
      </c>
      <c r="H171">
        <v>19</v>
      </c>
      <c r="I171">
        <v>8</v>
      </c>
      <c r="K171">
        <v>952</v>
      </c>
      <c r="L171">
        <v>959</v>
      </c>
      <c r="N171">
        <v>7</v>
      </c>
      <c r="O171" t="s">
        <v>2821</v>
      </c>
      <c r="P171" t="s">
        <v>2822</v>
      </c>
      <c r="Q171" t="s">
        <v>1404</v>
      </c>
      <c r="R171" t="s">
        <v>2132</v>
      </c>
      <c r="T171" t="s">
        <v>440</v>
      </c>
      <c r="U171" t="s">
        <v>2823</v>
      </c>
    </row>
    <row r="172" spans="1:21">
      <c r="A172">
        <v>172</v>
      </c>
      <c r="B172" t="s">
        <v>5762</v>
      </c>
      <c r="C172" t="s">
        <v>5559</v>
      </c>
      <c r="D172" t="s">
        <v>5560</v>
      </c>
      <c r="E172" t="s">
        <v>13</v>
      </c>
      <c r="F172">
        <v>2017</v>
      </c>
      <c r="G172" t="s">
        <v>95</v>
      </c>
      <c r="H172">
        <v>11</v>
      </c>
      <c r="N172">
        <v>9</v>
      </c>
      <c r="O172" t="s">
        <v>2826</v>
      </c>
      <c r="P172" t="s">
        <v>2827</v>
      </c>
      <c r="Q172" t="s">
        <v>1404</v>
      </c>
      <c r="R172" t="s">
        <v>2132</v>
      </c>
      <c r="S172" t="s">
        <v>2140</v>
      </c>
      <c r="T172" t="s">
        <v>440</v>
      </c>
      <c r="U172" t="s">
        <v>2828</v>
      </c>
    </row>
    <row r="173" spans="1:21">
      <c r="A173">
        <v>173</v>
      </c>
      <c r="B173" t="s">
        <v>5762</v>
      </c>
      <c r="C173" t="s">
        <v>5564</v>
      </c>
      <c r="D173" t="s">
        <v>5565</v>
      </c>
      <c r="E173" t="s">
        <v>213</v>
      </c>
      <c r="F173">
        <v>2017</v>
      </c>
      <c r="G173" t="s">
        <v>5566</v>
      </c>
      <c r="H173">
        <v>13</v>
      </c>
      <c r="K173" t="s">
        <v>5567</v>
      </c>
      <c r="L173" t="s">
        <v>5568</v>
      </c>
      <c r="O173" t="s">
        <v>5561</v>
      </c>
      <c r="P173" t="s">
        <v>5562</v>
      </c>
      <c r="Q173" t="s">
        <v>5507</v>
      </c>
      <c r="R173" t="s">
        <v>2132</v>
      </c>
      <c r="T173" t="s">
        <v>440</v>
      </c>
      <c r="U173" t="s">
        <v>5563</v>
      </c>
    </row>
    <row r="174" spans="1:21">
      <c r="A174">
        <v>174</v>
      </c>
      <c r="B174" t="s">
        <v>5762</v>
      </c>
      <c r="C174" t="s">
        <v>3266</v>
      </c>
      <c r="D174" t="s">
        <v>3267</v>
      </c>
      <c r="E174" t="s">
        <v>214</v>
      </c>
      <c r="F174">
        <v>2017</v>
      </c>
      <c r="G174" t="s">
        <v>3268</v>
      </c>
      <c r="H174">
        <v>10</v>
      </c>
      <c r="K174">
        <v>989</v>
      </c>
      <c r="L174">
        <v>998</v>
      </c>
      <c r="N174">
        <v>118</v>
      </c>
      <c r="O174" t="s">
        <v>820</v>
      </c>
      <c r="P174" t="s">
        <v>2832</v>
      </c>
      <c r="Q174" t="s">
        <v>1404</v>
      </c>
      <c r="R174" t="s">
        <v>2132</v>
      </c>
      <c r="S174" t="s">
        <v>2140</v>
      </c>
      <c r="T174" t="s">
        <v>440</v>
      </c>
      <c r="U174" t="s">
        <v>2833</v>
      </c>
    </row>
    <row r="175" spans="1:21">
      <c r="A175">
        <v>175</v>
      </c>
      <c r="B175" t="s">
        <v>5762</v>
      </c>
      <c r="C175" t="s">
        <v>4266</v>
      </c>
      <c r="D175" t="s">
        <v>4267</v>
      </c>
      <c r="E175" t="s">
        <v>215</v>
      </c>
      <c r="F175">
        <v>2017</v>
      </c>
      <c r="G175" t="s">
        <v>94</v>
      </c>
      <c r="H175">
        <v>174</v>
      </c>
      <c r="K175">
        <v>192</v>
      </c>
      <c r="L175">
        <v>200</v>
      </c>
      <c r="N175">
        <v>54</v>
      </c>
      <c r="O175" t="s">
        <v>699</v>
      </c>
      <c r="P175" t="s">
        <v>2836</v>
      </c>
      <c r="Q175" t="s">
        <v>1404</v>
      </c>
      <c r="R175" t="s">
        <v>2132</v>
      </c>
      <c r="S175" t="s">
        <v>2196</v>
      </c>
      <c r="T175" t="s">
        <v>440</v>
      </c>
      <c r="U175" t="s">
        <v>2837</v>
      </c>
    </row>
    <row r="176" spans="1:21">
      <c r="A176">
        <v>176</v>
      </c>
      <c r="B176" t="s">
        <v>5762</v>
      </c>
      <c r="C176" t="s">
        <v>5578</v>
      </c>
      <c r="D176" t="s">
        <v>5579</v>
      </c>
      <c r="E176" t="s">
        <v>120</v>
      </c>
      <c r="F176">
        <v>2017</v>
      </c>
      <c r="G176" t="s">
        <v>2676</v>
      </c>
      <c r="H176">
        <v>70</v>
      </c>
      <c r="K176">
        <v>334</v>
      </c>
      <c r="L176">
        <v>340</v>
      </c>
      <c r="N176">
        <v>43</v>
      </c>
      <c r="O176" t="s">
        <v>540</v>
      </c>
      <c r="P176" t="s">
        <v>2841</v>
      </c>
      <c r="Q176" t="s">
        <v>1404</v>
      </c>
      <c r="R176" t="s">
        <v>2132</v>
      </c>
      <c r="S176" t="s">
        <v>2360</v>
      </c>
      <c r="T176" t="s">
        <v>440</v>
      </c>
      <c r="U176" t="s">
        <v>2842</v>
      </c>
    </row>
    <row r="177" spans="1:21">
      <c r="A177">
        <v>177</v>
      </c>
      <c r="B177" t="s">
        <v>5762</v>
      </c>
      <c r="C177" t="s">
        <v>5583</v>
      </c>
      <c r="D177" t="s">
        <v>5584</v>
      </c>
      <c r="E177" t="s">
        <v>216</v>
      </c>
      <c r="F177">
        <v>2017</v>
      </c>
      <c r="G177" t="s">
        <v>2597</v>
      </c>
      <c r="H177">
        <v>65</v>
      </c>
      <c r="K177">
        <v>207</v>
      </c>
      <c r="L177">
        <v>213</v>
      </c>
      <c r="N177">
        <v>20</v>
      </c>
      <c r="O177" t="s">
        <v>2846</v>
      </c>
      <c r="P177" t="s">
        <v>2847</v>
      </c>
      <c r="Q177" t="s">
        <v>1404</v>
      </c>
      <c r="R177" t="s">
        <v>2132</v>
      </c>
      <c r="S177" t="s">
        <v>2196</v>
      </c>
      <c r="T177" t="s">
        <v>440</v>
      </c>
      <c r="U177" t="s">
        <v>2848</v>
      </c>
    </row>
    <row r="178" spans="1:21">
      <c r="A178">
        <v>178</v>
      </c>
      <c r="B178" t="s">
        <v>5762</v>
      </c>
      <c r="C178" t="s">
        <v>3275</v>
      </c>
      <c r="D178" t="s">
        <v>3276</v>
      </c>
      <c r="E178" t="s">
        <v>217</v>
      </c>
      <c r="F178">
        <v>2017</v>
      </c>
      <c r="G178" t="s">
        <v>3277</v>
      </c>
      <c r="H178">
        <v>124</v>
      </c>
      <c r="K178">
        <v>69</v>
      </c>
      <c r="L178">
        <v>78</v>
      </c>
      <c r="N178">
        <v>8</v>
      </c>
      <c r="O178" t="s">
        <v>2851</v>
      </c>
      <c r="P178" t="s">
        <v>2852</v>
      </c>
      <c r="Q178" t="s">
        <v>1404</v>
      </c>
      <c r="R178" t="s">
        <v>2132</v>
      </c>
      <c r="T178" t="s">
        <v>440</v>
      </c>
      <c r="U178" t="s">
        <v>2853</v>
      </c>
    </row>
    <row r="179" spans="1:21">
      <c r="A179">
        <v>179</v>
      </c>
      <c r="B179" t="s">
        <v>5762</v>
      </c>
      <c r="C179" t="s">
        <v>5592</v>
      </c>
      <c r="D179" t="s">
        <v>5593</v>
      </c>
      <c r="E179" t="s">
        <v>218</v>
      </c>
      <c r="F179">
        <v>2017</v>
      </c>
      <c r="G179" t="s">
        <v>5594</v>
      </c>
      <c r="H179">
        <v>2017</v>
      </c>
      <c r="K179">
        <v>1362</v>
      </c>
      <c r="L179">
        <v>1371</v>
      </c>
      <c r="N179">
        <v>45</v>
      </c>
      <c r="P179" t="s">
        <v>2856</v>
      </c>
      <c r="Q179" t="s">
        <v>1404</v>
      </c>
      <c r="R179" t="s">
        <v>2132</v>
      </c>
      <c r="T179" t="s">
        <v>440</v>
      </c>
      <c r="U179" t="s">
        <v>2857</v>
      </c>
    </row>
    <row r="180" spans="1:21">
      <c r="A180">
        <v>180</v>
      </c>
      <c r="B180" t="s">
        <v>5762</v>
      </c>
      <c r="C180" t="s">
        <v>5598</v>
      </c>
      <c r="D180" t="s">
        <v>5599</v>
      </c>
      <c r="E180" t="s">
        <v>220</v>
      </c>
      <c r="F180">
        <v>2017</v>
      </c>
      <c r="G180" t="s">
        <v>5600</v>
      </c>
      <c r="H180">
        <v>78</v>
      </c>
      <c r="I180">
        <v>6</v>
      </c>
      <c r="K180">
        <v>910</v>
      </c>
      <c r="L180">
        <v>915</v>
      </c>
      <c r="N180">
        <v>17</v>
      </c>
      <c r="O180" t="s">
        <v>1273</v>
      </c>
      <c r="P180" t="s">
        <v>2860</v>
      </c>
      <c r="Q180" t="s">
        <v>1404</v>
      </c>
      <c r="R180" t="s">
        <v>2132</v>
      </c>
      <c r="S180" t="s">
        <v>2196</v>
      </c>
      <c r="T180" t="s">
        <v>440</v>
      </c>
      <c r="U180" t="s">
        <v>2861</v>
      </c>
    </row>
    <row r="181" spans="1:21">
      <c r="A181">
        <v>181</v>
      </c>
      <c r="B181" t="s">
        <v>5762</v>
      </c>
      <c r="C181" t="s">
        <v>5604</v>
      </c>
      <c r="D181" t="s">
        <v>5605</v>
      </c>
      <c r="E181" t="s">
        <v>219</v>
      </c>
      <c r="F181">
        <v>2017</v>
      </c>
      <c r="G181" t="s">
        <v>1</v>
      </c>
      <c r="H181">
        <v>19</v>
      </c>
      <c r="I181">
        <v>7</v>
      </c>
      <c r="J181" t="s">
        <v>639</v>
      </c>
      <c r="N181">
        <v>7</v>
      </c>
      <c r="O181" t="s">
        <v>640</v>
      </c>
      <c r="P181" t="s">
        <v>2864</v>
      </c>
      <c r="Q181" t="s">
        <v>1404</v>
      </c>
      <c r="R181" t="s">
        <v>2132</v>
      </c>
      <c r="S181" t="s">
        <v>2140</v>
      </c>
      <c r="T181" t="s">
        <v>440</v>
      </c>
      <c r="U181" t="s">
        <v>2865</v>
      </c>
    </row>
    <row r="182" spans="1:21">
      <c r="A182">
        <v>182</v>
      </c>
      <c r="B182" t="s">
        <v>5762</v>
      </c>
      <c r="C182" t="s">
        <v>5609</v>
      </c>
      <c r="D182" t="s">
        <v>5610</v>
      </c>
      <c r="E182" t="s">
        <v>221</v>
      </c>
      <c r="F182">
        <v>2017</v>
      </c>
      <c r="G182" t="s">
        <v>5611</v>
      </c>
      <c r="H182">
        <v>7</v>
      </c>
      <c r="I182">
        <v>1</v>
      </c>
      <c r="K182">
        <v>81</v>
      </c>
      <c r="L182">
        <v>87</v>
      </c>
      <c r="N182">
        <v>19</v>
      </c>
      <c r="O182" t="s">
        <v>2868</v>
      </c>
      <c r="P182" t="s">
        <v>2869</v>
      </c>
      <c r="Q182" t="s">
        <v>1404</v>
      </c>
      <c r="R182" t="s">
        <v>2132</v>
      </c>
      <c r="S182" t="s">
        <v>2184</v>
      </c>
      <c r="T182" t="s">
        <v>440</v>
      </c>
      <c r="U182" t="s">
        <v>2870</v>
      </c>
    </row>
    <row r="183" spans="1:21">
      <c r="A183">
        <v>183</v>
      </c>
      <c r="B183" t="s">
        <v>5762</v>
      </c>
      <c r="C183" t="s">
        <v>5615</v>
      </c>
      <c r="D183" t="s">
        <v>5616</v>
      </c>
      <c r="E183" t="s">
        <v>222</v>
      </c>
      <c r="F183">
        <v>2016</v>
      </c>
      <c r="G183" t="s">
        <v>5617</v>
      </c>
      <c r="J183">
        <v>7776320</v>
      </c>
      <c r="K183">
        <v>10</v>
      </c>
      <c r="L183">
        <v>13</v>
      </c>
      <c r="N183">
        <v>4</v>
      </c>
      <c r="O183" t="s">
        <v>3017</v>
      </c>
      <c r="P183" t="s">
        <v>3018</v>
      </c>
      <c r="Q183" t="s">
        <v>1866</v>
      </c>
      <c r="R183" t="s">
        <v>2132</v>
      </c>
      <c r="T183" t="s">
        <v>440</v>
      </c>
      <c r="U183" t="s">
        <v>3019</v>
      </c>
    </row>
    <row r="184" spans="1:21">
      <c r="A184">
        <v>184</v>
      </c>
      <c r="B184" t="s">
        <v>5762</v>
      </c>
      <c r="C184" t="s">
        <v>5620</v>
      </c>
      <c r="D184" t="s">
        <v>5621</v>
      </c>
      <c r="E184" t="s">
        <v>223</v>
      </c>
      <c r="F184">
        <v>2016</v>
      </c>
      <c r="G184" t="s">
        <v>5622</v>
      </c>
      <c r="H184">
        <v>24</v>
      </c>
      <c r="I184">
        <v>6</v>
      </c>
      <c r="K184">
        <v>43</v>
      </c>
      <c r="P184" t="s">
        <v>2873</v>
      </c>
      <c r="Q184" t="s">
        <v>1404</v>
      </c>
      <c r="R184" t="s">
        <v>2132</v>
      </c>
      <c r="T184" t="s">
        <v>440</v>
      </c>
      <c r="U184" t="s">
        <v>2874</v>
      </c>
    </row>
    <row r="185" spans="1:21">
      <c r="A185">
        <v>185</v>
      </c>
      <c r="B185" t="s">
        <v>5762</v>
      </c>
      <c r="C185" t="s">
        <v>5539</v>
      </c>
      <c r="D185" t="s">
        <v>5540</v>
      </c>
      <c r="E185" t="s">
        <v>5626</v>
      </c>
      <c r="F185">
        <v>2016</v>
      </c>
      <c r="G185" t="s">
        <v>2676</v>
      </c>
      <c r="H185">
        <v>63</v>
      </c>
      <c r="K185">
        <v>125</v>
      </c>
      <c r="L185">
        <v>126</v>
      </c>
      <c r="N185">
        <v>1</v>
      </c>
      <c r="O185" t="s">
        <v>5569</v>
      </c>
      <c r="P185" t="s">
        <v>5570</v>
      </c>
      <c r="Q185" t="s">
        <v>5507</v>
      </c>
      <c r="R185" t="s">
        <v>2132</v>
      </c>
      <c r="S185" t="s">
        <v>2196</v>
      </c>
      <c r="T185" t="s">
        <v>440</v>
      </c>
      <c r="U185" t="s">
        <v>5571</v>
      </c>
    </row>
    <row r="186" spans="1:21">
      <c r="A186">
        <v>186</v>
      </c>
      <c r="B186" t="s">
        <v>5762</v>
      </c>
      <c r="C186" t="s">
        <v>5630</v>
      </c>
      <c r="D186" t="s">
        <v>5631</v>
      </c>
      <c r="E186" t="s">
        <v>123</v>
      </c>
      <c r="F186">
        <v>2016</v>
      </c>
      <c r="G186" t="s">
        <v>0</v>
      </c>
      <c r="H186">
        <v>36</v>
      </c>
      <c r="K186">
        <v>141</v>
      </c>
      <c r="L186">
        <v>147</v>
      </c>
      <c r="N186">
        <v>141</v>
      </c>
      <c r="O186" t="s">
        <v>867</v>
      </c>
      <c r="P186" t="s">
        <v>2877</v>
      </c>
      <c r="Q186" t="s">
        <v>1404</v>
      </c>
      <c r="R186" t="s">
        <v>2132</v>
      </c>
      <c r="S186" t="s">
        <v>2196</v>
      </c>
      <c r="T186" t="s">
        <v>440</v>
      </c>
      <c r="U186" t="s">
        <v>2878</v>
      </c>
    </row>
    <row r="187" spans="1:21">
      <c r="A187">
        <v>187</v>
      </c>
      <c r="B187" t="s">
        <v>5762</v>
      </c>
      <c r="C187" t="s">
        <v>5634</v>
      </c>
      <c r="D187" t="s">
        <v>5635</v>
      </c>
      <c r="E187" t="s">
        <v>224</v>
      </c>
      <c r="F187">
        <v>2016</v>
      </c>
      <c r="G187" t="s">
        <v>2803</v>
      </c>
      <c r="H187">
        <v>21</v>
      </c>
      <c r="I187">
        <v>5</v>
      </c>
      <c r="K187">
        <v>543</v>
      </c>
      <c r="L187">
        <v>546</v>
      </c>
      <c r="N187">
        <v>7</v>
      </c>
      <c r="O187" t="s">
        <v>2882</v>
      </c>
      <c r="P187" t="s">
        <v>2883</v>
      </c>
      <c r="Q187" t="s">
        <v>1404</v>
      </c>
      <c r="R187" t="s">
        <v>2132</v>
      </c>
      <c r="T187" t="s">
        <v>440</v>
      </c>
      <c r="U187" t="s">
        <v>2884</v>
      </c>
    </row>
    <row r="188" spans="1:21">
      <c r="A188">
        <v>188</v>
      </c>
      <c r="B188" t="s">
        <v>5762</v>
      </c>
      <c r="C188" t="s">
        <v>3283</v>
      </c>
      <c r="D188" t="s">
        <v>3284</v>
      </c>
      <c r="E188" t="s">
        <v>225</v>
      </c>
      <c r="F188">
        <v>2016</v>
      </c>
      <c r="G188" t="s">
        <v>2667</v>
      </c>
      <c r="H188">
        <v>3</v>
      </c>
      <c r="I188">
        <v>8</v>
      </c>
      <c r="K188">
        <v>751</v>
      </c>
      <c r="L188">
        <v>759</v>
      </c>
      <c r="N188">
        <v>68</v>
      </c>
      <c r="O188" t="s">
        <v>2887</v>
      </c>
      <c r="P188" t="s">
        <v>2888</v>
      </c>
      <c r="Q188" t="s">
        <v>1404</v>
      </c>
      <c r="R188" t="s">
        <v>2132</v>
      </c>
      <c r="S188" t="s">
        <v>2360</v>
      </c>
      <c r="T188" t="s">
        <v>440</v>
      </c>
      <c r="U188" t="s">
        <v>2889</v>
      </c>
    </row>
    <row r="189" spans="1:21">
      <c r="A189">
        <v>189</v>
      </c>
      <c r="B189" t="s">
        <v>5762</v>
      </c>
      <c r="C189" t="s">
        <v>5641</v>
      </c>
      <c r="D189" t="s">
        <v>5642</v>
      </c>
      <c r="E189" t="s">
        <v>226</v>
      </c>
      <c r="F189">
        <v>2016</v>
      </c>
      <c r="G189" t="s">
        <v>2529</v>
      </c>
      <c r="H189">
        <v>35</v>
      </c>
      <c r="I189">
        <v>3</v>
      </c>
      <c r="K189">
        <v>159</v>
      </c>
      <c r="L189">
        <v>160</v>
      </c>
      <c r="O189" t="s">
        <v>5673</v>
      </c>
      <c r="P189" t="s">
        <v>5674</v>
      </c>
      <c r="Q189" t="s">
        <v>5624</v>
      </c>
      <c r="R189" t="s">
        <v>2132</v>
      </c>
      <c r="T189" t="s">
        <v>440</v>
      </c>
      <c r="U189" t="s">
        <v>5675</v>
      </c>
    </row>
    <row r="190" spans="1:21">
      <c r="A190">
        <v>190</v>
      </c>
      <c r="B190" t="s">
        <v>5762</v>
      </c>
      <c r="C190" t="s">
        <v>5645</v>
      </c>
      <c r="D190" t="s">
        <v>5646</v>
      </c>
      <c r="E190" t="s">
        <v>227</v>
      </c>
      <c r="F190">
        <v>2016</v>
      </c>
      <c r="G190" t="s">
        <v>5647</v>
      </c>
      <c r="H190">
        <v>25</v>
      </c>
      <c r="I190">
        <v>3</v>
      </c>
      <c r="K190" t="s">
        <v>5648</v>
      </c>
      <c r="L190" t="s">
        <v>5649</v>
      </c>
      <c r="N190">
        <v>3</v>
      </c>
      <c r="O190" t="s">
        <v>5572</v>
      </c>
      <c r="P190" t="s">
        <v>5573</v>
      </c>
      <c r="Q190" t="s">
        <v>5507</v>
      </c>
      <c r="R190" t="s">
        <v>2132</v>
      </c>
      <c r="T190" t="s">
        <v>440</v>
      </c>
      <c r="U190" t="s">
        <v>5574</v>
      </c>
    </row>
    <row r="191" spans="1:21">
      <c r="A191">
        <v>191</v>
      </c>
      <c r="B191" t="s">
        <v>5762</v>
      </c>
      <c r="C191" t="s">
        <v>5653</v>
      </c>
      <c r="D191" t="s">
        <v>5654</v>
      </c>
      <c r="E191" t="s">
        <v>228</v>
      </c>
      <c r="F191">
        <v>2016</v>
      </c>
      <c r="G191" t="s">
        <v>94</v>
      </c>
      <c r="H191">
        <v>164</v>
      </c>
      <c r="K191">
        <v>64</v>
      </c>
      <c r="L191">
        <v>70</v>
      </c>
      <c r="N191">
        <v>64</v>
      </c>
      <c r="O191" t="s">
        <v>604</v>
      </c>
      <c r="P191" t="s">
        <v>2892</v>
      </c>
      <c r="Q191" t="s">
        <v>1404</v>
      </c>
      <c r="R191" t="s">
        <v>2132</v>
      </c>
      <c r="S191" t="s">
        <v>2196</v>
      </c>
      <c r="T191" t="s">
        <v>440</v>
      </c>
      <c r="U191" t="s">
        <v>2893</v>
      </c>
    </row>
    <row r="192" spans="1:21">
      <c r="A192">
        <v>192</v>
      </c>
      <c r="B192" t="s">
        <v>5762</v>
      </c>
      <c r="C192" t="s">
        <v>5658</v>
      </c>
      <c r="D192" t="s">
        <v>5659</v>
      </c>
      <c r="E192" t="s">
        <v>229</v>
      </c>
      <c r="F192">
        <v>2016</v>
      </c>
      <c r="G192" t="s">
        <v>5660</v>
      </c>
      <c r="H192">
        <v>13</v>
      </c>
      <c r="I192" s="16">
        <v>44654</v>
      </c>
      <c r="K192">
        <v>11</v>
      </c>
      <c r="L192">
        <v>12</v>
      </c>
      <c r="P192" t="s">
        <v>5618</v>
      </c>
      <c r="Q192" t="s">
        <v>5587</v>
      </c>
      <c r="R192" t="s">
        <v>2132</v>
      </c>
      <c r="T192" t="s">
        <v>440</v>
      </c>
      <c r="U192" t="s">
        <v>5619</v>
      </c>
    </row>
    <row r="193" spans="1:21">
      <c r="A193">
        <v>193</v>
      </c>
      <c r="B193" t="s">
        <v>5762</v>
      </c>
      <c r="C193" t="s">
        <v>5664</v>
      </c>
      <c r="D193" t="s">
        <v>5665</v>
      </c>
      <c r="E193" t="s">
        <v>230</v>
      </c>
      <c r="F193">
        <v>2016</v>
      </c>
      <c r="G193" t="s">
        <v>5666</v>
      </c>
      <c r="H193">
        <v>8</v>
      </c>
      <c r="I193">
        <v>4</v>
      </c>
      <c r="K193">
        <v>183</v>
      </c>
      <c r="L193">
        <v>186</v>
      </c>
      <c r="N193">
        <v>28</v>
      </c>
      <c r="O193" t="s">
        <v>2896</v>
      </c>
      <c r="P193" t="s">
        <v>2897</v>
      </c>
      <c r="Q193" t="s">
        <v>1404</v>
      </c>
      <c r="R193" t="s">
        <v>2132</v>
      </c>
      <c r="S193" t="s">
        <v>2196</v>
      </c>
      <c r="T193" t="s">
        <v>440</v>
      </c>
      <c r="U193" t="s">
        <v>2898</v>
      </c>
    </row>
    <row r="194" spans="1:21">
      <c r="A194">
        <v>194</v>
      </c>
      <c r="B194" t="s">
        <v>5762</v>
      </c>
      <c r="C194" t="s">
        <v>2907</v>
      </c>
      <c r="D194" t="s">
        <v>2908</v>
      </c>
      <c r="E194" t="s">
        <v>231</v>
      </c>
      <c r="F194">
        <v>2016</v>
      </c>
      <c r="G194" t="s">
        <v>2909</v>
      </c>
      <c r="H194">
        <v>170</v>
      </c>
      <c r="I194">
        <v>3</v>
      </c>
      <c r="K194">
        <v>193</v>
      </c>
      <c r="L194">
        <v>194</v>
      </c>
      <c r="N194">
        <v>7</v>
      </c>
      <c r="O194" t="s">
        <v>5676</v>
      </c>
      <c r="P194" t="s">
        <v>5677</v>
      </c>
      <c r="Q194" t="s">
        <v>5624</v>
      </c>
      <c r="R194" t="s">
        <v>2132</v>
      </c>
      <c r="T194" t="s">
        <v>440</v>
      </c>
      <c r="U194" t="s">
        <v>5678</v>
      </c>
    </row>
    <row r="195" spans="1:21">
      <c r="A195">
        <v>195</v>
      </c>
      <c r="B195" t="s">
        <v>5762</v>
      </c>
      <c r="C195" t="s">
        <v>3289</v>
      </c>
      <c r="D195" t="s">
        <v>3290</v>
      </c>
      <c r="E195" t="s">
        <v>56</v>
      </c>
      <c r="F195">
        <v>2016</v>
      </c>
      <c r="G195" t="s">
        <v>2169</v>
      </c>
      <c r="H195">
        <v>1</v>
      </c>
      <c r="I195">
        <v>1</v>
      </c>
      <c r="K195">
        <v>244</v>
      </c>
      <c r="L195">
        <v>251</v>
      </c>
      <c r="N195">
        <v>52</v>
      </c>
      <c r="O195" t="s">
        <v>524</v>
      </c>
      <c r="P195" t="s">
        <v>2901</v>
      </c>
      <c r="Q195" t="s">
        <v>1404</v>
      </c>
      <c r="R195" t="s">
        <v>2132</v>
      </c>
      <c r="S195" t="s">
        <v>2368</v>
      </c>
      <c r="T195" t="s">
        <v>440</v>
      </c>
      <c r="U195" t="s">
        <v>2902</v>
      </c>
    </row>
    <row r="196" spans="1:21">
      <c r="A196">
        <v>196</v>
      </c>
      <c r="B196" t="s">
        <v>5762</v>
      </c>
      <c r="C196" t="s">
        <v>3291</v>
      </c>
      <c r="D196" t="s">
        <v>3292</v>
      </c>
      <c r="E196" t="s">
        <v>122</v>
      </c>
      <c r="F196">
        <v>2016</v>
      </c>
      <c r="G196" t="s">
        <v>2169</v>
      </c>
      <c r="H196">
        <v>1</v>
      </c>
      <c r="I196">
        <v>1</v>
      </c>
      <c r="K196">
        <v>239</v>
      </c>
      <c r="L196">
        <v>243</v>
      </c>
      <c r="N196">
        <v>4</v>
      </c>
      <c r="O196" t="s">
        <v>837</v>
      </c>
      <c r="P196" t="s">
        <v>2905</v>
      </c>
      <c r="Q196" t="s">
        <v>1404</v>
      </c>
      <c r="R196" t="s">
        <v>2132</v>
      </c>
      <c r="S196" t="s">
        <v>2184</v>
      </c>
      <c r="T196" t="s">
        <v>440</v>
      </c>
      <c r="U196" t="s">
        <v>2906</v>
      </c>
    </row>
    <row r="197" spans="1:21">
      <c r="A197">
        <v>197</v>
      </c>
      <c r="B197" t="s">
        <v>5762</v>
      </c>
      <c r="C197" t="s">
        <v>3293</v>
      </c>
      <c r="D197" t="s">
        <v>3294</v>
      </c>
      <c r="E197" t="s">
        <v>58</v>
      </c>
      <c r="F197">
        <v>2016</v>
      </c>
      <c r="G197" t="s">
        <v>2169</v>
      </c>
      <c r="H197">
        <v>1</v>
      </c>
      <c r="I197">
        <v>1</v>
      </c>
      <c r="K197">
        <v>131</v>
      </c>
      <c r="L197">
        <v>138</v>
      </c>
      <c r="N197">
        <v>147</v>
      </c>
      <c r="O197" t="s">
        <v>705</v>
      </c>
      <c r="P197" t="s">
        <v>2910</v>
      </c>
      <c r="Q197" t="s">
        <v>1404</v>
      </c>
      <c r="R197" t="s">
        <v>2132</v>
      </c>
      <c r="S197" t="s">
        <v>2184</v>
      </c>
      <c r="T197" t="s">
        <v>440</v>
      </c>
      <c r="U197" t="s">
        <v>2911</v>
      </c>
    </row>
    <row r="198" spans="1:21">
      <c r="A198">
        <v>198</v>
      </c>
      <c r="B198" t="s">
        <v>5762</v>
      </c>
      <c r="C198" t="s">
        <v>3020</v>
      </c>
      <c r="D198" t="s">
        <v>3021</v>
      </c>
      <c r="E198" t="s">
        <v>233</v>
      </c>
      <c r="F198">
        <v>2016</v>
      </c>
      <c r="G198" t="s">
        <v>3022</v>
      </c>
      <c r="H198">
        <v>22</v>
      </c>
      <c r="I198">
        <v>1</v>
      </c>
      <c r="K198">
        <v>3</v>
      </c>
      <c r="L198">
        <v>12</v>
      </c>
      <c r="N198">
        <v>12</v>
      </c>
      <c r="O198" t="s">
        <v>2915</v>
      </c>
      <c r="P198" t="s">
        <v>2916</v>
      </c>
      <c r="Q198" t="s">
        <v>1404</v>
      </c>
      <c r="R198" t="s">
        <v>2132</v>
      </c>
      <c r="S198" t="s">
        <v>2196</v>
      </c>
      <c r="T198" t="s">
        <v>440</v>
      </c>
      <c r="U198" t="s">
        <v>2917</v>
      </c>
    </row>
    <row r="199" spans="1:21">
      <c r="A199">
        <v>199</v>
      </c>
      <c r="B199" t="s">
        <v>5762</v>
      </c>
      <c r="C199" t="s">
        <v>3026</v>
      </c>
      <c r="D199" t="s">
        <v>3027</v>
      </c>
      <c r="E199" t="s">
        <v>232</v>
      </c>
      <c r="F199">
        <v>2016</v>
      </c>
      <c r="G199" t="s">
        <v>3028</v>
      </c>
      <c r="H199">
        <v>15</v>
      </c>
      <c r="I199">
        <v>3</v>
      </c>
      <c r="K199">
        <v>235</v>
      </c>
      <c r="L199">
        <v>237</v>
      </c>
      <c r="N199">
        <v>14</v>
      </c>
      <c r="O199" t="s">
        <v>5679</v>
      </c>
      <c r="P199" t="s">
        <v>5680</v>
      </c>
      <c r="Q199" t="s">
        <v>5624</v>
      </c>
      <c r="R199" t="s">
        <v>2132</v>
      </c>
      <c r="T199" t="s">
        <v>440</v>
      </c>
      <c r="U199" t="s">
        <v>5681</v>
      </c>
    </row>
    <row r="200" spans="1:21">
      <c r="A200">
        <v>200</v>
      </c>
      <c r="B200" t="s">
        <v>5762</v>
      </c>
      <c r="C200" t="s">
        <v>3031</v>
      </c>
      <c r="D200" t="s">
        <v>3032</v>
      </c>
      <c r="E200" t="s">
        <v>124</v>
      </c>
      <c r="F200">
        <v>2015</v>
      </c>
      <c r="G200" t="s">
        <v>3033</v>
      </c>
      <c r="H200">
        <v>36</v>
      </c>
      <c r="I200">
        <v>6</v>
      </c>
      <c r="K200" t="s">
        <v>3034</v>
      </c>
      <c r="L200" t="s">
        <v>3035</v>
      </c>
      <c r="N200">
        <v>35</v>
      </c>
      <c r="O200" t="s">
        <v>1004</v>
      </c>
      <c r="P200" t="s">
        <v>2921</v>
      </c>
      <c r="Q200" t="s">
        <v>1404</v>
      </c>
      <c r="R200" t="s">
        <v>2132</v>
      </c>
      <c r="T200" t="s">
        <v>440</v>
      </c>
      <c r="U200" t="s">
        <v>2922</v>
      </c>
    </row>
    <row r="201" spans="1:21">
      <c r="A201">
        <v>201</v>
      </c>
      <c r="B201" t="s">
        <v>5762</v>
      </c>
      <c r="C201" t="s">
        <v>3038</v>
      </c>
      <c r="D201" t="s">
        <v>3039</v>
      </c>
      <c r="E201" t="s">
        <v>238</v>
      </c>
      <c r="F201">
        <v>2015</v>
      </c>
      <c r="G201" t="s">
        <v>2941</v>
      </c>
      <c r="H201">
        <v>136</v>
      </c>
      <c r="I201">
        <v>4</v>
      </c>
      <c r="K201" t="s">
        <v>3040</v>
      </c>
      <c r="L201" t="s">
        <v>3041</v>
      </c>
      <c r="N201">
        <v>57</v>
      </c>
      <c r="O201" t="s">
        <v>2926</v>
      </c>
      <c r="P201" t="s">
        <v>2927</v>
      </c>
      <c r="Q201" t="s">
        <v>1404</v>
      </c>
      <c r="R201" t="s">
        <v>2132</v>
      </c>
      <c r="S201" t="s">
        <v>2196</v>
      </c>
      <c r="T201" t="s">
        <v>440</v>
      </c>
      <c r="U201" t="s">
        <v>2928</v>
      </c>
    </row>
    <row r="202" spans="1:21">
      <c r="A202">
        <v>202</v>
      </c>
      <c r="B202" t="s">
        <v>5762</v>
      </c>
      <c r="C202" t="s">
        <v>3044</v>
      </c>
      <c r="D202" t="s">
        <v>3045</v>
      </c>
      <c r="E202" t="s">
        <v>60</v>
      </c>
      <c r="F202">
        <v>2015</v>
      </c>
      <c r="G202" t="s">
        <v>94</v>
      </c>
      <c r="H202">
        <v>155</v>
      </c>
      <c r="J202">
        <v>5716</v>
      </c>
      <c r="K202">
        <v>45</v>
      </c>
      <c r="L202">
        <v>51</v>
      </c>
      <c r="N202">
        <v>36</v>
      </c>
      <c r="O202" t="s">
        <v>632</v>
      </c>
      <c r="P202" t="s">
        <v>2932</v>
      </c>
      <c r="Q202" t="s">
        <v>1404</v>
      </c>
      <c r="R202" t="s">
        <v>2132</v>
      </c>
      <c r="S202" t="s">
        <v>2196</v>
      </c>
      <c r="T202" t="s">
        <v>440</v>
      </c>
      <c r="U202" t="s">
        <v>2933</v>
      </c>
    </row>
    <row r="203" spans="1:21">
      <c r="A203">
        <v>203</v>
      </c>
      <c r="B203" t="s">
        <v>5762</v>
      </c>
      <c r="C203" t="s">
        <v>3049</v>
      </c>
      <c r="D203" t="s">
        <v>3050</v>
      </c>
      <c r="E203" t="s">
        <v>234</v>
      </c>
      <c r="F203">
        <v>2015</v>
      </c>
      <c r="G203" t="s">
        <v>94</v>
      </c>
      <c r="H203">
        <v>155</v>
      </c>
      <c r="J203">
        <v>5711</v>
      </c>
      <c r="K203">
        <v>307</v>
      </c>
      <c r="L203">
        <v>311</v>
      </c>
      <c r="N203">
        <v>73</v>
      </c>
      <c r="O203" t="s">
        <v>510</v>
      </c>
      <c r="P203" t="s">
        <v>2937</v>
      </c>
      <c r="Q203" t="s">
        <v>1404</v>
      </c>
      <c r="R203" t="s">
        <v>2132</v>
      </c>
      <c r="S203" t="s">
        <v>2196</v>
      </c>
      <c r="T203" t="s">
        <v>440</v>
      </c>
      <c r="U203" t="s">
        <v>2938</v>
      </c>
    </row>
    <row r="204" spans="1:21">
      <c r="A204">
        <v>204</v>
      </c>
      <c r="B204" t="s">
        <v>5762</v>
      </c>
      <c r="C204" t="s">
        <v>3054</v>
      </c>
      <c r="D204" t="s">
        <v>3055</v>
      </c>
      <c r="E204" t="s">
        <v>236</v>
      </c>
      <c r="F204">
        <v>2015</v>
      </c>
      <c r="G204" t="s">
        <v>3056</v>
      </c>
      <c r="H204">
        <v>51</v>
      </c>
      <c r="I204">
        <v>5</v>
      </c>
      <c r="K204">
        <v>471</v>
      </c>
      <c r="L204">
        <v>472</v>
      </c>
      <c r="N204">
        <v>2</v>
      </c>
      <c r="O204" t="s">
        <v>5575</v>
      </c>
      <c r="P204" t="s">
        <v>5576</v>
      </c>
      <c r="Q204" t="s">
        <v>5507</v>
      </c>
      <c r="R204" t="s">
        <v>2132</v>
      </c>
      <c r="S204" t="s">
        <v>2216</v>
      </c>
      <c r="T204" t="s">
        <v>440</v>
      </c>
      <c r="U204" t="s">
        <v>5577</v>
      </c>
    </row>
    <row r="205" spans="1:21">
      <c r="A205">
        <v>205</v>
      </c>
      <c r="B205" t="s">
        <v>5762</v>
      </c>
      <c r="C205" t="s">
        <v>3059</v>
      </c>
      <c r="D205" t="s">
        <v>3060</v>
      </c>
      <c r="E205" t="s">
        <v>235</v>
      </c>
      <c r="F205">
        <v>2015</v>
      </c>
      <c r="G205" t="s">
        <v>0</v>
      </c>
      <c r="H205">
        <v>26</v>
      </c>
      <c r="I205">
        <v>3</v>
      </c>
      <c r="K205">
        <v>238</v>
      </c>
      <c r="L205">
        <v>249</v>
      </c>
      <c r="N205">
        <v>48</v>
      </c>
      <c r="O205" t="s">
        <v>2943</v>
      </c>
      <c r="P205" t="s">
        <v>2944</v>
      </c>
      <c r="Q205" t="s">
        <v>1404</v>
      </c>
      <c r="R205" t="s">
        <v>2132</v>
      </c>
      <c r="S205" t="s">
        <v>2196</v>
      </c>
      <c r="T205" t="s">
        <v>440</v>
      </c>
      <c r="U205" t="s">
        <v>2945</v>
      </c>
    </row>
    <row r="206" spans="1:21">
      <c r="A206">
        <v>206</v>
      </c>
      <c r="B206" t="s">
        <v>5762</v>
      </c>
      <c r="C206" t="s">
        <v>3063</v>
      </c>
      <c r="D206" t="s">
        <v>3064</v>
      </c>
      <c r="E206" t="s">
        <v>237</v>
      </c>
      <c r="F206">
        <v>2015</v>
      </c>
      <c r="G206" t="s">
        <v>3065</v>
      </c>
      <c r="H206">
        <v>58</v>
      </c>
      <c r="I206">
        <v>4</v>
      </c>
      <c r="K206">
        <v>263</v>
      </c>
      <c r="L206">
        <v>281</v>
      </c>
      <c r="P206" t="s">
        <v>2948</v>
      </c>
      <c r="Q206" t="s">
        <v>1404</v>
      </c>
      <c r="R206" t="s">
        <v>2132</v>
      </c>
      <c r="T206" t="s">
        <v>440</v>
      </c>
      <c r="U206" t="s">
        <v>2949</v>
      </c>
    </row>
    <row r="207" spans="1:21">
      <c r="A207">
        <v>207</v>
      </c>
      <c r="B207" t="s">
        <v>5762</v>
      </c>
      <c r="C207" t="s">
        <v>3068</v>
      </c>
      <c r="D207" t="s">
        <v>3069</v>
      </c>
      <c r="E207" t="s">
        <v>239</v>
      </c>
      <c r="F207">
        <v>2014</v>
      </c>
      <c r="G207" t="s">
        <v>2676</v>
      </c>
      <c r="H207">
        <v>41</v>
      </c>
      <c r="K207">
        <v>270</v>
      </c>
      <c r="L207">
        <v>271</v>
      </c>
      <c r="N207">
        <v>5</v>
      </c>
      <c r="O207" t="s">
        <v>5580</v>
      </c>
      <c r="P207" t="s">
        <v>5581</v>
      </c>
      <c r="Q207" t="s">
        <v>5507</v>
      </c>
      <c r="R207" t="s">
        <v>2132</v>
      </c>
      <c r="T207" t="s">
        <v>440</v>
      </c>
      <c r="U207" t="s">
        <v>5582</v>
      </c>
    </row>
    <row r="208" spans="1:21">
      <c r="A208">
        <v>208</v>
      </c>
      <c r="B208" t="s">
        <v>5762</v>
      </c>
      <c r="C208" t="s">
        <v>3073</v>
      </c>
      <c r="D208" t="s">
        <v>3074</v>
      </c>
      <c r="E208" t="s">
        <v>240</v>
      </c>
      <c r="F208">
        <v>2014</v>
      </c>
      <c r="G208" t="s">
        <v>3075</v>
      </c>
      <c r="H208">
        <v>169</v>
      </c>
      <c r="K208">
        <v>61</v>
      </c>
      <c r="L208">
        <v>75</v>
      </c>
      <c r="N208">
        <v>189</v>
      </c>
      <c r="O208" t="s">
        <v>3097</v>
      </c>
      <c r="P208" t="s">
        <v>3098</v>
      </c>
      <c r="Q208" t="s">
        <v>1872</v>
      </c>
      <c r="R208" t="s">
        <v>2132</v>
      </c>
      <c r="T208" t="s">
        <v>440</v>
      </c>
      <c r="U208" t="s">
        <v>3099</v>
      </c>
    </row>
    <row r="209" spans="1:21">
      <c r="A209">
        <v>209</v>
      </c>
      <c r="B209" t="s">
        <v>5762</v>
      </c>
      <c r="C209" t="s">
        <v>3078</v>
      </c>
      <c r="D209" t="s">
        <v>3079</v>
      </c>
      <c r="E209" t="s">
        <v>241</v>
      </c>
      <c r="F209">
        <v>2014</v>
      </c>
      <c r="G209" t="s">
        <v>3080</v>
      </c>
      <c r="H209">
        <v>346</v>
      </c>
      <c r="I209">
        <v>6213</v>
      </c>
      <c r="K209">
        <v>1054</v>
      </c>
      <c r="L209">
        <v>1055</v>
      </c>
      <c r="N209">
        <v>247</v>
      </c>
      <c r="O209" t="s">
        <v>3108</v>
      </c>
      <c r="P209" t="s">
        <v>3109</v>
      </c>
      <c r="Q209" t="s">
        <v>1912</v>
      </c>
      <c r="R209" t="s">
        <v>2132</v>
      </c>
      <c r="S209" t="s">
        <v>2196</v>
      </c>
      <c r="T209" t="s">
        <v>440</v>
      </c>
      <c r="U209" t="s">
        <v>3110</v>
      </c>
    </row>
    <row r="210" spans="1:21">
      <c r="A210">
        <v>210</v>
      </c>
      <c r="B210" t="s">
        <v>5762</v>
      </c>
      <c r="C210" t="s">
        <v>3084</v>
      </c>
      <c r="D210" t="s">
        <v>3085</v>
      </c>
      <c r="E210" t="s">
        <v>243</v>
      </c>
      <c r="F210">
        <v>2014</v>
      </c>
      <c r="G210" t="s">
        <v>0</v>
      </c>
      <c r="H210">
        <v>25</v>
      </c>
      <c r="I210">
        <v>2</v>
      </c>
      <c r="K210">
        <v>276</v>
      </c>
      <c r="L210">
        <v>281</v>
      </c>
      <c r="N210">
        <v>14</v>
      </c>
      <c r="O210" t="s">
        <v>2953</v>
      </c>
      <c r="P210" t="s">
        <v>2954</v>
      </c>
      <c r="Q210" t="s">
        <v>1404</v>
      </c>
      <c r="R210" t="s">
        <v>2132</v>
      </c>
      <c r="T210" t="s">
        <v>440</v>
      </c>
      <c r="U210" t="s">
        <v>2955</v>
      </c>
    </row>
    <row r="211" spans="1:21">
      <c r="A211">
        <v>211</v>
      </c>
      <c r="B211" t="s">
        <v>5762</v>
      </c>
      <c r="C211" t="s">
        <v>3089</v>
      </c>
      <c r="D211" t="s">
        <v>3090</v>
      </c>
      <c r="E211" t="s">
        <v>242</v>
      </c>
      <c r="F211">
        <v>2014</v>
      </c>
      <c r="G211" t="s">
        <v>3091</v>
      </c>
      <c r="H211">
        <v>60</v>
      </c>
      <c r="I211">
        <v>3</v>
      </c>
      <c r="K211">
        <v>110</v>
      </c>
      <c r="L211">
        <v>132</v>
      </c>
      <c r="N211">
        <v>33</v>
      </c>
      <c r="O211" t="s">
        <v>3103</v>
      </c>
      <c r="P211" t="s">
        <v>3104</v>
      </c>
      <c r="Q211" t="s">
        <v>1872</v>
      </c>
      <c r="R211" t="s">
        <v>2132</v>
      </c>
      <c r="T211" t="s">
        <v>440</v>
      </c>
      <c r="U211" t="s">
        <v>3105</v>
      </c>
    </row>
    <row r="212" spans="1:21">
      <c r="A212">
        <v>212</v>
      </c>
      <c r="B212" t="s">
        <v>5762</v>
      </c>
      <c r="C212" t="s">
        <v>3095</v>
      </c>
      <c r="D212" t="s">
        <v>3096</v>
      </c>
      <c r="E212" t="s">
        <v>128</v>
      </c>
      <c r="F212">
        <v>2013</v>
      </c>
      <c r="G212" t="s">
        <v>2676</v>
      </c>
      <c r="H212">
        <v>29</v>
      </c>
      <c r="I212">
        <v>3</v>
      </c>
      <c r="K212">
        <v>574</v>
      </c>
      <c r="L212">
        <v>577</v>
      </c>
      <c r="N212">
        <v>242</v>
      </c>
      <c r="O212" t="s">
        <v>776</v>
      </c>
      <c r="P212" t="s">
        <v>2958</v>
      </c>
      <c r="Q212" t="s">
        <v>1404</v>
      </c>
      <c r="R212" t="s">
        <v>2132</v>
      </c>
      <c r="S212" t="s">
        <v>2196</v>
      </c>
      <c r="T212" t="s">
        <v>440</v>
      </c>
      <c r="U212" t="s">
        <v>2959</v>
      </c>
    </row>
    <row r="213" spans="1:21">
      <c r="A213">
        <v>213</v>
      </c>
      <c r="B213" t="s">
        <v>5762</v>
      </c>
      <c r="C213" t="s">
        <v>3100</v>
      </c>
      <c r="D213" t="s">
        <v>3101</v>
      </c>
      <c r="E213" t="s">
        <v>244</v>
      </c>
      <c r="F213">
        <v>2013</v>
      </c>
      <c r="G213" t="s">
        <v>3102</v>
      </c>
      <c r="H213">
        <v>26</v>
      </c>
      <c r="I213">
        <v>2</v>
      </c>
      <c r="K213">
        <v>235</v>
      </c>
      <c r="L213">
        <v>239</v>
      </c>
      <c r="N213">
        <v>2</v>
      </c>
      <c r="O213" t="s">
        <v>2963</v>
      </c>
      <c r="P213" t="s">
        <v>2964</v>
      </c>
      <c r="Q213" t="s">
        <v>1404</v>
      </c>
      <c r="R213" t="s">
        <v>2132</v>
      </c>
      <c r="T213" t="s">
        <v>440</v>
      </c>
      <c r="U213" t="s">
        <v>2965</v>
      </c>
    </row>
    <row r="214" spans="1:21">
      <c r="A214">
        <v>214</v>
      </c>
      <c r="B214" t="s">
        <v>5762</v>
      </c>
      <c r="C214" t="s">
        <v>3106</v>
      </c>
      <c r="D214" t="s">
        <v>3107</v>
      </c>
      <c r="E214" t="s">
        <v>245</v>
      </c>
      <c r="F214">
        <v>2013</v>
      </c>
      <c r="G214" t="s">
        <v>0</v>
      </c>
      <c r="H214">
        <v>24</v>
      </c>
      <c r="I214">
        <v>3</v>
      </c>
      <c r="K214">
        <v>231</v>
      </c>
      <c r="L214">
        <v>237</v>
      </c>
      <c r="N214">
        <v>39</v>
      </c>
      <c r="O214" t="s">
        <v>2970</v>
      </c>
      <c r="P214" t="s">
        <v>2971</v>
      </c>
      <c r="Q214" t="s">
        <v>1404</v>
      </c>
      <c r="R214" t="s">
        <v>2132</v>
      </c>
      <c r="S214" t="s">
        <v>2196</v>
      </c>
      <c r="T214" t="s">
        <v>440</v>
      </c>
      <c r="U214" t="s">
        <v>2972</v>
      </c>
    </row>
    <row r="215" spans="1:21">
      <c r="A215">
        <v>1</v>
      </c>
      <c r="B215" t="s">
        <v>5761</v>
      </c>
      <c r="C215" t="s">
        <v>2148</v>
      </c>
      <c r="D215" t="s">
        <v>2149</v>
      </c>
      <c r="E215" t="s">
        <v>1391</v>
      </c>
      <c r="F215">
        <v>2022</v>
      </c>
      <c r="G215" t="s">
        <v>2150</v>
      </c>
      <c r="H215">
        <v>106</v>
      </c>
      <c r="J215">
        <v>103244</v>
      </c>
      <c r="O215" t="s">
        <v>1397</v>
      </c>
      <c r="P215" t="s">
        <v>2151</v>
      </c>
      <c r="Q215" t="s">
        <v>1404</v>
      </c>
      <c r="R215" t="s">
        <v>2132</v>
      </c>
      <c r="T215" t="s">
        <v>440</v>
      </c>
      <c r="U215" t="s">
        <v>2152</v>
      </c>
    </row>
    <row r="216" spans="1:21">
      <c r="A216">
        <v>2</v>
      </c>
      <c r="B216" t="s">
        <v>5761</v>
      </c>
      <c r="C216" t="s">
        <v>6179</v>
      </c>
      <c r="D216" t="s">
        <v>6180</v>
      </c>
      <c r="E216" t="s">
        <v>5768</v>
      </c>
      <c r="F216">
        <v>2022</v>
      </c>
      <c r="G216" t="s">
        <v>6181</v>
      </c>
      <c r="H216">
        <v>27</v>
      </c>
      <c r="I216">
        <v>2</v>
      </c>
      <c r="K216">
        <v>553</v>
      </c>
      <c r="L216">
        <v>561</v>
      </c>
      <c r="N216">
        <v>1</v>
      </c>
      <c r="O216" t="s">
        <v>6182</v>
      </c>
      <c r="P216" t="s">
        <v>6183</v>
      </c>
      <c r="Q216" t="s">
        <v>1404</v>
      </c>
      <c r="R216" t="s">
        <v>2132</v>
      </c>
      <c r="S216" t="s">
        <v>2196</v>
      </c>
      <c r="T216" t="s">
        <v>440</v>
      </c>
      <c r="U216" t="s">
        <v>6184</v>
      </c>
    </row>
    <row r="217" spans="1:21">
      <c r="A217">
        <v>3</v>
      </c>
      <c r="B217" t="s">
        <v>5761</v>
      </c>
      <c r="C217" t="s">
        <v>2153</v>
      </c>
      <c r="D217" t="s">
        <v>2154</v>
      </c>
      <c r="E217" t="s">
        <v>2155</v>
      </c>
      <c r="F217">
        <v>2022</v>
      </c>
      <c r="G217" t="s">
        <v>2156</v>
      </c>
      <c r="H217">
        <v>6</v>
      </c>
      <c r="I217">
        <v>2</v>
      </c>
      <c r="J217" t="s">
        <v>2157</v>
      </c>
      <c r="O217" t="s">
        <v>2158</v>
      </c>
      <c r="P217" t="s">
        <v>2159</v>
      </c>
      <c r="Q217" t="s">
        <v>1404</v>
      </c>
      <c r="R217" t="s">
        <v>2132</v>
      </c>
      <c r="S217" t="s">
        <v>2140</v>
      </c>
      <c r="T217" t="s">
        <v>440</v>
      </c>
      <c r="U217" t="s">
        <v>2160</v>
      </c>
    </row>
    <row r="218" spans="1:21">
      <c r="A218">
        <v>4</v>
      </c>
      <c r="B218" t="s">
        <v>5761</v>
      </c>
      <c r="C218" t="s">
        <v>2177</v>
      </c>
      <c r="D218" t="s">
        <v>2178</v>
      </c>
      <c r="E218" t="s">
        <v>2179</v>
      </c>
      <c r="F218">
        <v>2022</v>
      </c>
      <c r="G218" t="s">
        <v>2180</v>
      </c>
      <c r="H218">
        <v>17</v>
      </c>
      <c r="I218" s="16">
        <v>44594</v>
      </c>
      <c r="J218" t="s">
        <v>2181</v>
      </c>
      <c r="N218">
        <v>2</v>
      </c>
      <c r="O218" t="s">
        <v>2174</v>
      </c>
      <c r="P218" t="s">
        <v>2175</v>
      </c>
      <c r="Q218" t="s">
        <v>1404</v>
      </c>
      <c r="R218" t="s">
        <v>2132</v>
      </c>
      <c r="S218" t="s">
        <v>2140</v>
      </c>
      <c r="T218" t="s">
        <v>440</v>
      </c>
      <c r="U218" t="s">
        <v>2176</v>
      </c>
    </row>
    <row r="219" spans="1:21">
      <c r="A219">
        <v>5</v>
      </c>
      <c r="B219" t="s">
        <v>5761</v>
      </c>
      <c r="C219" t="s">
        <v>3111</v>
      </c>
      <c r="D219" t="s">
        <v>3112</v>
      </c>
      <c r="E219" t="s">
        <v>3113</v>
      </c>
      <c r="F219">
        <v>2022</v>
      </c>
      <c r="G219" t="s">
        <v>94</v>
      </c>
      <c r="H219">
        <v>231</v>
      </c>
      <c r="J219">
        <v>109243</v>
      </c>
      <c r="N219">
        <v>2</v>
      </c>
      <c r="O219" t="s">
        <v>3324</v>
      </c>
      <c r="P219" t="s">
        <v>3325</v>
      </c>
      <c r="Q219" t="s">
        <v>1404</v>
      </c>
      <c r="R219" t="s">
        <v>2132</v>
      </c>
      <c r="S219" t="s">
        <v>2196</v>
      </c>
      <c r="T219" t="s">
        <v>440</v>
      </c>
      <c r="U219" t="s">
        <v>3326</v>
      </c>
    </row>
    <row r="220" spans="1:21">
      <c r="A220">
        <v>6</v>
      </c>
      <c r="B220" t="s">
        <v>5761</v>
      </c>
      <c r="C220" t="s">
        <v>2186</v>
      </c>
      <c r="D220" t="s">
        <v>2187</v>
      </c>
      <c r="E220" t="s">
        <v>1371</v>
      </c>
      <c r="F220">
        <v>2022</v>
      </c>
      <c r="G220" t="s">
        <v>2188</v>
      </c>
      <c r="H220">
        <v>16</v>
      </c>
      <c r="I220">
        <v>2</v>
      </c>
      <c r="O220" t="s">
        <v>2182</v>
      </c>
      <c r="P220" t="s">
        <v>2183</v>
      </c>
      <c r="Q220" t="s">
        <v>1404</v>
      </c>
      <c r="R220" t="s">
        <v>2132</v>
      </c>
      <c r="S220" t="s">
        <v>2184</v>
      </c>
      <c r="T220" t="s">
        <v>440</v>
      </c>
      <c r="U220" t="s">
        <v>2185</v>
      </c>
    </row>
    <row r="221" spans="1:21">
      <c r="A221">
        <v>7</v>
      </c>
      <c r="B221" t="s">
        <v>5761</v>
      </c>
      <c r="C221" t="s">
        <v>2191</v>
      </c>
      <c r="D221" t="s">
        <v>2192</v>
      </c>
      <c r="E221" t="s">
        <v>99</v>
      </c>
      <c r="F221">
        <v>2022</v>
      </c>
      <c r="G221" t="s">
        <v>2193</v>
      </c>
      <c r="H221">
        <v>37</v>
      </c>
      <c r="I221">
        <v>1</v>
      </c>
      <c r="K221">
        <v>91</v>
      </c>
      <c r="L221">
        <v>101</v>
      </c>
      <c r="N221">
        <v>1</v>
      </c>
      <c r="O221" t="s">
        <v>859</v>
      </c>
      <c r="P221" t="s">
        <v>2189</v>
      </c>
      <c r="Q221" t="s">
        <v>1404</v>
      </c>
      <c r="R221" t="s">
        <v>2132</v>
      </c>
      <c r="T221" t="s">
        <v>440</v>
      </c>
      <c r="U221" t="s">
        <v>2190</v>
      </c>
    </row>
    <row r="222" spans="1:21">
      <c r="A222">
        <v>8</v>
      </c>
      <c r="B222" t="s">
        <v>5761</v>
      </c>
      <c r="C222" t="s">
        <v>3114</v>
      </c>
      <c r="D222" t="s">
        <v>3115</v>
      </c>
      <c r="E222" t="s">
        <v>3116</v>
      </c>
      <c r="F222">
        <v>2022</v>
      </c>
      <c r="G222" t="s">
        <v>3117</v>
      </c>
      <c r="O222" t="s">
        <v>3327</v>
      </c>
      <c r="P222" t="s">
        <v>3328</v>
      </c>
      <c r="Q222" t="s">
        <v>1404</v>
      </c>
      <c r="R222" t="s">
        <v>3329</v>
      </c>
      <c r="S222" t="s">
        <v>2184</v>
      </c>
      <c r="T222" t="s">
        <v>440</v>
      </c>
      <c r="U222" t="s">
        <v>3332</v>
      </c>
    </row>
    <row r="223" spans="1:21">
      <c r="A223">
        <v>9</v>
      </c>
      <c r="B223" t="s">
        <v>5761</v>
      </c>
      <c r="C223" t="s">
        <v>3118</v>
      </c>
      <c r="D223" t="s">
        <v>3119</v>
      </c>
      <c r="E223" t="s">
        <v>3120</v>
      </c>
      <c r="F223">
        <v>2022</v>
      </c>
      <c r="G223" t="s">
        <v>3121</v>
      </c>
      <c r="O223" t="s">
        <v>3330</v>
      </c>
      <c r="P223" t="s">
        <v>3331</v>
      </c>
      <c r="Q223" t="s">
        <v>1404</v>
      </c>
      <c r="R223" t="s">
        <v>3329</v>
      </c>
      <c r="S223" t="s">
        <v>2360</v>
      </c>
      <c r="T223" t="s">
        <v>440</v>
      </c>
      <c r="U223" t="s">
        <v>3335</v>
      </c>
    </row>
    <row r="224" spans="1:21">
      <c r="A224">
        <v>10</v>
      </c>
      <c r="B224" t="s">
        <v>5761</v>
      </c>
      <c r="C224" t="s">
        <v>3122</v>
      </c>
      <c r="D224" t="s">
        <v>3123</v>
      </c>
      <c r="E224" t="s">
        <v>3124</v>
      </c>
      <c r="F224">
        <v>2022</v>
      </c>
      <c r="G224" t="s">
        <v>2206</v>
      </c>
      <c r="O224" t="s">
        <v>3333</v>
      </c>
      <c r="P224" t="s">
        <v>3334</v>
      </c>
      <c r="Q224" t="s">
        <v>1404</v>
      </c>
      <c r="R224" t="s">
        <v>3329</v>
      </c>
      <c r="T224" t="s">
        <v>440</v>
      </c>
      <c r="U224" t="s">
        <v>3338</v>
      </c>
    </row>
    <row r="225" spans="1:21">
      <c r="A225">
        <v>11</v>
      </c>
      <c r="B225" t="s">
        <v>5761</v>
      </c>
      <c r="C225" t="s">
        <v>3125</v>
      </c>
      <c r="D225" t="s">
        <v>3126</v>
      </c>
      <c r="E225" t="s">
        <v>3127</v>
      </c>
      <c r="F225">
        <v>2022</v>
      </c>
      <c r="G225" t="s">
        <v>3128</v>
      </c>
      <c r="O225" t="s">
        <v>3336</v>
      </c>
      <c r="P225" t="s">
        <v>3337</v>
      </c>
      <c r="Q225" t="s">
        <v>1404</v>
      </c>
      <c r="R225" t="s">
        <v>3329</v>
      </c>
      <c r="T225" t="s">
        <v>440</v>
      </c>
      <c r="U225" t="s">
        <v>3341</v>
      </c>
    </row>
    <row r="226" spans="1:21">
      <c r="A226">
        <v>12</v>
      </c>
      <c r="B226" t="s">
        <v>5761</v>
      </c>
      <c r="C226" t="s">
        <v>3129</v>
      </c>
      <c r="D226" t="s">
        <v>3130</v>
      </c>
      <c r="E226" t="s">
        <v>3131</v>
      </c>
      <c r="F226">
        <v>2022</v>
      </c>
      <c r="G226" t="s">
        <v>3132</v>
      </c>
      <c r="O226" t="s">
        <v>3339</v>
      </c>
      <c r="P226" t="s">
        <v>3340</v>
      </c>
      <c r="Q226" t="s">
        <v>1404</v>
      </c>
      <c r="R226" t="s">
        <v>3329</v>
      </c>
      <c r="S226" t="s">
        <v>2184</v>
      </c>
      <c r="T226" t="s">
        <v>440</v>
      </c>
      <c r="U226" t="s">
        <v>3342</v>
      </c>
    </row>
    <row r="227" spans="1:21">
      <c r="A227">
        <v>13</v>
      </c>
      <c r="B227" t="s">
        <v>5761</v>
      </c>
      <c r="C227" t="s">
        <v>2198</v>
      </c>
      <c r="D227" t="s">
        <v>2199</v>
      </c>
      <c r="E227" t="s">
        <v>2200</v>
      </c>
      <c r="F227">
        <v>2022</v>
      </c>
      <c r="G227" t="s">
        <v>2201</v>
      </c>
      <c r="H227">
        <v>14</v>
      </c>
      <c r="I227">
        <v>1</v>
      </c>
      <c r="K227">
        <v>21</v>
      </c>
      <c r="L227">
        <v>24</v>
      </c>
      <c r="O227" t="s">
        <v>2194</v>
      </c>
      <c r="P227" t="s">
        <v>2195</v>
      </c>
      <c r="Q227" t="s">
        <v>1404</v>
      </c>
      <c r="R227" t="s">
        <v>2132</v>
      </c>
      <c r="S227" t="s">
        <v>2196</v>
      </c>
      <c r="T227" t="s">
        <v>440</v>
      </c>
      <c r="U227" t="s">
        <v>2197</v>
      </c>
    </row>
    <row r="228" spans="1:21">
      <c r="A228">
        <v>14</v>
      </c>
      <c r="B228" t="s">
        <v>5761</v>
      </c>
      <c r="C228" t="s">
        <v>3133</v>
      </c>
      <c r="D228" t="s">
        <v>3134</v>
      </c>
      <c r="E228" t="s">
        <v>3135</v>
      </c>
      <c r="F228">
        <v>2022</v>
      </c>
      <c r="G228" t="s">
        <v>2242</v>
      </c>
      <c r="H228">
        <v>54</v>
      </c>
      <c r="I228">
        <v>2</v>
      </c>
      <c r="K228">
        <v>167</v>
      </c>
      <c r="L228">
        <v>176</v>
      </c>
      <c r="N228">
        <v>1</v>
      </c>
      <c r="O228" t="s">
        <v>3343</v>
      </c>
      <c r="P228" t="s">
        <v>3344</v>
      </c>
      <c r="Q228" t="s">
        <v>1404</v>
      </c>
      <c r="R228" t="s">
        <v>2132</v>
      </c>
      <c r="T228" t="s">
        <v>440</v>
      </c>
      <c r="U228" t="s">
        <v>3345</v>
      </c>
    </row>
    <row r="229" spans="1:21">
      <c r="A229">
        <v>15</v>
      </c>
      <c r="B229" t="s">
        <v>5761</v>
      </c>
      <c r="C229" t="s">
        <v>2239</v>
      </c>
      <c r="D229" t="s">
        <v>2240</v>
      </c>
      <c r="E229" t="s">
        <v>2241</v>
      </c>
      <c r="F229">
        <v>2022</v>
      </c>
      <c r="G229" t="s">
        <v>2242</v>
      </c>
      <c r="H229">
        <v>54</v>
      </c>
      <c r="I229">
        <v>2</v>
      </c>
      <c r="K229">
        <v>149</v>
      </c>
      <c r="L229">
        <v>157</v>
      </c>
      <c r="O229" t="s">
        <v>2236</v>
      </c>
      <c r="P229" t="s">
        <v>2237</v>
      </c>
      <c r="Q229" t="s">
        <v>1404</v>
      </c>
      <c r="R229" t="s">
        <v>2132</v>
      </c>
      <c r="T229" t="s">
        <v>440</v>
      </c>
      <c r="U229" t="s">
        <v>2238</v>
      </c>
    </row>
    <row r="230" spans="1:21">
      <c r="A230">
        <v>16</v>
      </c>
      <c r="B230" t="s">
        <v>5761</v>
      </c>
      <c r="C230" t="s">
        <v>2245</v>
      </c>
      <c r="D230" t="s">
        <v>2246</v>
      </c>
      <c r="E230" t="s">
        <v>679</v>
      </c>
      <c r="F230">
        <v>2022</v>
      </c>
      <c r="G230" t="s">
        <v>2247</v>
      </c>
      <c r="H230">
        <v>37</v>
      </c>
      <c r="I230">
        <v>10</v>
      </c>
      <c r="K230">
        <v>1305</v>
      </c>
      <c r="L230">
        <v>1315</v>
      </c>
      <c r="N230">
        <v>1</v>
      </c>
      <c r="O230" t="s">
        <v>680</v>
      </c>
      <c r="P230" t="s">
        <v>2243</v>
      </c>
      <c r="Q230" t="s">
        <v>1404</v>
      </c>
      <c r="R230" t="s">
        <v>2132</v>
      </c>
      <c r="T230" t="s">
        <v>440</v>
      </c>
      <c r="U230" t="s">
        <v>2244</v>
      </c>
    </row>
    <row r="231" spans="1:21">
      <c r="A231">
        <v>17</v>
      </c>
      <c r="B231" t="s">
        <v>5761</v>
      </c>
      <c r="C231" t="s">
        <v>2263</v>
      </c>
      <c r="D231" t="s">
        <v>2264</v>
      </c>
      <c r="E231" t="s">
        <v>2265</v>
      </c>
      <c r="F231">
        <v>2021</v>
      </c>
      <c r="G231" t="s">
        <v>2259</v>
      </c>
      <c r="H231">
        <v>14</v>
      </c>
      <c r="J231">
        <v>100376</v>
      </c>
      <c r="N231">
        <v>2</v>
      </c>
      <c r="O231" t="s">
        <v>2260</v>
      </c>
      <c r="P231" t="s">
        <v>2261</v>
      </c>
      <c r="Q231" t="s">
        <v>1404</v>
      </c>
      <c r="R231" t="s">
        <v>2132</v>
      </c>
      <c r="S231" t="s">
        <v>2140</v>
      </c>
      <c r="T231" t="s">
        <v>440</v>
      </c>
      <c r="U231" t="s">
        <v>2262</v>
      </c>
    </row>
    <row r="232" spans="1:21">
      <c r="A232">
        <v>18</v>
      </c>
      <c r="B232" t="s">
        <v>5761</v>
      </c>
      <c r="C232" t="s">
        <v>3136</v>
      </c>
      <c r="D232" t="s">
        <v>3137</v>
      </c>
      <c r="E232" t="s">
        <v>3138</v>
      </c>
      <c r="F232">
        <v>2021</v>
      </c>
      <c r="G232" t="s">
        <v>2169</v>
      </c>
      <c r="H232">
        <v>6</v>
      </c>
      <c r="I232">
        <v>6</v>
      </c>
      <c r="K232">
        <v>559</v>
      </c>
      <c r="L232">
        <v>563</v>
      </c>
      <c r="N232">
        <v>5</v>
      </c>
      <c r="O232" t="s">
        <v>711</v>
      </c>
      <c r="P232" t="s">
        <v>3346</v>
      </c>
      <c r="Q232" t="s">
        <v>1404</v>
      </c>
      <c r="R232" t="s">
        <v>2132</v>
      </c>
      <c r="T232" t="s">
        <v>440</v>
      </c>
      <c r="U232" t="s">
        <v>3349</v>
      </c>
    </row>
    <row r="233" spans="1:21">
      <c r="A233">
        <v>19</v>
      </c>
      <c r="B233" t="s">
        <v>5761</v>
      </c>
      <c r="C233" t="s">
        <v>3139</v>
      </c>
      <c r="D233" t="s">
        <v>3140</v>
      </c>
      <c r="E233" t="s">
        <v>3141</v>
      </c>
      <c r="F233">
        <v>2021</v>
      </c>
      <c r="G233" t="s">
        <v>2137</v>
      </c>
      <c r="H233">
        <v>18</v>
      </c>
      <c r="I233">
        <v>24</v>
      </c>
      <c r="J233">
        <v>13203</v>
      </c>
      <c r="O233" t="s">
        <v>3347</v>
      </c>
      <c r="P233" t="s">
        <v>3348</v>
      </c>
      <c r="Q233" t="s">
        <v>1404</v>
      </c>
      <c r="R233" t="s">
        <v>2132</v>
      </c>
      <c r="S233" t="s">
        <v>2140</v>
      </c>
      <c r="T233" t="s">
        <v>440</v>
      </c>
      <c r="U233" t="s">
        <v>3352</v>
      </c>
    </row>
    <row r="234" spans="1:21">
      <c r="A234">
        <v>20</v>
      </c>
      <c r="B234" t="s">
        <v>5761</v>
      </c>
      <c r="C234" t="s">
        <v>3142</v>
      </c>
      <c r="D234" t="s">
        <v>3143</v>
      </c>
      <c r="E234" t="s">
        <v>3144</v>
      </c>
      <c r="F234">
        <v>2021</v>
      </c>
      <c r="G234" t="s">
        <v>3145</v>
      </c>
      <c r="H234">
        <v>85</v>
      </c>
      <c r="I234">
        <v>6</v>
      </c>
      <c r="K234">
        <v>1579</v>
      </c>
      <c r="L234">
        <v>1581</v>
      </c>
      <c r="N234">
        <v>4</v>
      </c>
      <c r="O234" t="s">
        <v>3350</v>
      </c>
      <c r="P234" t="s">
        <v>3351</v>
      </c>
      <c r="Q234" t="s">
        <v>1404</v>
      </c>
      <c r="R234" t="s">
        <v>2132</v>
      </c>
      <c r="T234" t="s">
        <v>440</v>
      </c>
      <c r="U234" t="s">
        <v>3355</v>
      </c>
    </row>
    <row r="235" spans="1:21">
      <c r="A235">
        <v>21</v>
      </c>
      <c r="B235" t="s">
        <v>5761</v>
      </c>
      <c r="C235" t="s">
        <v>3146</v>
      </c>
      <c r="D235" t="s">
        <v>3147</v>
      </c>
      <c r="E235" t="s">
        <v>3148</v>
      </c>
      <c r="F235">
        <v>2021</v>
      </c>
      <c r="G235" t="s">
        <v>2259</v>
      </c>
      <c r="H235">
        <v>14</v>
      </c>
      <c r="J235">
        <v>100375</v>
      </c>
      <c r="N235">
        <v>3</v>
      </c>
      <c r="O235" t="s">
        <v>3353</v>
      </c>
      <c r="P235" t="s">
        <v>3354</v>
      </c>
      <c r="Q235" t="s">
        <v>1404</v>
      </c>
      <c r="R235" t="s">
        <v>2132</v>
      </c>
      <c r="S235" t="s">
        <v>2140</v>
      </c>
      <c r="T235" t="s">
        <v>440</v>
      </c>
      <c r="U235" t="s">
        <v>3356</v>
      </c>
    </row>
    <row r="236" spans="1:21">
      <c r="A236">
        <v>22</v>
      </c>
      <c r="B236" t="s">
        <v>5761</v>
      </c>
      <c r="C236" t="s">
        <v>2280</v>
      </c>
      <c r="D236" t="s">
        <v>2281</v>
      </c>
      <c r="E236" t="s">
        <v>726</v>
      </c>
      <c r="F236">
        <v>2021</v>
      </c>
      <c r="G236" t="s">
        <v>2282</v>
      </c>
      <c r="H236">
        <v>18</v>
      </c>
      <c r="I236">
        <v>1</v>
      </c>
      <c r="J236">
        <v>72</v>
      </c>
      <c r="N236">
        <v>2</v>
      </c>
      <c r="O236" t="s">
        <v>731</v>
      </c>
      <c r="P236" t="s">
        <v>2278</v>
      </c>
      <c r="Q236" t="s">
        <v>1404</v>
      </c>
      <c r="R236" t="s">
        <v>2132</v>
      </c>
      <c r="S236" t="s">
        <v>2140</v>
      </c>
      <c r="T236" t="s">
        <v>440</v>
      </c>
      <c r="U236" t="s">
        <v>2279</v>
      </c>
    </row>
    <row r="237" spans="1:21">
      <c r="A237">
        <v>23</v>
      </c>
      <c r="B237" t="s">
        <v>5761</v>
      </c>
      <c r="C237" t="s">
        <v>2316</v>
      </c>
      <c r="D237" t="s">
        <v>2317</v>
      </c>
      <c r="E237" t="s">
        <v>2318</v>
      </c>
      <c r="F237">
        <v>2021</v>
      </c>
      <c r="G237" t="s">
        <v>2319</v>
      </c>
      <c r="H237">
        <v>28</v>
      </c>
      <c r="I237">
        <v>11</v>
      </c>
      <c r="K237">
        <v>3591</v>
      </c>
      <c r="L237">
        <v>3602</v>
      </c>
      <c r="N237">
        <v>6</v>
      </c>
      <c r="O237" t="s">
        <v>2306</v>
      </c>
      <c r="P237" t="s">
        <v>2307</v>
      </c>
      <c r="Q237" t="s">
        <v>1404</v>
      </c>
      <c r="R237" t="s">
        <v>2132</v>
      </c>
      <c r="S237" t="s">
        <v>2196</v>
      </c>
      <c r="T237" t="s">
        <v>440</v>
      </c>
      <c r="U237" t="s">
        <v>2308</v>
      </c>
    </row>
    <row r="238" spans="1:21">
      <c r="A238">
        <v>24</v>
      </c>
      <c r="B238" t="s">
        <v>5761</v>
      </c>
      <c r="C238" t="s">
        <v>3149</v>
      </c>
      <c r="D238" t="s">
        <v>3150</v>
      </c>
      <c r="E238" t="s">
        <v>3151</v>
      </c>
      <c r="F238">
        <v>2021</v>
      </c>
      <c r="G238" t="s">
        <v>2180</v>
      </c>
      <c r="H238">
        <v>16</v>
      </c>
      <c r="I238" s="16">
        <v>44781</v>
      </c>
      <c r="J238" t="s">
        <v>3152</v>
      </c>
      <c r="N238">
        <v>6</v>
      </c>
      <c r="O238" t="s">
        <v>3357</v>
      </c>
      <c r="P238" t="s">
        <v>3358</v>
      </c>
      <c r="Q238" t="s">
        <v>1404</v>
      </c>
      <c r="R238" t="s">
        <v>2132</v>
      </c>
      <c r="S238" t="s">
        <v>2140</v>
      </c>
      <c r="T238" t="s">
        <v>440</v>
      </c>
      <c r="U238" t="s">
        <v>3359</v>
      </c>
    </row>
    <row r="239" spans="1:21">
      <c r="A239">
        <v>25</v>
      </c>
      <c r="B239" t="s">
        <v>5761</v>
      </c>
      <c r="C239" t="s">
        <v>2348</v>
      </c>
      <c r="D239" t="s">
        <v>2349</v>
      </c>
      <c r="E239" t="s">
        <v>1174</v>
      </c>
      <c r="F239">
        <v>2021</v>
      </c>
      <c r="G239" t="s">
        <v>2350</v>
      </c>
      <c r="H239">
        <v>36</v>
      </c>
      <c r="I239">
        <v>9</v>
      </c>
      <c r="K239">
        <v>697</v>
      </c>
      <c r="L239">
        <v>710</v>
      </c>
      <c r="N239">
        <v>2</v>
      </c>
      <c r="O239" t="s">
        <v>1179</v>
      </c>
      <c r="P239" t="s">
        <v>2326</v>
      </c>
      <c r="Q239" t="s">
        <v>1404</v>
      </c>
      <c r="R239" t="s">
        <v>2132</v>
      </c>
      <c r="T239" t="s">
        <v>440</v>
      </c>
      <c r="U239" t="s">
        <v>2327</v>
      </c>
    </row>
    <row r="240" spans="1:21">
      <c r="A240">
        <v>26</v>
      </c>
      <c r="B240" t="s">
        <v>5761</v>
      </c>
      <c r="C240" t="s">
        <v>2354</v>
      </c>
      <c r="D240" t="s">
        <v>2355</v>
      </c>
      <c r="E240" t="s">
        <v>2356</v>
      </c>
      <c r="F240">
        <v>2021</v>
      </c>
      <c r="G240" t="s">
        <v>2357</v>
      </c>
      <c r="H240">
        <v>23</v>
      </c>
      <c r="I240">
        <v>5</v>
      </c>
      <c r="K240">
        <v>521</v>
      </c>
      <c r="L240">
        <v>523</v>
      </c>
      <c r="O240" t="s">
        <v>2332</v>
      </c>
      <c r="P240" t="s">
        <v>2333</v>
      </c>
      <c r="Q240" t="s">
        <v>1404</v>
      </c>
      <c r="R240" t="s">
        <v>2132</v>
      </c>
      <c r="T240" t="s">
        <v>440</v>
      </c>
      <c r="U240" t="s">
        <v>2334</v>
      </c>
    </row>
    <row r="241" spans="1:21">
      <c r="A241">
        <v>27</v>
      </c>
      <c r="B241" t="s">
        <v>5761</v>
      </c>
      <c r="C241" t="s">
        <v>2362</v>
      </c>
      <c r="D241" t="s">
        <v>2363</v>
      </c>
      <c r="E241" t="s">
        <v>2364</v>
      </c>
      <c r="F241">
        <v>2021</v>
      </c>
      <c r="G241" t="s">
        <v>2365</v>
      </c>
      <c r="H241">
        <v>71</v>
      </c>
      <c r="I241">
        <v>4</v>
      </c>
      <c r="K241">
        <v>326</v>
      </c>
      <c r="L241">
        <v>332</v>
      </c>
      <c r="N241">
        <v>1</v>
      </c>
      <c r="O241" t="s">
        <v>2337</v>
      </c>
      <c r="P241" t="s">
        <v>2338</v>
      </c>
      <c r="Q241" t="s">
        <v>1404</v>
      </c>
      <c r="R241" t="s">
        <v>2132</v>
      </c>
      <c r="S241" t="s">
        <v>2140</v>
      </c>
      <c r="T241" t="s">
        <v>440</v>
      </c>
      <c r="U241" t="s">
        <v>2339</v>
      </c>
    </row>
    <row r="242" spans="1:21">
      <c r="A242">
        <v>28</v>
      </c>
      <c r="B242" t="s">
        <v>5761</v>
      </c>
      <c r="C242" t="s">
        <v>2370</v>
      </c>
      <c r="D242" t="s">
        <v>2371</v>
      </c>
      <c r="E242" t="s">
        <v>2372</v>
      </c>
      <c r="F242">
        <v>2021</v>
      </c>
      <c r="G242" t="s">
        <v>2373</v>
      </c>
      <c r="H242">
        <v>3</v>
      </c>
      <c r="I242">
        <v>3</v>
      </c>
      <c r="J242" t="s">
        <v>2374</v>
      </c>
      <c r="N242">
        <v>1</v>
      </c>
      <c r="O242" t="s">
        <v>2344</v>
      </c>
      <c r="P242" t="s">
        <v>2345</v>
      </c>
      <c r="Q242" t="s">
        <v>1404</v>
      </c>
      <c r="R242" t="s">
        <v>2132</v>
      </c>
      <c r="S242" t="s">
        <v>2346</v>
      </c>
      <c r="T242" t="s">
        <v>440</v>
      </c>
      <c r="U242" t="s">
        <v>2347</v>
      </c>
    </row>
    <row r="243" spans="1:21">
      <c r="A243">
        <v>29</v>
      </c>
      <c r="B243" t="s">
        <v>5761</v>
      </c>
      <c r="C243" t="s">
        <v>3153</v>
      </c>
      <c r="D243" t="s">
        <v>3154</v>
      </c>
      <c r="E243" t="s">
        <v>3155</v>
      </c>
      <c r="F243">
        <v>2021</v>
      </c>
      <c r="G243" t="s">
        <v>3156</v>
      </c>
      <c r="H243">
        <v>83</v>
      </c>
      <c r="I243">
        <v>7</v>
      </c>
      <c r="K243">
        <v>553</v>
      </c>
      <c r="L243">
        <v>560</v>
      </c>
      <c r="O243" t="s">
        <v>3360</v>
      </c>
      <c r="P243" t="s">
        <v>3361</v>
      </c>
      <c r="Q243" t="s">
        <v>1404</v>
      </c>
      <c r="R243" t="s">
        <v>2132</v>
      </c>
      <c r="T243" t="s">
        <v>440</v>
      </c>
      <c r="U243" t="s">
        <v>3364</v>
      </c>
    </row>
    <row r="244" spans="1:21">
      <c r="A244">
        <v>30</v>
      </c>
      <c r="B244" t="s">
        <v>5761</v>
      </c>
      <c r="C244" t="s">
        <v>3157</v>
      </c>
      <c r="D244" t="s">
        <v>3158</v>
      </c>
      <c r="E244" t="s">
        <v>3159</v>
      </c>
      <c r="F244">
        <v>2021</v>
      </c>
      <c r="G244" t="s">
        <v>3160</v>
      </c>
      <c r="H244">
        <v>11</v>
      </c>
      <c r="I244">
        <v>7</v>
      </c>
      <c r="J244">
        <v>907</v>
      </c>
      <c r="N244">
        <v>3</v>
      </c>
      <c r="O244" t="s">
        <v>3362</v>
      </c>
      <c r="P244" t="s">
        <v>3363</v>
      </c>
      <c r="Q244" t="s">
        <v>1404</v>
      </c>
      <c r="R244" t="s">
        <v>2132</v>
      </c>
      <c r="S244" t="s">
        <v>2140</v>
      </c>
      <c r="T244" t="s">
        <v>440</v>
      </c>
      <c r="U244" t="s">
        <v>3365</v>
      </c>
    </row>
    <row r="245" spans="1:21">
      <c r="A245">
        <v>31</v>
      </c>
      <c r="B245" t="s">
        <v>5761</v>
      </c>
      <c r="C245" t="s">
        <v>2382</v>
      </c>
      <c r="D245" t="s">
        <v>2383</v>
      </c>
      <c r="E245" t="s">
        <v>2384</v>
      </c>
      <c r="F245">
        <v>2021</v>
      </c>
      <c r="G245" t="s">
        <v>2137</v>
      </c>
      <c r="H245">
        <v>18</v>
      </c>
      <c r="I245">
        <v>13</v>
      </c>
      <c r="J245">
        <v>6719</v>
      </c>
      <c r="N245">
        <v>6</v>
      </c>
      <c r="O245" t="s">
        <v>2351</v>
      </c>
      <c r="P245" t="s">
        <v>2352</v>
      </c>
      <c r="Q245" t="s">
        <v>1404</v>
      </c>
      <c r="R245" t="s">
        <v>2132</v>
      </c>
      <c r="S245" t="s">
        <v>2196</v>
      </c>
      <c r="T245" t="s">
        <v>440</v>
      </c>
      <c r="U245" t="s">
        <v>2353</v>
      </c>
    </row>
    <row r="246" spans="1:21">
      <c r="A246">
        <v>32</v>
      </c>
      <c r="B246" t="s">
        <v>5761</v>
      </c>
      <c r="C246" t="s">
        <v>2395</v>
      </c>
      <c r="D246" t="s">
        <v>2396</v>
      </c>
      <c r="E246" t="s">
        <v>2397</v>
      </c>
      <c r="F246">
        <v>2021</v>
      </c>
      <c r="G246" t="s">
        <v>2398</v>
      </c>
      <c r="H246">
        <v>181</v>
      </c>
      <c r="I246">
        <v>7</v>
      </c>
      <c r="K246">
        <v>923</v>
      </c>
      <c r="L246">
        <v>930</v>
      </c>
      <c r="N246">
        <v>19</v>
      </c>
      <c r="O246" t="s">
        <v>2366</v>
      </c>
      <c r="P246" t="s">
        <v>2367</v>
      </c>
      <c r="Q246" t="s">
        <v>1404</v>
      </c>
      <c r="R246" t="s">
        <v>2132</v>
      </c>
      <c r="S246" t="s">
        <v>2368</v>
      </c>
      <c r="T246" t="s">
        <v>440</v>
      </c>
      <c r="U246" t="s">
        <v>2369</v>
      </c>
    </row>
    <row r="247" spans="1:21">
      <c r="A247">
        <v>33</v>
      </c>
      <c r="B247" t="s">
        <v>5761</v>
      </c>
      <c r="C247" t="s">
        <v>3161</v>
      </c>
      <c r="D247" t="s">
        <v>3162</v>
      </c>
      <c r="E247" t="s">
        <v>3163</v>
      </c>
      <c r="F247">
        <v>2021</v>
      </c>
      <c r="G247" t="s">
        <v>2156</v>
      </c>
      <c r="H247">
        <v>5</v>
      </c>
      <c r="I247">
        <v>6</v>
      </c>
      <c r="J247" t="s">
        <v>3164</v>
      </c>
      <c r="N247">
        <v>1</v>
      </c>
      <c r="O247" t="s">
        <v>3366</v>
      </c>
      <c r="P247" t="s">
        <v>3367</v>
      </c>
      <c r="Q247" t="s">
        <v>1404</v>
      </c>
      <c r="R247" t="s">
        <v>2132</v>
      </c>
      <c r="S247" t="s">
        <v>2140</v>
      </c>
      <c r="T247" t="s">
        <v>440</v>
      </c>
      <c r="U247" t="s">
        <v>3368</v>
      </c>
    </row>
    <row r="248" spans="1:21">
      <c r="A248">
        <v>34</v>
      </c>
      <c r="B248" t="s">
        <v>5761</v>
      </c>
      <c r="C248" t="s">
        <v>2414</v>
      </c>
      <c r="D248" t="s">
        <v>2415</v>
      </c>
      <c r="E248" t="s">
        <v>1160</v>
      </c>
      <c r="F248">
        <v>2021</v>
      </c>
      <c r="G248" t="s">
        <v>2416</v>
      </c>
      <c r="H248">
        <v>194</v>
      </c>
      <c r="K248">
        <v>75</v>
      </c>
      <c r="L248">
        <v>78</v>
      </c>
      <c r="N248">
        <v>4</v>
      </c>
      <c r="O248" t="s">
        <v>1165</v>
      </c>
      <c r="P248" t="s">
        <v>2380</v>
      </c>
      <c r="Q248" t="s">
        <v>1404</v>
      </c>
      <c r="R248" t="s">
        <v>2132</v>
      </c>
      <c r="S248" t="s">
        <v>2216</v>
      </c>
      <c r="T248" t="s">
        <v>440</v>
      </c>
      <c r="U248" t="s">
        <v>2381</v>
      </c>
    </row>
    <row r="249" spans="1:21">
      <c r="A249">
        <v>35</v>
      </c>
      <c r="B249" t="s">
        <v>5761</v>
      </c>
      <c r="C249" t="s">
        <v>2419</v>
      </c>
      <c r="D249" t="s">
        <v>2420</v>
      </c>
      <c r="E249" t="s">
        <v>2421</v>
      </c>
      <c r="F249">
        <v>2021</v>
      </c>
      <c r="G249" t="s">
        <v>2422</v>
      </c>
      <c r="H249">
        <v>58</v>
      </c>
      <c r="J249">
        <v>102700</v>
      </c>
      <c r="N249">
        <v>1</v>
      </c>
      <c r="O249" t="s">
        <v>2385</v>
      </c>
      <c r="P249" t="s">
        <v>2386</v>
      </c>
      <c r="Q249" t="s">
        <v>1404</v>
      </c>
      <c r="R249" t="s">
        <v>2132</v>
      </c>
      <c r="S249" t="s">
        <v>2346</v>
      </c>
      <c r="T249" t="s">
        <v>440</v>
      </c>
      <c r="U249" t="s">
        <v>2387</v>
      </c>
    </row>
    <row r="250" spans="1:21">
      <c r="A250">
        <v>36</v>
      </c>
      <c r="B250" t="s">
        <v>5761</v>
      </c>
      <c r="C250" t="s">
        <v>3165</v>
      </c>
      <c r="D250" t="s">
        <v>3166</v>
      </c>
      <c r="E250" t="s">
        <v>3167</v>
      </c>
      <c r="F250">
        <v>2021</v>
      </c>
      <c r="G250" t="s">
        <v>2410</v>
      </c>
      <c r="H250">
        <v>12</v>
      </c>
      <c r="J250">
        <v>650759</v>
      </c>
      <c r="N250">
        <v>54</v>
      </c>
      <c r="O250" t="s">
        <v>3369</v>
      </c>
      <c r="P250" t="s">
        <v>3370</v>
      </c>
      <c r="Q250" t="s">
        <v>1404</v>
      </c>
      <c r="R250" t="s">
        <v>2132</v>
      </c>
      <c r="S250" t="s">
        <v>2140</v>
      </c>
      <c r="T250" t="s">
        <v>440</v>
      </c>
      <c r="U250" t="s">
        <v>3373</v>
      </c>
    </row>
    <row r="251" spans="1:21">
      <c r="A251">
        <v>37</v>
      </c>
      <c r="B251" t="s">
        <v>5761</v>
      </c>
      <c r="C251" t="s">
        <v>3168</v>
      </c>
      <c r="D251" t="s">
        <v>3169</v>
      </c>
      <c r="E251" t="s">
        <v>1031</v>
      </c>
      <c r="F251">
        <v>2021</v>
      </c>
      <c r="G251" t="s">
        <v>3170</v>
      </c>
      <c r="H251">
        <v>44</v>
      </c>
      <c r="I251">
        <v>2</v>
      </c>
      <c r="K251">
        <v>187</v>
      </c>
      <c r="L251">
        <v>201</v>
      </c>
      <c r="N251">
        <v>2</v>
      </c>
      <c r="O251" t="s">
        <v>3371</v>
      </c>
      <c r="P251" t="s">
        <v>3372</v>
      </c>
      <c r="Q251" t="s">
        <v>1404</v>
      </c>
      <c r="R251" t="s">
        <v>2132</v>
      </c>
      <c r="S251" t="s">
        <v>2196</v>
      </c>
      <c r="T251" t="s">
        <v>440</v>
      </c>
      <c r="U251" t="s">
        <v>3374</v>
      </c>
    </row>
    <row r="252" spans="1:21">
      <c r="A252">
        <v>38</v>
      </c>
      <c r="B252" t="s">
        <v>5761</v>
      </c>
      <c r="C252" t="s">
        <v>2450</v>
      </c>
      <c r="D252" t="s">
        <v>2451</v>
      </c>
      <c r="E252" t="s">
        <v>2452</v>
      </c>
      <c r="F252">
        <v>2021</v>
      </c>
      <c r="G252" t="s">
        <v>2180</v>
      </c>
      <c r="H252">
        <v>16</v>
      </c>
      <c r="I252" s="16">
        <v>44623</v>
      </c>
      <c r="J252" t="s">
        <v>1069</v>
      </c>
      <c r="N252">
        <v>4</v>
      </c>
      <c r="O252" t="s">
        <v>1070</v>
      </c>
      <c r="P252" t="s">
        <v>2406</v>
      </c>
      <c r="Q252" t="s">
        <v>1404</v>
      </c>
      <c r="R252" t="s">
        <v>2132</v>
      </c>
      <c r="S252" t="s">
        <v>2140</v>
      </c>
      <c r="T252" t="s">
        <v>440</v>
      </c>
      <c r="U252" t="s">
        <v>2407</v>
      </c>
    </row>
    <row r="253" spans="1:21">
      <c r="A253">
        <v>39</v>
      </c>
      <c r="B253" t="s">
        <v>5761</v>
      </c>
      <c r="C253" t="s">
        <v>2461</v>
      </c>
      <c r="D253" t="s">
        <v>2462</v>
      </c>
      <c r="E253" t="s">
        <v>460</v>
      </c>
      <c r="F253">
        <v>2021</v>
      </c>
      <c r="G253" t="s">
        <v>2422</v>
      </c>
      <c r="H253">
        <v>57</v>
      </c>
      <c r="J253">
        <v>102669</v>
      </c>
      <c r="N253">
        <v>2</v>
      </c>
      <c r="O253" t="s">
        <v>494</v>
      </c>
      <c r="P253" t="s">
        <v>2417</v>
      </c>
      <c r="Q253" t="s">
        <v>1404</v>
      </c>
      <c r="R253" t="s">
        <v>2132</v>
      </c>
      <c r="S253" t="s">
        <v>2140</v>
      </c>
      <c r="T253" t="s">
        <v>440</v>
      </c>
      <c r="U253" t="s">
        <v>2418</v>
      </c>
    </row>
    <row r="254" spans="1:21">
      <c r="A254">
        <v>40</v>
      </c>
      <c r="B254" t="s">
        <v>5761</v>
      </c>
      <c r="C254" t="s">
        <v>2466</v>
      </c>
      <c r="D254" t="s">
        <v>2467</v>
      </c>
      <c r="E254" t="s">
        <v>2468</v>
      </c>
      <c r="F254">
        <v>2021</v>
      </c>
      <c r="G254" t="s">
        <v>2469</v>
      </c>
      <c r="H254">
        <v>134</v>
      </c>
      <c r="I254">
        <v>1530</v>
      </c>
      <c r="K254">
        <v>38</v>
      </c>
      <c r="L254">
        <v>47</v>
      </c>
      <c r="P254" t="s">
        <v>2423</v>
      </c>
      <c r="Q254" t="s">
        <v>1404</v>
      </c>
      <c r="R254" t="s">
        <v>2132</v>
      </c>
      <c r="T254" t="s">
        <v>440</v>
      </c>
      <c r="U254" t="s">
        <v>2424</v>
      </c>
    </row>
    <row r="255" spans="1:21">
      <c r="A255">
        <v>41</v>
      </c>
      <c r="B255" t="s">
        <v>5761</v>
      </c>
      <c r="C255" t="s">
        <v>3171</v>
      </c>
      <c r="D255" t="s">
        <v>3172</v>
      </c>
      <c r="E255" t="s">
        <v>947</v>
      </c>
      <c r="F255">
        <v>2021</v>
      </c>
      <c r="G255" t="s">
        <v>2410</v>
      </c>
      <c r="H255">
        <v>11</v>
      </c>
      <c r="J255">
        <v>632405</v>
      </c>
      <c r="N255">
        <v>13</v>
      </c>
      <c r="O255" t="s">
        <v>3375</v>
      </c>
      <c r="P255" t="s">
        <v>3376</v>
      </c>
      <c r="Q255" t="s">
        <v>1404</v>
      </c>
      <c r="R255" t="s">
        <v>2132</v>
      </c>
      <c r="S255" t="s">
        <v>2140</v>
      </c>
      <c r="T255" t="s">
        <v>440</v>
      </c>
      <c r="U255" t="s">
        <v>3379</v>
      </c>
    </row>
    <row r="256" spans="1:21">
      <c r="A256">
        <v>42</v>
      </c>
      <c r="B256" t="s">
        <v>5761</v>
      </c>
      <c r="C256" t="s">
        <v>3173</v>
      </c>
      <c r="D256" t="s">
        <v>3174</v>
      </c>
      <c r="E256" t="s">
        <v>3175</v>
      </c>
      <c r="F256">
        <v>2021</v>
      </c>
      <c r="G256" t="s">
        <v>2410</v>
      </c>
      <c r="H256">
        <v>12</v>
      </c>
      <c r="J256">
        <v>628631</v>
      </c>
      <c r="N256">
        <v>13</v>
      </c>
      <c r="O256" t="s">
        <v>3377</v>
      </c>
      <c r="P256" t="s">
        <v>3378</v>
      </c>
      <c r="Q256" t="s">
        <v>1404</v>
      </c>
      <c r="R256" t="s">
        <v>2132</v>
      </c>
      <c r="S256" t="s">
        <v>2140</v>
      </c>
      <c r="T256" t="s">
        <v>440</v>
      </c>
      <c r="U256" t="s">
        <v>3380</v>
      </c>
    </row>
    <row r="257" spans="1:21">
      <c r="A257">
        <v>43</v>
      </c>
      <c r="B257" t="s">
        <v>5761</v>
      </c>
      <c r="C257" t="s">
        <v>2480</v>
      </c>
      <c r="D257" t="s">
        <v>2481</v>
      </c>
      <c r="E257" t="s">
        <v>458</v>
      </c>
      <c r="F257">
        <v>2021</v>
      </c>
      <c r="G257" t="s">
        <v>2482</v>
      </c>
      <c r="H257">
        <v>11</v>
      </c>
      <c r="I257">
        <v>1</v>
      </c>
      <c r="K257">
        <v>61</v>
      </c>
      <c r="L257">
        <v>64</v>
      </c>
      <c r="N257">
        <v>1</v>
      </c>
      <c r="O257" t="s">
        <v>2433</v>
      </c>
      <c r="P257" t="s">
        <v>2434</v>
      </c>
      <c r="Q257" t="s">
        <v>1404</v>
      </c>
      <c r="R257" t="s">
        <v>2132</v>
      </c>
      <c r="T257" t="s">
        <v>440</v>
      </c>
      <c r="U257" t="s">
        <v>2435</v>
      </c>
    </row>
    <row r="258" spans="1:21">
      <c r="A258">
        <v>44</v>
      </c>
      <c r="B258" t="s">
        <v>5761</v>
      </c>
      <c r="C258" t="s">
        <v>2263</v>
      </c>
      <c r="D258" t="s">
        <v>2264</v>
      </c>
      <c r="E258" t="s">
        <v>1035</v>
      </c>
      <c r="F258">
        <v>2021</v>
      </c>
      <c r="G258" t="s">
        <v>2410</v>
      </c>
      <c r="H258">
        <v>11</v>
      </c>
      <c r="J258">
        <v>631792</v>
      </c>
      <c r="N258">
        <v>6</v>
      </c>
      <c r="O258" t="s">
        <v>1037</v>
      </c>
      <c r="P258" t="s">
        <v>2439</v>
      </c>
      <c r="Q258" t="s">
        <v>1404</v>
      </c>
      <c r="R258" t="s">
        <v>2132</v>
      </c>
      <c r="S258" t="s">
        <v>2140</v>
      </c>
      <c r="T258" t="s">
        <v>440</v>
      </c>
      <c r="U258" t="s">
        <v>2440</v>
      </c>
    </row>
    <row r="259" spans="1:21">
      <c r="A259">
        <v>45</v>
      </c>
      <c r="B259" t="s">
        <v>5761</v>
      </c>
      <c r="C259" t="s">
        <v>3176</v>
      </c>
      <c r="D259" t="s">
        <v>3177</v>
      </c>
      <c r="E259" t="s">
        <v>3178</v>
      </c>
      <c r="F259">
        <v>2021</v>
      </c>
      <c r="G259" t="s">
        <v>3179</v>
      </c>
      <c r="K259">
        <v>3083</v>
      </c>
      <c r="L259">
        <v>3088</v>
      </c>
      <c r="N259">
        <v>4</v>
      </c>
      <c r="O259" t="s">
        <v>3488</v>
      </c>
      <c r="P259" t="s">
        <v>3489</v>
      </c>
      <c r="Q259" t="s">
        <v>1866</v>
      </c>
      <c r="R259" t="s">
        <v>2132</v>
      </c>
      <c r="S259" t="s">
        <v>2196</v>
      </c>
      <c r="T259" t="s">
        <v>440</v>
      </c>
      <c r="U259" t="s">
        <v>3381</v>
      </c>
    </row>
    <row r="260" spans="1:21">
      <c r="A260">
        <v>46</v>
      </c>
      <c r="B260" t="s">
        <v>5761</v>
      </c>
      <c r="C260" t="s">
        <v>2497</v>
      </c>
      <c r="D260" t="s">
        <v>2498</v>
      </c>
      <c r="E260" t="s">
        <v>2499</v>
      </c>
      <c r="F260">
        <v>2021</v>
      </c>
      <c r="G260" t="s">
        <v>2500</v>
      </c>
      <c r="H260">
        <v>25</v>
      </c>
      <c r="I260">
        <v>4</v>
      </c>
      <c r="K260">
        <v>335</v>
      </c>
      <c r="L260">
        <v>349</v>
      </c>
      <c r="O260" t="s">
        <v>2453</v>
      </c>
      <c r="P260" t="s">
        <v>2454</v>
      </c>
      <c r="Q260" t="s">
        <v>1404</v>
      </c>
      <c r="R260" t="s">
        <v>2132</v>
      </c>
      <c r="T260" t="s">
        <v>440</v>
      </c>
      <c r="U260" t="s">
        <v>2455</v>
      </c>
    </row>
    <row r="261" spans="1:21">
      <c r="A261">
        <v>47</v>
      </c>
      <c r="B261" t="s">
        <v>5761</v>
      </c>
      <c r="C261" t="s">
        <v>2514</v>
      </c>
      <c r="D261" t="s">
        <v>2515</v>
      </c>
      <c r="E261" t="s">
        <v>2516</v>
      </c>
      <c r="F261">
        <v>2021</v>
      </c>
      <c r="G261" t="s">
        <v>2206</v>
      </c>
      <c r="H261">
        <v>47</v>
      </c>
      <c r="I261">
        <v>4</v>
      </c>
      <c r="K261">
        <v>455</v>
      </c>
      <c r="L261">
        <v>466</v>
      </c>
      <c r="N261">
        <v>10</v>
      </c>
      <c r="O261" t="s">
        <v>2463</v>
      </c>
      <c r="P261" t="s">
        <v>2464</v>
      </c>
      <c r="Q261" t="s">
        <v>1404</v>
      </c>
      <c r="R261" t="s">
        <v>2132</v>
      </c>
      <c r="S261" t="s">
        <v>2196</v>
      </c>
      <c r="T261" t="s">
        <v>440</v>
      </c>
      <c r="U261" t="s">
        <v>2465</v>
      </c>
    </row>
    <row r="262" spans="1:21">
      <c r="A262">
        <v>48</v>
      </c>
      <c r="B262" t="s">
        <v>5761</v>
      </c>
      <c r="C262" t="s">
        <v>3180</v>
      </c>
      <c r="D262" t="s">
        <v>3181</v>
      </c>
      <c r="E262" t="s">
        <v>3182</v>
      </c>
      <c r="F262">
        <v>2021</v>
      </c>
      <c r="G262" t="s">
        <v>3183</v>
      </c>
      <c r="H262">
        <v>2846</v>
      </c>
      <c r="P262" t="s">
        <v>3491</v>
      </c>
      <c r="Q262" t="s">
        <v>1866</v>
      </c>
      <c r="R262" t="s">
        <v>2132</v>
      </c>
      <c r="T262" t="s">
        <v>440</v>
      </c>
      <c r="U262" t="s">
        <v>3384</v>
      </c>
    </row>
    <row r="263" spans="1:21">
      <c r="A263">
        <v>49</v>
      </c>
      <c r="B263" t="s">
        <v>5761</v>
      </c>
      <c r="C263" t="s">
        <v>2526</v>
      </c>
      <c r="D263" t="s">
        <v>2527</v>
      </c>
      <c r="E263" t="s">
        <v>2528</v>
      </c>
      <c r="F263">
        <v>2021</v>
      </c>
      <c r="G263" t="s">
        <v>2529</v>
      </c>
      <c r="H263">
        <v>39</v>
      </c>
      <c r="I263">
        <v>3</v>
      </c>
      <c r="K263">
        <v>363</v>
      </c>
      <c r="L263">
        <v>372</v>
      </c>
      <c r="O263" t="s">
        <v>2470</v>
      </c>
      <c r="P263" t="s">
        <v>2471</v>
      </c>
      <c r="Q263" t="s">
        <v>1404</v>
      </c>
      <c r="R263" t="s">
        <v>2132</v>
      </c>
      <c r="T263" t="s">
        <v>440</v>
      </c>
      <c r="U263" t="s">
        <v>2472</v>
      </c>
    </row>
    <row r="264" spans="1:21">
      <c r="A264">
        <v>50</v>
      </c>
      <c r="B264" t="s">
        <v>5761</v>
      </c>
      <c r="C264" t="s">
        <v>2567</v>
      </c>
      <c r="D264" t="s">
        <v>2568</v>
      </c>
      <c r="E264" t="s">
        <v>2569</v>
      </c>
      <c r="F264">
        <v>2021</v>
      </c>
      <c r="G264" t="s">
        <v>94</v>
      </c>
      <c r="H264">
        <v>218</v>
      </c>
      <c r="J264">
        <v>108357</v>
      </c>
      <c r="N264">
        <v>1</v>
      </c>
      <c r="O264" t="s">
        <v>2494</v>
      </c>
      <c r="P264" t="s">
        <v>2495</v>
      </c>
      <c r="Q264" t="s">
        <v>1404</v>
      </c>
      <c r="R264" t="s">
        <v>2132</v>
      </c>
      <c r="S264" t="s">
        <v>2196</v>
      </c>
      <c r="T264" t="s">
        <v>440</v>
      </c>
      <c r="U264" t="s">
        <v>2496</v>
      </c>
    </row>
    <row r="265" spans="1:21">
      <c r="A265">
        <v>51</v>
      </c>
      <c r="B265" t="s">
        <v>5761</v>
      </c>
      <c r="C265" t="s">
        <v>3184</v>
      </c>
      <c r="D265" t="s">
        <v>3185</v>
      </c>
      <c r="E265" t="s">
        <v>144</v>
      </c>
      <c r="F265">
        <v>2020</v>
      </c>
      <c r="G265" t="s">
        <v>3186</v>
      </c>
      <c r="H265">
        <v>4</v>
      </c>
      <c r="I265">
        <v>1</v>
      </c>
      <c r="J265" t="s">
        <v>3187</v>
      </c>
      <c r="N265">
        <v>1</v>
      </c>
      <c r="O265" t="s">
        <v>3382</v>
      </c>
      <c r="P265" t="s">
        <v>3383</v>
      </c>
      <c r="Q265" t="s">
        <v>1404</v>
      </c>
      <c r="R265" t="s">
        <v>2132</v>
      </c>
      <c r="S265" t="s">
        <v>2140</v>
      </c>
      <c r="T265" t="s">
        <v>440</v>
      </c>
      <c r="U265" t="s">
        <v>3387</v>
      </c>
    </row>
    <row r="266" spans="1:21">
      <c r="A266">
        <v>52</v>
      </c>
      <c r="B266" t="s">
        <v>5761</v>
      </c>
      <c r="C266" t="s">
        <v>2618</v>
      </c>
      <c r="D266" t="s">
        <v>2619</v>
      </c>
      <c r="E266" t="s">
        <v>2620</v>
      </c>
      <c r="F266">
        <v>2020</v>
      </c>
      <c r="G266" t="s">
        <v>2621</v>
      </c>
      <c r="H266">
        <v>7</v>
      </c>
      <c r="I266">
        <v>11</v>
      </c>
      <c r="J266" t="s">
        <v>2622</v>
      </c>
      <c r="N266">
        <v>8</v>
      </c>
      <c r="O266" t="s">
        <v>2523</v>
      </c>
      <c r="P266" t="s">
        <v>2524</v>
      </c>
      <c r="Q266" t="s">
        <v>1404</v>
      </c>
      <c r="R266" t="s">
        <v>2132</v>
      </c>
      <c r="S266" t="s">
        <v>2140</v>
      </c>
      <c r="T266" t="s">
        <v>440</v>
      </c>
      <c r="U266" t="s">
        <v>2525</v>
      </c>
    </row>
    <row r="267" spans="1:21">
      <c r="A267">
        <v>53</v>
      </c>
      <c r="B267" t="s">
        <v>5761</v>
      </c>
      <c r="C267" t="s">
        <v>2625</v>
      </c>
      <c r="D267" t="s">
        <v>2626</v>
      </c>
      <c r="E267" t="s">
        <v>147</v>
      </c>
      <c r="F267">
        <v>2020</v>
      </c>
      <c r="G267" t="s">
        <v>2627</v>
      </c>
      <c r="H267">
        <v>44</v>
      </c>
      <c r="I267">
        <v>6</v>
      </c>
      <c r="K267">
        <v>807</v>
      </c>
      <c r="L267">
        <v>819</v>
      </c>
      <c r="N267">
        <v>1</v>
      </c>
      <c r="O267" t="s">
        <v>904</v>
      </c>
      <c r="P267" t="s">
        <v>2530</v>
      </c>
      <c r="Q267" t="s">
        <v>1404</v>
      </c>
      <c r="R267" t="s">
        <v>2132</v>
      </c>
      <c r="S267" t="s">
        <v>2196</v>
      </c>
      <c r="T267" t="s">
        <v>440</v>
      </c>
      <c r="U267" t="s">
        <v>2531</v>
      </c>
    </row>
    <row r="268" spans="1:21">
      <c r="A268">
        <v>54</v>
      </c>
      <c r="B268" t="s">
        <v>5761</v>
      </c>
      <c r="C268" t="s">
        <v>3188</v>
      </c>
      <c r="D268" t="s">
        <v>3189</v>
      </c>
      <c r="E268" t="s">
        <v>453</v>
      </c>
      <c r="F268">
        <v>2020</v>
      </c>
      <c r="G268" t="s">
        <v>3190</v>
      </c>
      <c r="H268">
        <v>103</v>
      </c>
      <c r="J268">
        <v>152197</v>
      </c>
      <c r="N268">
        <v>10</v>
      </c>
      <c r="O268" t="s">
        <v>3385</v>
      </c>
      <c r="P268" t="s">
        <v>3386</v>
      </c>
      <c r="Q268" t="s">
        <v>1404</v>
      </c>
      <c r="R268" t="s">
        <v>2132</v>
      </c>
      <c r="S268" t="s">
        <v>2140</v>
      </c>
      <c r="T268" t="s">
        <v>440</v>
      </c>
      <c r="U268" t="s">
        <v>3390</v>
      </c>
    </row>
    <row r="269" spans="1:21">
      <c r="A269">
        <v>55</v>
      </c>
      <c r="B269" t="s">
        <v>5761</v>
      </c>
      <c r="C269" t="s">
        <v>3191</v>
      </c>
      <c r="D269" t="s">
        <v>3192</v>
      </c>
      <c r="E269" t="s">
        <v>3193</v>
      </c>
      <c r="F269">
        <v>2020</v>
      </c>
      <c r="G269" t="s">
        <v>3194</v>
      </c>
      <c r="H269">
        <v>3</v>
      </c>
      <c r="I269">
        <v>10</v>
      </c>
      <c r="J269">
        <v>20977</v>
      </c>
      <c r="N269">
        <v>10</v>
      </c>
      <c r="O269" t="s">
        <v>628</v>
      </c>
      <c r="P269" t="s">
        <v>3388</v>
      </c>
      <c r="Q269" t="s">
        <v>1404</v>
      </c>
      <c r="R269" t="s">
        <v>2132</v>
      </c>
      <c r="S269" t="s">
        <v>2140</v>
      </c>
      <c r="T269" t="s">
        <v>440</v>
      </c>
      <c r="U269" t="s">
        <v>3393</v>
      </c>
    </row>
    <row r="270" spans="1:21">
      <c r="A270">
        <v>56</v>
      </c>
      <c r="B270" t="s">
        <v>5761</v>
      </c>
      <c r="C270" t="s">
        <v>3195</v>
      </c>
      <c r="D270" t="s">
        <v>3196</v>
      </c>
      <c r="E270" t="s">
        <v>21</v>
      </c>
      <c r="F270">
        <v>2020</v>
      </c>
      <c r="G270" t="s">
        <v>2522</v>
      </c>
      <c r="H270">
        <v>55</v>
      </c>
      <c r="I270">
        <v>13</v>
      </c>
      <c r="K270">
        <v>2213</v>
      </c>
      <c r="L270">
        <v>2220</v>
      </c>
      <c r="N270">
        <v>3</v>
      </c>
      <c r="O270" t="s">
        <v>476</v>
      </c>
      <c r="P270" t="s">
        <v>3389</v>
      </c>
      <c r="Q270" t="s">
        <v>1404</v>
      </c>
      <c r="R270" t="s">
        <v>2132</v>
      </c>
      <c r="T270" t="s">
        <v>440</v>
      </c>
      <c r="U270" t="s">
        <v>3396</v>
      </c>
    </row>
    <row r="271" spans="1:21">
      <c r="A271">
        <v>57</v>
      </c>
      <c r="B271" t="s">
        <v>5761</v>
      </c>
      <c r="C271" t="s">
        <v>2687</v>
      </c>
      <c r="D271" t="s">
        <v>2688</v>
      </c>
      <c r="E271" t="s">
        <v>156</v>
      </c>
      <c r="F271">
        <v>2020</v>
      </c>
      <c r="G271" t="s">
        <v>2689</v>
      </c>
      <c r="H271">
        <v>26</v>
      </c>
      <c r="I271">
        <v>9</v>
      </c>
      <c r="K271">
        <v>1445</v>
      </c>
      <c r="L271">
        <v>1450</v>
      </c>
      <c r="N271">
        <v>4</v>
      </c>
      <c r="O271" t="s">
        <v>1151</v>
      </c>
      <c r="P271" t="s">
        <v>2560</v>
      </c>
      <c r="Q271" t="s">
        <v>1404</v>
      </c>
      <c r="R271" t="s">
        <v>2132</v>
      </c>
      <c r="S271" t="s">
        <v>2216</v>
      </c>
      <c r="T271" t="s">
        <v>440</v>
      </c>
      <c r="U271" t="s">
        <v>2561</v>
      </c>
    </row>
    <row r="272" spans="1:21">
      <c r="A272">
        <v>58</v>
      </c>
      <c r="B272" t="s">
        <v>5761</v>
      </c>
      <c r="C272" t="s">
        <v>3197</v>
      </c>
      <c r="D272" t="s">
        <v>3198</v>
      </c>
      <c r="E272" t="s">
        <v>3199</v>
      </c>
      <c r="F272">
        <v>2020</v>
      </c>
      <c r="G272" t="s">
        <v>2282</v>
      </c>
      <c r="H272">
        <v>17</v>
      </c>
      <c r="I272">
        <v>1</v>
      </c>
      <c r="J272">
        <v>54</v>
      </c>
      <c r="N272">
        <v>8</v>
      </c>
      <c r="O272" t="s">
        <v>3391</v>
      </c>
      <c r="P272" t="s">
        <v>3392</v>
      </c>
      <c r="Q272" t="s">
        <v>1404</v>
      </c>
      <c r="R272" t="s">
        <v>2132</v>
      </c>
      <c r="S272" t="s">
        <v>2140</v>
      </c>
      <c r="T272" t="s">
        <v>440</v>
      </c>
      <c r="U272" t="s">
        <v>3401</v>
      </c>
    </row>
    <row r="273" spans="1:21">
      <c r="A273">
        <v>59</v>
      </c>
      <c r="B273" t="s">
        <v>5761</v>
      </c>
      <c r="C273" t="s">
        <v>3200</v>
      </c>
      <c r="D273" t="s">
        <v>3201</v>
      </c>
      <c r="E273" t="s">
        <v>159</v>
      </c>
      <c r="F273">
        <v>2020</v>
      </c>
      <c r="G273" t="s">
        <v>442</v>
      </c>
      <c r="H273">
        <v>146</v>
      </c>
      <c r="I273">
        <v>7</v>
      </c>
      <c r="K273">
        <v>1857</v>
      </c>
      <c r="L273">
        <v>1865</v>
      </c>
      <c r="N273">
        <v>7</v>
      </c>
      <c r="O273" t="s">
        <v>3394</v>
      </c>
      <c r="P273" t="s">
        <v>3395</v>
      </c>
      <c r="Q273" t="s">
        <v>1404</v>
      </c>
      <c r="R273" t="s">
        <v>2132</v>
      </c>
      <c r="S273" t="s">
        <v>2196</v>
      </c>
      <c r="T273" t="s">
        <v>440</v>
      </c>
      <c r="U273" t="s">
        <v>3402</v>
      </c>
    </row>
    <row r="274" spans="1:21">
      <c r="A274">
        <v>60</v>
      </c>
      <c r="B274" t="s">
        <v>5761</v>
      </c>
      <c r="C274" t="s">
        <v>3202</v>
      </c>
      <c r="D274" t="s">
        <v>3203</v>
      </c>
      <c r="E274" t="s">
        <v>3204</v>
      </c>
      <c r="F274">
        <v>2020</v>
      </c>
      <c r="G274" t="s">
        <v>3205</v>
      </c>
      <c r="H274">
        <v>9</v>
      </c>
      <c r="I274">
        <v>2</v>
      </c>
      <c r="K274">
        <v>272</v>
      </c>
      <c r="L274">
        <v>288</v>
      </c>
      <c r="N274">
        <v>16</v>
      </c>
      <c r="O274" t="s">
        <v>3397</v>
      </c>
      <c r="P274" t="s">
        <v>3398</v>
      </c>
      <c r="Q274" t="s">
        <v>1404</v>
      </c>
      <c r="R274" t="s">
        <v>2132</v>
      </c>
      <c r="S274" t="s">
        <v>2140</v>
      </c>
      <c r="T274" t="s">
        <v>440</v>
      </c>
      <c r="U274" t="s">
        <v>3405</v>
      </c>
    </row>
    <row r="275" spans="1:21">
      <c r="A275">
        <v>61</v>
      </c>
      <c r="B275" t="s">
        <v>5761</v>
      </c>
      <c r="C275" t="s">
        <v>3206</v>
      </c>
      <c r="D275" t="s">
        <v>3207</v>
      </c>
      <c r="E275" t="s">
        <v>3208</v>
      </c>
      <c r="F275">
        <v>2020</v>
      </c>
      <c r="G275" t="s">
        <v>3209</v>
      </c>
      <c r="H275">
        <v>48</v>
      </c>
      <c r="I275">
        <v>6</v>
      </c>
      <c r="N275">
        <v>9</v>
      </c>
      <c r="O275" t="s">
        <v>3399</v>
      </c>
      <c r="P275" t="s">
        <v>3400</v>
      </c>
      <c r="Q275" t="s">
        <v>1404</v>
      </c>
      <c r="R275" t="s">
        <v>2132</v>
      </c>
      <c r="S275" t="s">
        <v>2140</v>
      </c>
      <c r="T275" t="s">
        <v>440</v>
      </c>
      <c r="U275" t="s">
        <v>3406</v>
      </c>
    </row>
    <row r="276" spans="1:21">
      <c r="A276">
        <v>62</v>
      </c>
      <c r="B276" t="s">
        <v>5761</v>
      </c>
      <c r="C276" t="s">
        <v>2713</v>
      </c>
      <c r="D276" t="s">
        <v>2714</v>
      </c>
      <c r="E276" t="s">
        <v>162</v>
      </c>
      <c r="F276">
        <v>2020</v>
      </c>
      <c r="G276" t="s">
        <v>2715</v>
      </c>
      <c r="H276">
        <v>34</v>
      </c>
      <c r="I276">
        <v>6</v>
      </c>
      <c r="K276">
        <v>612</v>
      </c>
      <c r="L276">
        <v>622</v>
      </c>
      <c r="N276">
        <v>18</v>
      </c>
      <c r="O276" t="s">
        <v>2587</v>
      </c>
      <c r="P276" t="s">
        <v>2588</v>
      </c>
      <c r="Q276" t="s">
        <v>1404</v>
      </c>
      <c r="R276" t="s">
        <v>2132</v>
      </c>
      <c r="T276" t="s">
        <v>440</v>
      </c>
      <c r="U276" t="s">
        <v>2589</v>
      </c>
    </row>
    <row r="277" spans="1:21">
      <c r="A277">
        <v>63</v>
      </c>
      <c r="B277" t="s">
        <v>5761</v>
      </c>
      <c r="C277" t="s">
        <v>3210</v>
      </c>
      <c r="D277" t="s">
        <v>3211</v>
      </c>
      <c r="E277" t="s">
        <v>3212</v>
      </c>
      <c r="F277">
        <v>2020</v>
      </c>
      <c r="G277" t="s">
        <v>2242</v>
      </c>
      <c r="H277">
        <v>52</v>
      </c>
      <c r="I277">
        <v>3</v>
      </c>
      <c r="K277">
        <v>237</v>
      </c>
      <c r="L277">
        <v>247</v>
      </c>
      <c r="N277">
        <v>7</v>
      </c>
      <c r="O277" t="s">
        <v>3403</v>
      </c>
      <c r="P277" t="s">
        <v>3404</v>
      </c>
      <c r="Q277" t="s">
        <v>1404</v>
      </c>
      <c r="R277" t="s">
        <v>2132</v>
      </c>
      <c r="S277" t="s">
        <v>2196</v>
      </c>
      <c r="T277" t="s">
        <v>440</v>
      </c>
      <c r="U277" t="s">
        <v>3407</v>
      </c>
    </row>
    <row r="278" spans="1:21">
      <c r="A278">
        <v>64</v>
      </c>
      <c r="B278" t="s">
        <v>5761</v>
      </c>
      <c r="C278" t="s">
        <v>2718</v>
      </c>
      <c r="D278" t="s">
        <v>2719</v>
      </c>
      <c r="E278" t="s">
        <v>163</v>
      </c>
      <c r="F278">
        <v>2020</v>
      </c>
      <c r="G278" t="s">
        <v>2469</v>
      </c>
      <c r="H278">
        <v>133</v>
      </c>
      <c r="I278">
        <v>1515</v>
      </c>
      <c r="K278">
        <v>54</v>
      </c>
      <c r="L278">
        <v>69</v>
      </c>
      <c r="N278">
        <v>4</v>
      </c>
      <c r="P278" t="s">
        <v>2593</v>
      </c>
      <c r="Q278" t="s">
        <v>1404</v>
      </c>
      <c r="R278" t="s">
        <v>2132</v>
      </c>
      <c r="T278" t="s">
        <v>440</v>
      </c>
      <c r="U278" t="s">
        <v>2594</v>
      </c>
    </row>
    <row r="279" spans="1:21">
      <c r="A279">
        <v>65</v>
      </c>
      <c r="B279" t="s">
        <v>5761</v>
      </c>
      <c r="C279" t="s">
        <v>2727</v>
      </c>
      <c r="D279" t="s">
        <v>2728</v>
      </c>
      <c r="E279" t="s">
        <v>165</v>
      </c>
      <c r="F279">
        <v>2020</v>
      </c>
      <c r="G279" t="s">
        <v>2729</v>
      </c>
      <c r="H279">
        <v>20</v>
      </c>
      <c r="I279">
        <v>1</v>
      </c>
      <c r="J279">
        <v>191</v>
      </c>
      <c r="N279">
        <v>3</v>
      </c>
      <c r="O279" t="s">
        <v>1186</v>
      </c>
      <c r="P279" t="s">
        <v>2605</v>
      </c>
      <c r="Q279" t="s">
        <v>1404</v>
      </c>
      <c r="R279" t="s">
        <v>2132</v>
      </c>
      <c r="S279" t="s">
        <v>2140</v>
      </c>
      <c r="T279" t="s">
        <v>440</v>
      </c>
      <c r="U279" t="s">
        <v>2606</v>
      </c>
    </row>
    <row r="280" spans="1:21">
      <c r="A280">
        <v>66</v>
      </c>
      <c r="B280" t="s">
        <v>5761</v>
      </c>
      <c r="C280" t="s">
        <v>2733</v>
      </c>
      <c r="D280" t="s">
        <v>2734</v>
      </c>
      <c r="E280" t="s">
        <v>5</v>
      </c>
      <c r="F280">
        <v>2020</v>
      </c>
      <c r="G280" t="s">
        <v>2522</v>
      </c>
      <c r="H280">
        <v>55</v>
      </c>
      <c r="I280">
        <v>7</v>
      </c>
      <c r="K280">
        <v>1138</v>
      </c>
      <c r="L280">
        <v>1145</v>
      </c>
      <c r="N280">
        <v>33</v>
      </c>
      <c r="O280" t="s">
        <v>561</v>
      </c>
      <c r="P280" t="s">
        <v>2610</v>
      </c>
      <c r="Q280" t="s">
        <v>1404</v>
      </c>
      <c r="R280" t="s">
        <v>2132</v>
      </c>
      <c r="T280" t="s">
        <v>440</v>
      </c>
      <c r="U280" t="s">
        <v>2611</v>
      </c>
    </row>
    <row r="281" spans="1:21">
      <c r="A281">
        <v>67</v>
      </c>
      <c r="B281" t="s">
        <v>5761</v>
      </c>
      <c r="C281" t="s">
        <v>2775</v>
      </c>
      <c r="D281" t="s">
        <v>2776</v>
      </c>
      <c r="E281" t="s">
        <v>28</v>
      </c>
      <c r="F281">
        <v>2020</v>
      </c>
      <c r="G281" t="s">
        <v>0</v>
      </c>
      <c r="H281">
        <v>77</v>
      </c>
      <c r="J281">
        <v>102688</v>
      </c>
      <c r="N281">
        <v>10</v>
      </c>
      <c r="O281" t="s">
        <v>485</v>
      </c>
      <c r="P281" t="s">
        <v>2634</v>
      </c>
      <c r="Q281" t="s">
        <v>1404</v>
      </c>
      <c r="R281" t="s">
        <v>2132</v>
      </c>
      <c r="S281" t="s">
        <v>2196</v>
      </c>
      <c r="T281" t="s">
        <v>440</v>
      </c>
      <c r="U281" t="s">
        <v>2635</v>
      </c>
    </row>
    <row r="282" spans="1:21">
      <c r="A282">
        <v>68</v>
      </c>
      <c r="B282" t="s">
        <v>5761</v>
      </c>
      <c r="C282" t="s">
        <v>2779</v>
      </c>
      <c r="D282" t="s">
        <v>2780</v>
      </c>
      <c r="E282" t="s">
        <v>171</v>
      </c>
      <c r="F282">
        <v>2020</v>
      </c>
      <c r="G282" t="s">
        <v>2228</v>
      </c>
      <c r="H282">
        <v>31</v>
      </c>
      <c r="I282">
        <v>3</v>
      </c>
      <c r="K282">
        <v>254</v>
      </c>
      <c r="L282">
        <v>263</v>
      </c>
      <c r="N282">
        <v>1</v>
      </c>
      <c r="O282" t="s">
        <v>2640</v>
      </c>
      <c r="P282" t="s">
        <v>2641</v>
      </c>
      <c r="Q282" t="s">
        <v>1404</v>
      </c>
      <c r="R282" t="s">
        <v>2132</v>
      </c>
      <c r="S282" t="s">
        <v>2196</v>
      </c>
      <c r="T282" t="s">
        <v>440</v>
      </c>
      <c r="U282" t="s">
        <v>2642</v>
      </c>
    </row>
    <row r="283" spans="1:21">
      <c r="A283">
        <v>69</v>
      </c>
      <c r="B283" t="s">
        <v>5761</v>
      </c>
      <c r="C283" t="s">
        <v>3213</v>
      </c>
      <c r="D283" t="s">
        <v>3214</v>
      </c>
      <c r="E283" t="s">
        <v>3215</v>
      </c>
      <c r="F283">
        <v>2020</v>
      </c>
      <c r="G283" t="s">
        <v>3216</v>
      </c>
      <c r="H283">
        <v>32</v>
      </c>
      <c r="I283">
        <v>2</v>
      </c>
      <c r="K283">
        <v>176</v>
      </c>
      <c r="L283">
        <v>179</v>
      </c>
      <c r="N283">
        <v>4</v>
      </c>
      <c r="O283" t="s">
        <v>3408</v>
      </c>
      <c r="P283" t="s">
        <v>3409</v>
      </c>
      <c r="Q283" t="s">
        <v>1404</v>
      </c>
      <c r="R283" t="s">
        <v>2132</v>
      </c>
      <c r="T283" t="s">
        <v>440</v>
      </c>
      <c r="U283" t="s">
        <v>3412</v>
      </c>
    </row>
    <row r="284" spans="1:21">
      <c r="A284">
        <v>70</v>
      </c>
      <c r="B284" t="s">
        <v>5761</v>
      </c>
      <c r="C284" t="s">
        <v>3217</v>
      </c>
      <c r="D284" t="s">
        <v>3218</v>
      </c>
      <c r="E284" t="s">
        <v>172</v>
      </c>
      <c r="F284">
        <v>2020</v>
      </c>
      <c r="G284" t="s">
        <v>2941</v>
      </c>
      <c r="H284">
        <v>145</v>
      </c>
      <c r="I284">
        <v>2</v>
      </c>
      <c r="N284">
        <v>3</v>
      </c>
      <c r="O284" t="s">
        <v>3410</v>
      </c>
      <c r="P284" t="s">
        <v>3411</v>
      </c>
      <c r="Q284" t="s">
        <v>1404</v>
      </c>
      <c r="R284" t="s">
        <v>2132</v>
      </c>
      <c r="S284" t="s">
        <v>2216</v>
      </c>
      <c r="T284" t="s">
        <v>440</v>
      </c>
      <c r="U284" t="s">
        <v>3415</v>
      </c>
    </row>
    <row r="285" spans="1:21">
      <c r="A285">
        <v>71</v>
      </c>
      <c r="B285" t="s">
        <v>5761</v>
      </c>
      <c r="C285" t="s">
        <v>2790</v>
      </c>
      <c r="D285" t="s">
        <v>2791</v>
      </c>
      <c r="E285" t="s">
        <v>173</v>
      </c>
      <c r="F285">
        <v>2020</v>
      </c>
      <c r="G285" t="s">
        <v>2469</v>
      </c>
      <c r="H285">
        <v>133</v>
      </c>
      <c r="I285">
        <v>1508</v>
      </c>
      <c r="K285">
        <v>92</v>
      </c>
      <c r="L285">
        <v>110</v>
      </c>
      <c r="N285">
        <v>3</v>
      </c>
      <c r="P285" t="s">
        <v>2651</v>
      </c>
      <c r="Q285" t="s">
        <v>1404</v>
      </c>
      <c r="R285" t="s">
        <v>2132</v>
      </c>
      <c r="T285" t="s">
        <v>440</v>
      </c>
      <c r="U285" t="s">
        <v>2652</v>
      </c>
    </row>
    <row r="286" spans="1:21">
      <c r="A286">
        <v>72</v>
      </c>
      <c r="B286" t="s">
        <v>5761</v>
      </c>
      <c r="C286" t="s">
        <v>2829</v>
      </c>
      <c r="D286" t="s">
        <v>2830</v>
      </c>
      <c r="E286" t="s">
        <v>31</v>
      </c>
      <c r="F286">
        <v>2020</v>
      </c>
      <c r="G286" t="s">
        <v>2831</v>
      </c>
      <c r="H286">
        <v>60</v>
      </c>
      <c r="I286">
        <v>1</v>
      </c>
      <c r="K286">
        <v>235</v>
      </c>
      <c r="L286">
        <v>243</v>
      </c>
      <c r="N286">
        <v>3</v>
      </c>
      <c r="O286" t="s">
        <v>992</v>
      </c>
      <c r="P286" t="s">
        <v>3007</v>
      </c>
      <c r="Q286" t="s">
        <v>1866</v>
      </c>
      <c r="R286" t="s">
        <v>2132</v>
      </c>
      <c r="T286" t="s">
        <v>440</v>
      </c>
      <c r="U286" t="s">
        <v>3008</v>
      </c>
    </row>
    <row r="287" spans="1:21">
      <c r="A287">
        <v>73</v>
      </c>
      <c r="B287" t="s">
        <v>5761</v>
      </c>
      <c r="C287" t="s">
        <v>2834</v>
      </c>
      <c r="D287" t="s">
        <v>2835</v>
      </c>
      <c r="E287" t="s">
        <v>32</v>
      </c>
      <c r="F287">
        <v>2020</v>
      </c>
      <c r="G287" t="s">
        <v>2831</v>
      </c>
      <c r="H287">
        <v>60</v>
      </c>
      <c r="I287">
        <v>1</v>
      </c>
      <c r="K287">
        <v>248</v>
      </c>
      <c r="L287">
        <v>252</v>
      </c>
      <c r="N287">
        <v>5</v>
      </c>
      <c r="O287" t="s">
        <v>671</v>
      </c>
      <c r="P287" t="s">
        <v>2663</v>
      </c>
      <c r="Q287" t="s">
        <v>1404</v>
      </c>
      <c r="R287" t="s">
        <v>2132</v>
      </c>
      <c r="T287" t="s">
        <v>440</v>
      </c>
      <c r="U287" t="s">
        <v>2664</v>
      </c>
    </row>
    <row r="288" spans="1:21">
      <c r="A288">
        <v>74</v>
      </c>
      <c r="B288" t="s">
        <v>5761</v>
      </c>
      <c r="C288" t="s">
        <v>3219</v>
      </c>
      <c r="D288" t="s">
        <v>3220</v>
      </c>
      <c r="E288" t="s">
        <v>3221</v>
      </c>
      <c r="F288">
        <v>2019</v>
      </c>
      <c r="G288" t="s">
        <v>3222</v>
      </c>
      <c r="H288">
        <v>77</v>
      </c>
      <c r="K288">
        <v>152</v>
      </c>
      <c r="L288">
        <v>162</v>
      </c>
      <c r="O288" t="s">
        <v>3413</v>
      </c>
      <c r="P288" t="s">
        <v>3414</v>
      </c>
      <c r="Q288" t="s">
        <v>1404</v>
      </c>
      <c r="R288" t="s">
        <v>2132</v>
      </c>
      <c r="S288" t="s">
        <v>2196</v>
      </c>
      <c r="T288" t="s">
        <v>440</v>
      </c>
      <c r="U288" t="s">
        <v>3420</v>
      </c>
    </row>
    <row r="289" spans="1:21">
      <c r="A289">
        <v>75</v>
      </c>
      <c r="B289" t="s">
        <v>5761</v>
      </c>
      <c r="C289" t="s">
        <v>2879</v>
      </c>
      <c r="D289" t="s">
        <v>2880</v>
      </c>
      <c r="E289" t="s">
        <v>186</v>
      </c>
      <c r="F289">
        <v>2019</v>
      </c>
      <c r="G289" t="s">
        <v>2881</v>
      </c>
      <c r="H289">
        <v>54</v>
      </c>
      <c r="I289">
        <v>2</v>
      </c>
      <c r="K289">
        <v>75</v>
      </c>
      <c r="L289">
        <v>86</v>
      </c>
      <c r="N289">
        <v>6</v>
      </c>
      <c r="O289" t="s">
        <v>2706</v>
      </c>
      <c r="P289" t="s">
        <v>2707</v>
      </c>
      <c r="Q289" t="s">
        <v>1404</v>
      </c>
      <c r="R289" t="s">
        <v>2132</v>
      </c>
      <c r="S289" t="s">
        <v>2196</v>
      </c>
      <c r="T289" t="s">
        <v>440</v>
      </c>
      <c r="U289" t="s">
        <v>2708</v>
      </c>
    </row>
    <row r="290" spans="1:21">
      <c r="A290">
        <v>76</v>
      </c>
      <c r="B290" t="s">
        <v>5761</v>
      </c>
      <c r="C290" t="s">
        <v>3223</v>
      </c>
      <c r="D290" t="s">
        <v>3224</v>
      </c>
      <c r="E290" t="s">
        <v>1039</v>
      </c>
      <c r="F290">
        <v>2019</v>
      </c>
      <c r="G290" t="s">
        <v>3225</v>
      </c>
      <c r="H290">
        <v>279</v>
      </c>
      <c r="K290">
        <v>40</v>
      </c>
      <c r="L290">
        <v>46</v>
      </c>
      <c r="N290">
        <v>2</v>
      </c>
      <c r="O290" t="s">
        <v>3416</v>
      </c>
      <c r="P290" t="s">
        <v>3417</v>
      </c>
      <c r="Q290" t="s">
        <v>1404</v>
      </c>
      <c r="R290" t="s">
        <v>2132</v>
      </c>
      <c r="T290" t="s">
        <v>440</v>
      </c>
      <c r="U290" t="s">
        <v>3425</v>
      </c>
    </row>
    <row r="291" spans="1:21">
      <c r="A291">
        <v>77</v>
      </c>
      <c r="B291" t="s">
        <v>5761</v>
      </c>
      <c r="C291" t="s">
        <v>3226</v>
      </c>
      <c r="D291" t="s">
        <v>3227</v>
      </c>
      <c r="E291" t="s">
        <v>188</v>
      </c>
      <c r="F291">
        <v>2019</v>
      </c>
      <c r="G291" t="s">
        <v>3228</v>
      </c>
      <c r="H291">
        <v>28</v>
      </c>
      <c r="I291">
        <v>1</v>
      </c>
      <c r="K291">
        <v>208</v>
      </c>
      <c r="L291">
        <v>217</v>
      </c>
      <c r="N291">
        <v>30</v>
      </c>
      <c r="O291" t="s">
        <v>3418</v>
      </c>
      <c r="P291" t="s">
        <v>3419</v>
      </c>
      <c r="Q291" t="s">
        <v>1404</v>
      </c>
      <c r="R291" t="s">
        <v>2132</v>
      </c>
      <c r="S291" t="s">
        <v>2368</v>
      </c>
      <c r="T291" t="s">
        <v>440</v>
      </c>
      <c r="U291" t="s">
        <v>3428</v>
      </c>
    </row>
    <row r="292" spans="1:21">
      <c r="A292">
        <v>78</v>
      </c>
      <c r="B292" t="s">
        <v>5761</v>
      </c>
      <c r="C292" t="s">
        <v>2890</v>
      </c>
      <c r="D292" t="s">
        <v>2891</v>
      </c>
      <c r="E292" t="s">
        <v>189</v>
      </c>
      <c r="F292">
        <v>2019</v>
      </c>
      <c r="G292" t="s">
        <v>1</v>
      </c>
      <c r="H292">
        <v>21</v>
      </c>
      <c r="I292">
        <v>8</v>
      </c>
      <c r="J292" t="s">
        <v>1025</v>
      </c>
      <c r="N292">
        <v>23</v>
      </c>
      <c r="O292" t="s">
        <v>1026</v>
      </c>
      <c r="P292" t="s">
        <v>2711</v>
      </c>
      <c r="Q292" t="s">
        <v>1404</v>
      </c>
      <c r="R292" t="s">
        <v>2132</v>
      </c>
      <c r="S292" t="s">
        <v>2140</v>
      </c>
      <c r="T292" t="s">
        <v>440</v>
      </c>
      <c r="U292" t="s">
        <v>2712</v>
      </c>
    </row>
    <row r="293" spans="1:21">
      <c r="A293">
        <v>79</v>
      </c>
      <c r="B293" t="s">
        <v>5761</v>
      </c>
      <c r="C293" t="s">
        <v>3229</v>
      </c>
      <c r="D293" t="s">
        <v>3230</v>
      </c>
      <c r="E293" t="s">
        <v>3231</v>
      </c>
      <c r="F293">
        <v>2019</v>
      </c>
      <c r="G293" t="s">
        <v>2597</v>
      </c>
      <c r="H293">
        <v>93</v>
      </c>
      <c r="K293">
        <v>86</v>
      </c>
      <c r="L293">
        <v>92</v>
      </c>
      <c r="N293">
        <v>12</v>
      </c>
      <c r="O293" t="s">
        <v>3421</v>
      </c>
      <c r="P293" t="s">
        <v>3422</v>
      </c>
      <c r="Q293" t="s">
        <v>1404</v>
      </c>
      <c r="R293" t="s">
        <v>2132</v>
      </c>
      <c r="S293" t="s">
        <v>2184</v>
      </c>
      <c r="T293" t="s">
        <v>440</v>
      </c>
      <c r="U293" t="s">
        <v>3432</v>
      </c>
    </row>
    <row r="294" spans="1:21">
      <c r="A294">
        <v>80</v>
      </c>
      <c r="B294" t="s">
        <v>5761</v>
      </c>
      <c r="C294" t="s">
        <v>3232</v>
      </c>
      <c r="D294" t="s">
        <v>3233</v>
      </c>
      <c r="E294" t="s">
        <v>1210</v>
      </c>
      <c r="F294">
        <v>2019</v>
      </c>
      <c r="G294" t="s">
        <v>2597</v>
      </c>
      <c r="H294">
        <v>90</v>
      </c>
      <c r="K294">
        <v>258</v>
      </c>
      <c r="L294">
        <v>264</v>
      </c>
      <c r="N294">
        <v>9</v>
      </c>
      <c r="O294" t="s">
        <v>3423</v>
      </c>
      <c r="P294" t="s">
        <v>3424</v>
      </c>
      <c r="Q294" t="s">
        <v>1404</v>
      </c>
      <c r="R294" t="s">
        <v>2132</v>
      </c>
      <c r="S294" t="s">
        <v>2196</v>
      </c>
      <c r="T294" t="s">
        <v>440</v>
      </c>
      <c r="U294" t="s">
        <v>3435</v>
      </c>
    </row>
    <row r="295" spans="1:21">
      <c r="A295">
        <v>81</v>
      </c>
      <c r="B295" t="s">
        <v>5761</v>
      </c>
      <c r="C295" t="s">
        <v>3234</v>
      </c>
      <c r="D295" t="s">
        <v>3235</v>
      </c>
      <c r="E295" t="s">
        <v>3236</v>
      </c>
      <c r="F295">
        <v>2019</v>
      </c>
      <c r="G295" t="s">
        <v>3237</v>
      </c>
      <c r="H295" t="s">
        <v>3238</v>
      </c>
      <c r="K295">
        <v>2152</v>
      </c>
      <c r="L295">
        <v>2163</v>
      </c>
      <c r="P295" t="s">
        <v>3493</v>
      </c>
      <c r="Q295" t="s">
        <v>1866</v>
      </c>
      <c r="R295" t="s">
        <v>2132</v>
      </c>
      <c r="T295" t="s">
        <v>440</v>
      </c>
      <c r="U295" t="s">
        <v>3438</v>
      </c>
    </row>
    <row r="296" spans="1:21">
      <c r="A296">
        <v>82</v>
      </c>
      <c r="B296" t="s">
        <v>5761</v>
      </c>
      <c r="C296" t="s">
        <v>3239</v>
      </c>
      <c r="D296" t="s">
        <v>3240</v>
      </c>
      <c r="E296" t="s">
        <v>3241</v>
      </c>
      <c r="F296">
        <v>2019</v>
      </c>
      <c r="G296" t="s">
        <v>3242</v>
      </c>
      <c r="N296">
        <v>25</v>
      </c>
      <c r="O296" t="s">
        <v>3426</v>
      </c>
      <c r="P296" t="s">
        <v>3427</v>
      </c>
      <c r="Q296" t="s">
        <v>1404</v>
      </c>
      <c r="R296" t="s">
        <v>3329</v>
      </c>
      <c r="T296" t="s">
        <v>440</v>
      </c>
      <c r="U296" t="s">
        <v>3439</v>
      </c>
    </row>
    <row r="297" spans="1:21">
      <c r="A297">
        <v>83</v>
      </c>
      <c r="B297" t="s">
        <v>5761</v>
      </c>
      <c r="C297" t="s">
        <v>3243</v>
      </c>
      <c r="D297" t="s">
        <v>3244</v>
      </c>
      <c r="E297" t="s">
        <v>3245</v>
      </c>
      <c r="F297">
        <v>2019</v>
      </c>
      <c r="G297" t="s">
        <v>0</v>
      </c>
      <c r="H297">
        <v>63</v>
      </c>
      <c r="K297">
        <v>101</v>
      </c>
      <c r="L297">
        <v>110</v>
      </c>
      <c r="N297">
        <v>56</v>
      </c>
      <c r="O297" t="s">
        <v>3429</v>
      </c>
      <c r="P297" t="s">
        <v>3430</v>
      </c>
      <c r="Q297" t="s">
        <v>1404</v>
      </c>
      <c r="R297" t="s">
        <v>2132</v>
      </c>
      <c r="S297" t="s">
        <v>2196</v>
      </c>
      <c r="T297" t="s">
        <v>440</v>
      </c>
      <c r="U297" t="s">
        <v>3440</v>
      </c>
    </row>
    <row r="298" spans="1:21">
      <c r="A298">
        <v>84</v>
      </c>
      <c r="B298" t="s">
        <v>5761</v>
      </c>
      <c r="C298" t="s">
        <v>3246</v>
      </c>
      <c r="D298" t="s">
        <v>3247</v>
      </c>
      <c r="E298" t="s">
        <v>3248</v>
      </c>
      <c r="F298">
        <v>2018</v>
      </c>
      <c r="G298" t="s">
        <v>3249</v>
      </c>
      <c r="H298">
        <v>63</v>
      </c>
      <c r="I298">
        <v>3</v>
      </c>
      <c r="K298">
        <v>319</v>
      </c>
      <c r="L298">
        <v>326</v>
      </c>
      <c r="N298">
        <v>4</v>
      </c>
      <c r="O298" t="s">
        <v>1250</v>
      </c>
      <c r="P298" t="s">
        <v>3431</v>
      </c>
      <c r="Q298" t="s">
        <v>1404</v>
      </c>
      <c r="R298" t="s">
        <v>2132</v>
      </c>
      <c r="T298" t="s">
        <v>440</v>
      </c>
      <c r="U298" t="s">
        <v>3443</v>
      </c>
    </row>
    <row r="299" spans="1:21">
      <c r="A299">
        <v>85</v>
      </c>
      <c r="B299" t="s">
        <v>5761</v>
      </c>
      <c r="C299" t="s">
        <v>3250</v>
      </c>
      <c r="D299" t="s">
        <v>3251</v>
      </c>
      <c r="E299" t="s">
        <v>202</v>
      </c>
      <c r="F299">
        <v>2018</v>
      </c>
      <c r="G299" t="s">
        <v>3252</v>
      </c>
      <c r="H299">
        <v>47</v>
      </c>
      <c r="I299">
        <v>3</v>
      </c>
      <c r="K299">
        <v>490</v>
      </c>
      <c r="L299">
        <v>500</v>
      </c>
      <c r="N299">
        <v>19</v>
      </c>
      <c r="O299" t="s">
        <v>3433</v>
      </c>
      <c r="P299" t="s">
        <v>3434</v>
      </c>
      <c r="Q299" t="s">
        <v>1404</v>
      </c>
      <c r="R299" t="s">
        <v>2132</v>
      </c>
      <c r="S299" t="s">
        <v>2196</v>
      </c>
      <c r="T299" t="s">
        <v>440</v>
      </c>
      <c r="U299" t="s">
        <v>3445</v>
      </c>
    </row>
    <row r="300" spans="1:21">
      <c r="A300">
        <v>86</v>
      </c>
      <c r="B300" t="s">
        <v>5761</v>
      </c>
      <c r="C300" t="s">
        <v>3253</v>
      </c>
      <c r="D300" t="s">
        <v>3254</v>
      </c>
      <c r="E300" t="s">
        <v>989</v>
      </c>
      <c r="F300">
        <v>2018</v>
      </c>
      <c r="G300" t="s">
        <v>3255</v>
      </c>
      <c r="H300">
        <v>19</v>
      </c>
      <c r="I300">
        <v>2</v>
      </c>
      <c r="K300">
        <v>127</v>
      </c>
      <c r="L300">
        <v>137</v>
      </c>
      <c r="N300">
        <v>11</v>
      </c>
      <c r="O300" t="s">
        <v>3436</v>
      </c>
      <c r="P300" t="s">
        <v>3437</v>
      </c>
      <c r="Q300" t="s">
        <v>1404</v>
      </c>
      <c r="R300" t="s">
        <v>2132</v>
      </c>
      <c r="S300" t="s">
        <v>2196</v>
      </c>
      <c r="T300" t="s">
        <v>440</v>
      </c>
      <c r="U300" t="s">
        <v>3447</v>
      </c>
    </row>
    <row r="301" spans="1:21">
      <c r="A301">
        <v>87</v>
      </c>
      <c r="B301" t="s">
        <v>5761</v>
      </c>
      <c r="C301" t="s">
        <v>2998</v>
      </c>
      <c r="D301" t="s">
        <v>2999</v>
      </c>
      <c r="E301" t="s">
        <v>457</v>
      </c>
      <c r="F301">
        <v>2018</v>
      </c>
      <c r="G301" t="s">
        <v>3000</v>
      </c>
      <c r="H301">
        <v>3</v>
      </c>
      <c r="I301">
        <v>1</v>
      </c>
      <c r="K301">
        <v>152</v>
      </c>
      <c r="L301">
        <v>161</v>
      </c>
      <c r="N301">
        <v>110</v>
      </c>
      <c r="O301" t="s">
        <v>518</v>
      </c>
      <c r="P301" t="s">
        <v>2777</v>
      </c>
      <c r="Q301" t="s">
        <v>1404</v>
      </c>
      <c r="R301" t="s">
        <v>2132</v>
      </c>
      <c r="S301" t="s">
        <v>2184</v>
      </c>
      <c r="T301" t="s">
        <v>440</v>
      </c>
      <c r="U301" t="s">
        <v>2778</v>
      </c>
    </row>
    <row r="302" spans="1:21">
      <c r="A302">
        <v>88</v>
      </c>
      <c r="B302" t="s">
        <v>5761</v>
      </c>
      <c r="C302" t="s">
        <v>3014</v>
      </c>
      <c r="D302" t="s">
        <v>3015</v>
      </c>
      <c r="E302" t="s">
        <v>112</v>
      </c>
      <c r="F302">
        <v>2018</v>
      </c>
      <c r="G302" t="s">
        <v>3016</v>
      </c>
      <c r="H302">
        <v>2018</v>
      </c>
      <c r="J302">
        <v>7829427</v>
      </c>
      <c r="N302">
        <v>12</v>
      </c>
      <c r="O302" t="s">
        <v>2787</v>
      </c>
      <c r="P302" t="s">
        <v>2788</v>
      </c>
      <c r="Q302" t="s">
        <v>1404</v>
      </c>
      <c r="R302" t="s">
        <v>2132</v>
      </c>
      <c r="S302" t="s">
        <v>2140</v>
      </c>
      <c r="T302" t="s">
        <v>440</v>
      </c>
      <c r="U302" t="s">
        <v>2789</v>
      </c>
    </row>
    <row r="303" spans="1:21">
      <c r="A303">
        <v>89</v>
      </c>
      <c r="B303" t="s">
        <v>5761</v>
      </c>
      <c r="C303" t="s">
        <v>3256</v>
      </c>
      <c r="D303" t="s">
        <v>3257</v>
      </c>
      <c r="E303" t="s">
        <v>3258</v>
      </c>
      <c r="F303">
        <v>2017</v>
      </c>
      <c r="G303" t="s">
        <v>138</v>
      </c>
      <c r="H303">
        <v>38</v>
      </c>
      <c r="I303">
        <v>4</v>
      </c>
      <c r="K303">
        <v>477</v>
      </c>
      <c r="L303">
        <v>482</v>
      </c>
      <c r="N303">
        <v>39</v>
      </c>
      <c r="O303" t="s">
        <v>3441</v>
      </c>
      <c r="P303" t="s">
        <v>3442</v>
      </c>
      <c r="Q303" t="s">
        <v>1404</v>
      </c>
      <c r="R303" t="s">
        <v>2132</v>
      </c>
      <c r="S303" t="s">
        <v>2196</v>
      </c>
      <c r="T303" t="s">
        <v>440</v>
      </c>
      <c r="U303" t="s">
        <v>3450</v>
      </c>
    </row>
    <row r="304" spans="1:21">
      <c r="A304">
        <v>90</v>
      </c>
      <c r="B304" t="s">
        <v>5761</v>
      </c>
      <c r="C304" t="s">
        <v>3259</v>
      </c>
      <c r="D304" t="s">
        <v>3260</v>
      </c>
      <c r="E304" t="s">
        <v>443</v>
      </c>
      <c r="F304">
        <v>2017</v>
      </c>
      <c r="G304" t="s">
        <v>455</v>
      </c>
      <c r="H304">
        <v>100</v>
      </c>
      <c r="I304">
        <v>10</v>
      </c>
      <c r="K304">
        <v>1943</v>
      </c>
      <c r="L304">
        <v>1950</v>
      </c>
      <c r="N304">
        <v>13</v>
      </c>
      <c r="O304" t="s">
        <v>987</v>
      </c>
      <c r="P304" t="s">
        <v>3444</v>
      </c>
      <c r="Q304" t="s">
        <v>1404</v>
      </c>
      <c r="R304" t="s">
        <v>2132</v>
      </c>
      <c r="T304" t="s">
        <v>440</v>
      </c>
      <c r="U304" t="s">
        <v>3452</v>
      </c>
    </row>
    <row r="305" spans="1:21">
      <c r="A305">
        <v>91</v>
      </c>
      <c r="B305" t="s">
        <v>5761</v>
      </c>
      <c r="C305" t="s">
        <v>3261</v>
      </c>
      <c r="D305" t="s">
        <v>3262</v>
      </c>
      <c r="E305" t="s">
        <v>462</v>
      </c>
      <c r="F305">
        <v>2017</v>
      </c>
      <c r="G305" t="s">
        <v>2282</v>
      </c>
      <c r="H305">
        <v>14</v>
      </c>
      <c r="I305">
        <v>1</v>
      </c>
      <c r="J305">
        <v>60</v>
      </c>
      <c r="N305">
        <v>29</v>
      </c>
      <c r="O305" t="s">
        <v>1170</v>
      </c>
      <c r="P305" t="s">
        <v>3446</v>
      </c>
      <c r="Q305" t="s">
        <v>1404</v>
      </c>
      <c r="R305" t="s">
        <v>2132</v>
      </c>
      <c r="S305" t="s">
        <v>2140</v>
      </c>
      <c r="T305" t="s">
        <v>440</v>
      </c>
      <c r="U305" t="s">
        <v>3454</v>
      </c>
    </row>
    <row r="306" spans="1:21">
      <c r="A306">
        <v>92</v>
      </c>
      <c r="B306" t="s">
        <v>5761</v>
      </c>
      <c r="C306" t="s">
        <v>3263</v>
      </c>
      <c r="D306" t="s">
        <v>3264</v>
      </c>
      <c r="E306" t="s">
        <v>212</v>
      </c>
      <c r="F306">
        <v>2017</v>
      </c>
      <c r="G306" t="s">
        <v>3265</v>
      </c>
      <c r="H306">
        <v>19</v>
      </c>
      <c r="I306">
        <v>8</v>
      </c>
      <c r="K306">
        <v>952</v>
      </c>
      <c r="L306">
        <v>959</v>
      </c>
      <c r="N306">
        <v>7</v>
      </c>
      <c r="O306" t="s">
        <v>2821</v>
      </c>
      <c r="P306" t="s">
        <v>2822</v>
      </c>
      <c r="Q306" t="s">
        <v>1404</v>
      </c>
      <c r="R306" t="s">
        <v>2132</v>
      </c>
      <c r="T306" t="s">
        <v>440</v>
      </c>
      <c r="U306" t="s">
        <v>2823</v>
      </c>
    </row>
    <row r="307" spans="1:21">
      <c r="A307">
        <v>93</v>
      </c>
      <c r="B307" t="s">
        <v>5761</v>
      </c>
      <c r="C307" t="s">
        <v>3266</v>
      </c>
      <c r="D307" t="s">
        <v>3267</v>
      </c>
      <c r="E307" t="s">
        <v>214</v>
      </c>
      <c r="F307">
        <v>2017</v>
      </c>
      <c r="G307" t="s">
        <v>3268</v>
      </c>
      <c r="H307">
        <v>10</v>
      </c>
      <c r="K307">
        <v>989</v>
      </c>
      <c r="L307">
        <v>998</v>
      </c>
      <c r="N307">
        <v>118</v>
      </c>
      <c r="O307" t="s">
        <v>820</v>
      </c>
      <c r="P307" t="s">
        <v>2832</v>
      </c>
      <c r="Q307" t="s">
        <v>1404</v>
      </c>
      <c r="R307" t="s">
        <v>2132</v>
      </c>
      <c r="S307" t="s">
        <v>2140</v>
      </c>
      <c r="T307" t="s">
        <v>440</v>
      </c>
      <c r="U307" t="s">
        <v>2833</v>
      </c>
    </row>
    <row r="308" spans="1:21">
      <c r="A308">
        <v>94</v>
      </c>
      <c r="B308" t="s">
        <v>5761</v>
      </c>
      <c r="C308" t="s">
        <v>3269</v>
      </c>
      <c r="D308" t="s">
        <v>3270</v>
      </c>
      <c r="E308" t="s">
        <v>1120</v>
      </c>
      <c r="F308">
        <v>2017</v>
      </c>
      <c r="G308" t="s">
        <v>0</v>
      </c>
      <c r="H308">
        <v>43</v>
      </c>
      <c r="K308">
        <v>74</v>
      </c>
      <c r="L308">
        <v>82</v>
      </c>
      <c r="N308">
        <v>10</v>
      </c>
      <c r="O308" t="s">
        <v>3448</v>
      </c>
      <c r="P308" t="s">
        <v>3449</v>
      </c>
      <c r="Q308" t="s">
        <v>1404</v>
      </c>
      <c r="R308" t="s">
        <v>2132</v>
      </c>
      <c r="T308" t="s">
        <v>440</v>
      </c>
      <c r="U308" t="s">
        <v>3459</v>
      </c>
    </row>
    <row r="309" spans="1:21">
      <c r="A309">
        <v>95</v>
      </c>
      <c r="B309" t="s">
        <v>5761</v>
      </c>
      <c r="C309" t="s">
        <v>3271</v>
      </c>
      <c r="D309" t="s">
        <v>3272</v>
      </c>
      <c r="E309" t="s">
        <v>79</v>
      </c>
      <c r="F309">
        <v>2017</v>
      </c>
      <c r="G309" t="s">
        <v>93</v>
      </c>
      <c r="H309">
        <v>70</v>
      </c>
      <c r="K309">
        <v>282</v>
      </c>
      <c r="L309">
        <v>290</v>
      </c>
      <c r="N309">
        <v>12</v>
      </c>
      <c r="O309" t="s">
        <v>694</v>
      </c>
      <c r="P309" t="s">
        <v>3451</v>
      </c>
      <c r="Q309" t="s">
        <v>1404</v>
      </c>
      <c r="R309" t="s">
        <v>2132</v>
      </c>
      <c r="T309" t="s">
        <v>440</v>
      </c>
      <c r="U309" t="s">
        <v>3460</v>
      </c>
    </row>
    <row r="310" spans="1:21">
      <c r="A310">
        <v>96</v>
      </c>
      <c r="B310" t="s">
        <v>5761</v>
      </c>
      <c r="C310" t="s">
        <v>3273</v>
      </c>
      <c r="D310" t="s">
        <v>3274</v>
      </c>
      <c r="E310" t="s">
        <v>52</v>
      </c>
      <c r="F310">
        <v>2017</v>
      </c>
      <c r="G310" t="s">
        <v>3255</v>
      </c>
      <c r="H310">
        <v>18</v>
      </c>
      <c r="I310">
        <v>2</v>
      </c>
      <c r="K310">
        <v>183</v>
      </c>
      <c r="L310">
        <v>192</v>
      </c>
      <c r="N310">
        <v>50</v>
      </c>
      <c r="O310" t="s">
        <v>659</v>
      </c>
      <c r="P310" t="s">
        <v>3453</v>
      </c>
      <c r="Q310" t="s">
        <v>1404</v>
      </c>
      <c r="R310" t="s">
        <v>2132</v>
      </c>
      <c r="S310" t="s">
        <v>2196</v>
      </c>
      <c r="T310" t="s">
        <v>440</v>
      </c>
      <c r="U310" t="s">
        <v>3463</v>
      </c>
    </row>
    <row r="311" spans="1:21">
      <c r="A311">
        <v>97</v>
      </c>
      <c r="B311" t="s">
        <v>5761</v>
      </c>
      <c r="C311" t="s">
        <v>3275</v>
      </c>
      <c r="D311" t="s">
        <v>3276</v>
      </c>
      <c r="E311" t="s">
        <v>217</v>
      </c>
      <c r="F311">
        <v>2017</v>
      </c>
      <c r="G311" t="s">
        <v>3277</v>
      </c>
      <c r="H311">
        <v>124</v>
      </c>
      <c r="K311">
        <v>69</v>
      </c>
      <c r="L311">
        <v>78</v>
      </c>
      <c r="N311">
        <v>8</v>
      </c>
      <c r="O311" t="s">
        <v>2851</v>
      </c>
      <c r="P311" t="s">
        <v>2852</v>
      </c>
      <c r="Q311" t="s">
        <v>1404</v>
      </c>
      <c r="R311" t="s">
        <v>2132</v>
      </c>
      <c r="T311" t="s">
        <v>440</v>
      </c>
      <c r="U311" t="s">
        <v>2853</v>
      </c>
    </row>
    <row r="312" spans="1:21">
      <c r="A312">
        <v>98</v>
      </c>
      <c r="B312" t="s">
        <v>5761</v>
      </c>
      <c r="C312" t="s">
        <v>3278</v>
      </c>
      <c r="D312" t="s">
        <v>3279</v>
      </c>
      <c r="E312" t="s">
        <v>3280</v>
      </c>
      <c r="F312">
        <v>2016</v>
      </c>
      <c r="G312" t="s">
        <v>138</v>
      </c>
      <c r="H312">
        <v>37</v>
      </c>
      <c r="I312">
        <v>4</v>
      </c>
      <c r="K312">
        <v>564</v>
      </c>
      <c r="L312">
        <v>570</v>
      </c>
      <c r="N312">
        <v>11</v>
      </c>
      <c r="O312" t="s">
        <v>3455</v>
      </c>
      <c r="P312" t="s">
        <v>3456</v>
      </c>
      <c r="Q312" t="s">
        <v>1404</v>
      </c>
      <c r="R312" t="s">
        <v>2132</v>
      </c>
      <c r="S312" t="s">
        <v>2196</v>
      </c>
      <c r="T312" t="s">
        <v>440</v>
      </c>
      <c r="U312" t="s">
        <v>3465</v>
      </c>
    </row>
    <row r="313" spans="1:21">
      <c r="A313">
        <v>99</v>
      </c>
      <c r="B313" t="s">
        <v>5761</v>
      </c>
      <c r="C313" t="s">
        <v>3281</v>
      </c>
      <c r="D313" t="s">
        <v>3282</v>
      </c>
      <c r="E313" t="s">
        <v>681</v>
      </c>
      <c r="F313">
        <v>2016</v>
      </c>
      <c r="G313" t="s">
        <v>94</v>
      </c>
      <c r="H313">
        <v>166</v>
      </c>
      <c r="K313">
        <v>100</v>
      </c>
      <c r="L313">
        <v>108</v>
      </c>
      <c r="N313">
        <v>43</v>
      </c>
      <c r="O313" t="s">
        <v>3457</v>
      </c>
      <c r="P313" t="s">
        <v>3458</v>
      </c>
      <c r="Q313" t="s">
        <v>1404</v>
      </c>
      <c r="R313" t="s">
        <v>2132</v>
      </c>
      <c r="S313" t="s">
        <v>2196</v>
      </c>
      <c r="T313" t="s">
        <v>440</v>
      </c>
      <c r="U313" t="s">
        <v>3466</v>
      </c>
    </row>
    <row r="314" spans="1:21">
      <c r="A314">
        <v>100</v>
      </c>
      <c r="B314" t="s">
        <v>5761</v>
      </c>
      <c r="C314" t="s">
        <v>3283</v>
      </c>
      <c r="D314" t="s">
        <v>3284</v>
      </c>
      <c r="E314" t="s">
        <v>225</v>
      </c>
      <c r="F314">
        <v>2016</v>
      </c>
      <c r="G314" t="s">
        <v>2667</v>
      </c>
      <c r="H314">
        <v>3</v>
      </c>
      <c r="I314">
        <v>8</v>
      </c>
      <c r="K314">
        <v>751</v>
      </c>
      <c r="L314">
        <v>759</v>
      </c>
      <c r="N314">
        <v>68</v>
      </c>
      <c r="O314" t="s">
        <v>2887</v>
      </c>
      <c r="P314" t="s">
        <v>2888</v>
      </c>
      <c r="Q314" t="s">
        <v>1404</v>
      </c>
      <c r="R314" t="s">
        <v>2132</v>
      </c>
      <c r="S314" t="s">
        <v>2360</v>
      </c>
      <c r="T314" t="s">
        <v>440</v>
      </c>
      <c r="U314" t="s">
        <v>2889</v>
      </c>
    </row>
    <row r="315" spans="1:21">
      <c r="A315">
        <v>101</v>
      </c>
      <c r="B315" t="s">
        <v>5761</v>
      </c>
      <c r="C315" t="s">
        <v>3285</v>
      </c>
      <c r="D315" t="s">
        <v>3286</v>
      </c>
      <c r="E315" t="s">
        <v>463</v>
      </c>
      <c r="F315">
        <v>2016</v>
      </c>
      <c r="G315" t="s">
        <v>3</v>
      </c>
      <c r="H315">
        <v>35</v>
      </c>
      <c r="I315">
        <v>4</v>
      </c>
      <c r="K315">
        <v>494</v>
      </c>
      <c r="L315">
        <v>502</v>
      </c>
      <c r="N315">
        <v>29</v>
      </c>
      <c r="O315" t="s">
        <v>3461</v>
      </c>
      <c r="P315" t="s">
        <v>3462</v>
      </c>
      <c r="Q315" t="s">
        <v>1404</v>
      </c>
      <c r="R315" t="s">
        <v>2132</v>
      </c>
      <c r="T315" t="s">
        <v>440</v>
      </c>
      <c r="U315" t="s">
        <v>3467</v>
      </c>
    </row>
    <row r="316" spans="1:21">
      <c r="A316">
        <v>102</v>
      </c>
      <c r="B316" t="s">
        <v>5761</v>
      </c>
      <c r="C316" t="s">
        <v>3287</v>
      </c>
      <c r="D316" t="s">
        <v>3288</v>
      </c>
      <c r="E316" t="s">
        <v>456</v>
      </c>
      <c r="F316">
        <v>2016</v>
      </c>
      <c r="G316" t="s">
        <v>2180</v>
      </c>
      <c r="H316">
        <v>11</v>
      </c>
      <c r="I316">
        <v>5</v>
      </c>
      <c r="J316" t="s">
        <v>721</v>
      </c>
      <c r="N316">
        <v>51</v>
      </c>
      <c r="O316" t="s">
        <v>722</v>
      </c>
      <c r="P316" t="s">
        <v>3464</v>
      </c>
      <c r="Q316" t="s">
        <v>1404</v>
      </c>
      <c r="R316" t="s">
        <v>2132</v>
      </c>
      <c r="S316" t="s">
        <v>2140</v>
      </c>
      <c r="T316" t="s">
        <v>440</v>
      </c>
      <c r="U316" t="s">
        <v>3470</v>
      </c>
    </row>
    <row r="317" spans="1:21">
      <c r="A317">
        <v>103</v>
      </c>
      <c r="B317" t="s">
        <v>5761</v>
      </c>
      <c r="C317" t="s">
        <v>3289</v>
      </c>
      <c r="D317" t="s">
        <v>3290</v>
      </c>
      <c r="E317" t="s">
        <v>56</v>
      </c>
      <c r="F317">
        <v>2016</v>
      </c>
      <c r="G317" t="s">
        <v>2169</v>
      </c>
      <c r="H317">
        <v>1</v>
      </c>
      <c r="I317">
        <v>1</v>
      </c>
      <c r="K317">
        <v>244</v>
      </c>
      <c r="L317">
        <v>251</v>
      </c>
      <c r="N317">
        <v>52</v>
      </c>
      <c r="O317" t="s">
        <v>524</v>
      </c>
      <c r="P317" t="s">
        <v>2901</v>
      </c>
      <c r="Q317" t="s">
        <v>1404</v>
      </c>
      <c r="R317" t="s">
        <v>2132</v>
      </c>
      <c r="S317" t="s">
        <v>2368</v>
      </c>
      <c r="T317" t="s">
        <v>440</v>
      </c>
      <c r="U317" t="s">
        <v>2902</v>
      </c>
    </row>
    <row r="318" spans="1:21">
      <c r="A318">
        <v>104</v>
      </c>
      <c r="B318" t="s">
        <v>5761</v>
      </c>
      <c r="C318" t="s">
        <v>3291</v>
      </c>
      <c r="D318" t="s">
        <v>3292</v>
      </c>
      <c r="E318" t="s">
        <v>122</v>
      </c>
      <c r="F318">
        <v>2016</v>
      </c>
      <c r="G318" t="s">
        <v>2169</v>
      </c>
      <c r="H318">
        <v>1</v>
      </c>
      <c r="I318">
        <v>1</v>
      </c>
      <c r="K318">
        <v>239</v>
      </c>
      <c r="L318">
        <v>243</v>
      </c>
      <c r="N318">
        <v>4</v>
      </c>
      <c r="O318" t="s">
        <v>837</v>
      </c>
      <c r="P318" t="s">
        <v>2905</v>
      </c>
      <c r="Q318" t="s">
        <v>1404</v>
      </c>
      <c r="R318" t="s">
        <v>2132</v>
      </c>
      <c r="S318" t="s">
        <v>2184</v>
      </c>
      <c r="T318" t="s">
        <v>440</v>
      </c>
      <c r="U318" t="s">
        <v>2906</v>
      </c>
    </row>
    <row r="319" spans="1:21">
      <c r="A319">
        <v>105</v>
      </c>
      <c r="B319" t="s">
        <v>5761</v>
      </c>
      <c r="C319" t="s">
        <v>3293</v>
      </c>
      <c r="D319" t="s">
        <v>3294</v>
      </c>
      <c r="E319" t="s">
        <v>58</v>
      </c>
      <c r="F319">
        <v>2016</v>
      </c>
      <c r="G319" t="s">
        <v>2169</v>
      </c>
      <c r="H319">
        <v>1</v>
      </c>
      <c r="I319">
        <v>1</v>
      </c>
      <c r="K319">
        <v>131</v>
      </c>
      <c r="L319">
        <v>138</v>
      </c>
      <c r="N319">
        <v>147</v>
      </c>
      <c r="O319" t="s">
        <v>705</v>
      </c>
      <c r="P319" t="s">
        <v>2910</v>
      </c>
      <c r="Q319" t="s">
        <v>1404</v>
      </c>
      <c r="R319" t="s">
        <v>2132</v>
      </c>
      <c r="S319" t="s">
        <v>2184</v>
      </c>
      <c r="T319" t="s">
        <v>440</v>
      </c>
      <c r="U319" t="s">
        <v>2911</v>
      </c>
    </row>
    <row r="320" spans="1:21">
      <c r="A320">
        <v>106</v>
      </c>
      <c r="B320" t="s">
        <v>5761</v>
      </c>
      <c r="C320" t="s">
        <v>3020</v>
      </c>
      <c r="D320" t="s">
        <v>3021</v>
      </c>
      <c r="E320" t="s">
        <v>233</v>
      </c>
      <c r="F320">
        <v>2016</v>
      </c>
      <c r="G320" t="s">
        <v>3022</v>
      </c>
      <c r="H320">
        <v>22</v>
      </c>
      <c r="I320">
        <v>1</v>
      </c>
      <c r="K320">
        <v>3</v>
      </c>
      <c r="L320">
        <v>12</v>
      </c>
      <c r="N320">
        <v>12</v>
      </c>
      <c r="O320" t="s">
        <v>2915</v>
      </c>
      <c r="P320" t="s">
        <v>2916</v>
      </c>
      <c r="Q320" t="s">
        <v>1404</v>
      </c>
      <c r="R320" t="s">
        <v>2132</v>
      </c>
      <c r="S320" t="s">
        <v>2196</v>
      </c>
      <c r="T320" t="s">
        <v>440</v>
      </c>
      <c r="U320" t="s">
        <v>2917</v>
      </c>
    </row>
    <row r="321" spans="1:21">
      <c r="A321">
        <v>107</v>
      </c>
      <c r="B321" t="s">
        <v>5761</v>
      </c>
      <c r="C321" t="s">
        <v>3295</v>
      </c>
      <c r="D321" t="s">
        <v>3296</v>
      </c>
      <c r="E321" t="s">
        <v>3297</v>
      </c>
      <c r="F321">
        <v>2016</v>
      </c>
      <c r="G321" t="s">
        <v>3298</v>
      </c>
      <c r="K321">
        <v>492</v>
      </c>
      <c r="L321">
        <v>503</v>
      </c>
      <c r="N321">
        <v>32</v>
      </c>
      <c r="O321" t="s">
        <v>3495</v>
      </c>
      <c r="P321" t="s">
        <v>3496</v>
      </c>
      <c r="Q321" t="s">
        <v>1866</v>
      </c>
      <c r="R321" t="s">
        <v>2132</v>
      </c>
      <c r="S321" t="s">
        <v>2196</v>
      </c>
      <c r="T321" t="s">
        <v>440</v>
      </c>
      <c r="U321" t="s">
        <v>3478</v>
      </c>
    </row>
    <row r="322" spans="1:21">
      <c r="A322">
        <v>108</v>
      </c>
      <c r="B322" t="s">
        <v>5761</v>
      </c>
      <c r="C322" t="s">
        <v>3299</v>
      </c>
      <c r="D322" t="s">
        <v>3300</v>
      </c>
      <c r="E322" t="s">
        <v>3301</v>
      </c>
      <c r="F322">
        <v>2015</v>
      </c>
      <c r="G322" t="s">
        <v>3302</v>
      </c>
      <c r="H322">
        <v>63</v>
      </c>
      <c r="K322">
        <v>184</v>
      </c>
      <c r="L322">
        <v>191</v>
      </c>
      <c r="N322">
        <v>28</v>
      </c>
      <c r="O322" t="s">
        <v>3468</v>
      </c>
      <c r="P322" t="s">
        <v>3469</v>
      </c>
      <c r="Q322" t="s">
        <v>1404</v>
      </c>
      <c r="R322" t="s">
        <v>2132</v>
      </c>
      <c r="T322" t="s">
        <v>440</v>
      </c>
      <c r="U322" t="s">
        <v>3481</v>
      </c>
    </row>
    <row r="323" spans="1:21">
      <c r="A323">
        <v>109</v>
      </c>
      <c r="B323" t="s">
        <v>5761</v>
      </c>
      <c r="C323" t="s">
        <v>3303</v>
      </c>
      <c r="D323" t="s">
        <v>3304</v>
      </c>
      <c r="E323" t="s">
        <v>3305</v>
      </c>
      <c r="F323">
        <v>2015</v>
      </c>
      <c r="G323" t="s">
        <v>2410</v>
      </c>
      <c r="H323">
        <v>6</v>
      </c>
      <c r="I323" t="s">
        <v>927</v>
      </c>
      <c r="J323">
        <v>83</v>
      </c>
      <c r="N323">
        <v>16</v>
      </c>
      <c r="O323" t="s">
        <v>3471</v>
      </c>
      <c r="P323" t="s">
        <v>3472</v>
      </c>
      <c r="Q323" t="s">
        <v>1404</v>
      </c>
      <c r="R323" t="s">
        <v>2132</v>
      </c>
      <c r="S323" t="s">
        <v>2140</v>
      </c>
      <c r="T323" t="s">
        <v>440</v>
      </c>
      <c r="U323" t="s">
        <v>3484</v>
      </c>
    </row>
    <row r="324" spans="1:21">
      <c r="A324">
        <v>110</v>
      </c>
      <c r="B324" t="s">
        <v>5761</v>
      </c>
      <c r="C324" t="s">
        <v>3306</v>
      </c>
      <c r="D324" t="s">
        <v>3307</v>
      </c>
      <c r="E324" t="s">
        <v>3308</v>
      </c>
      <c r="F324">
        <v>2014</v>
      </c>
      <c r="G324" t="s">
        <v>3309</v>
      </c>
      <c r="H324">
        <v>31</v>
      </c>
      <c r="I324">
        <v>2</v>
      </c>
      <c r="K324">
        <v>207</v>
      </c>
      <c r="L324">
        <v>219</v>
      </c>
      <c r="N324">
        <v>25</v>
      </c>
      <c r="O324" t="s">
        <v>3473</v>
      </c>
      <c r="P324" t="s">
        <v>3474</v>
      </c>
      <c r="Q324" t="s">
        <v>1404</v>
      </c>
      <c r="R324" t="s">
        <v>2132</v>
      </c>
      <c r="S324" t="s">
        <v>2140</v>
      </c>
      <c r="T324" t="s">
        <v>440</v>
      </c>
      <c r="U324" t="s">
        <v>3487</v>
      </c>
    </row>
    <row r="325" spans="1:21">
      <c r="A325">
        <v>111</v>
      </c>
      <c r="B325" t="s">
        <v>5761</v>
      </c>
      <c r="C325" t="s">
        <v>3310</v>
      </c>
      <c r="D325" t="s">
        <v>3311</v>
      </c>
      <c r="E325" t="s">
        <v>126</v>
      </c>
      <c r="F325">
        <v>2014</v>
      </c>
      <c r="G325" t="s">
        <v>3312</v>
      </c>
      <c r="H325">
        <v>48</v>
      </c>
      <c r="I325">
        <v>2</v>
      </c>
      <c r="K325">
        <v>157</v>
      </c>
      <c r="L325">
        <v>169</v>
      </c>
      <c r="N325">
        <v>58</v>
      </c>
      <c r="O325" t="s">
        <v>879</v>
      </c>
      <c r="P325" t="s">
        <v>3475</v>
      </c>
      <c r="Q325" t="s">
        <v>1404</v>
      </c>
      <c r="R325" t="s">
        <v>2132</v>
      </c>
      <c r="S325" t="s">
        <v>2196</v>
      </c>
      <c r="T325" t="s">
        <v>440</v>
      </c>
      <c r="U325" t="s">
        <v>3490</v>
      </c>
    </row>
    <row r="326" spans="1:21">
      <c r="A326">
        <v>112</v>
      </c>
      <c r="B326" t="s">
        <v>5761</v>
      </c>
      <c r="C326" t="s">
        <v>3095</v>
      </c>
      <c r="D326" t="s">
        <v>3096</v>
      </c>
      <c r="E326" t="s">
        <v>128</v>
      </c>
      <c r="F326">
        <v>2013</v>
      </c>
      <c r="G326" t="s">
        <v>2676</v>
      </c>
      <c r="H326">
        <v>29</v>
      </c>
      <c r="I326">
        <v>3</v>
      </c>
      <c r="K326">
        <v>574</v>
      </c>
      <c r="L326">
        <v>577</v>
      </c>
      <c r="N326">
        <v>242</v>
      </c>
      <c r="O326" t="s">
        <v>776</v>
      </c>
      <c r="P326" t="s">
        <v>2958</v>
      </c>
      <c r="Q326" t="s">
        <v>1404</v>
      </c>
      <c r="R326" t="s">
        <v>2132</v>
      </c>
      <c r="S326" t="s">
        <v>2196</v>
      </c>
      <c r="T326" t="s">
        <v>440</v>
      </c>
      <c r="U326" t="s">
        <v>2959</v>
      </c>
    </row>
    <row r="327" spans="1:21">
      <c r="A327">
        <v>113</v>
      </c>
      <c r="B327" t="s">
        <v>5761</v>
      </c>
      <c r="C327" t="s">
        <v>3313</v>
      </c>
      <c r="D327" t="s">
        <v>3314</v>
      </c>
      <c r="E327" t="s">
        <v>3315</v>
      </c>
      <c r="F327">
        <v>2013</v>
      </c>
      <c r="G327" t="s">
        <v>95</v>
      </c>
      <c r="H327">
        <v>7</v>
      </c>
      <c r="K327">
        <v>191</v>
      </c>
      <c r="L327">
        <v>198</v>
      </c>
      <c r="N327">
        <v>32</v>
      </c>
      <c r="O327" t="s">
        <v>3476</v>
      </c>
      <c r="P327" t="s">
        <v>3477</v>
      </c>
      <c r="Q327" t="s">
        <v>1404</v>
      </c>
      <c r="R327" t="s">
        <v>2132</v>
      </c>
      <c r="S327" t="s">
        <v>2196</v>
      </c>
      <c r="T327" t="s">
        <v>440</v>
      </c>
      <c r="U327" t="s">
        <v>3492</v>
      </c>
    </row>
    <row r="328" spans="1:21">
      <c r="A328">
        <v>114</v>
      </c>
      <c r="B328" t="s">
        <v>5761</v>
      </c>
      <c r="C328" t="s">
        <v>3316</v>
      </c>
      <c r="D328" t="s">
        <v>3317</v>
      </c>
      <c r="E328" t="s">
        <v>1088</v>
      </c>
      <c r="F328">
        <v>2013</v>
      </c>
      <c r="G328" t="s">
        <v>2597</v>
      </c>
      <c r="H328">
        <v>38</v>
      </c>
      <c r="I328">
        <v>6</v>
      </c>
      <c r="K328">
        <v>2246</v>
      </c>
      <c r="L328">
        <v>2251</v>
      </c>
      <c r="N328">
        <v>29</v>
      </c>
      <c r="O328" t="s">
        <v>3479</v>
      </c>
      <c r="P328" t="s">
        <v>3480</v>
      </c>
      <c r="Q328" t="s">
        <v>1404</v>
      </c>
      <c r="R328" t="s">
        <v>2132</v>
      </c>
      <c r="S328" t="s">
        <v>2196</v>
      </c>
      <c r="T328" t="s">
        <v>440</v>
      </c>
      <c r="U328" t="s">
        <v>3494</v>
      </c>
    </row>
    <row r="329" spans="1:21">
      <c r="A329">
        <v>115</v>
      </c>
      <c r="B329" t="s">
        <v>5761</v>
      </c>
      <c r="C329" t="s">
        <v>3318</v>
      </c>
      <c r="D329" t="s">
        <v>3319</v>
      </c>
      <c r="E329" t="s">
        <v>3320</v>
      </c>
      <c r="F329">
        <v>2013</v>
      </c>
      <c r="G329" t="s">
        <v>93</v>
      </c>
      <c r="H329">
        <v>29</v>
      </c>
      <c r="I329">
        <v>3</v>
      </c>
      <c r="K329">
        <v>687</v>
      </c>
      <c r="L329">
        <v>693</v>
      </c>
      <c r="N329">
        <v>88</v>
      </c>
      <c r="O329" t="s">
        <v>3482</v>
      </c>
      <c r="P329" t="s">
        <v>3483</v>
      </c>
      <c r="Q329" t="s">
        <v>1404</v>
      </c>
      <c r="R329" t="s">
        <v>2132</v>
      </c>
      <c r="T329" t="s">
        <v>440</v>
      </c>
      <c r="U329" t="s">
        <v>3497</v>
      </c>
    </row>
    <row r="330" spans="1:21">
      <c r="A330">
        <v>116</v>
      </c>
      <c r="B330" t="s">
        <v>5761</v>
      </c>
      <c r="C330" t="s">
        <v>3321</v>
      </c>
      <c r="D330" t="s">
        <v>3322</v>
      </c>
      <c r="E330" t="s">
        <v>3323</v>
      </c>
      <c r="F330">
        <v>2010</v>
      </c>
      <c r="G330" t="s">
        <v>2242</v>
      </c>
      <c r="H330">
        <v>42</v>
      </c>
      <c r="I330">
        <v>3</v>
      </c>
      <c r="K330">
        <v>385</v>
      </c>
      <c r="L330">
        <v>392</v>
      </c>
      <c r="N330">
        <v>14</v>
      </c>
      <c r="O330" t="s">
        <v>3485</v>
      </c>
      <c r="P330" t="s">
        <v>3486</v>
      </c>
      <c r="Q330" t="s">
        <v>1404</v>
      </c>
      <c r="R330" t="s">
        <v>2132</v>
      </c>
      <c r="T330" t="s">
        <v>440</v>
      </c>
      <c r="U330" t="s">
        <v>3498</v>
      </c>
    </row>
    <row r="331" spans="1:21">
      <c r="A331">
        <v>1</v>
      </c>
      <c r="B331" t="s">
        <v>5763</v>
      </c>
      <c r="C331" t="s">
        <v>2161</v>
      </c>
      <c r="D331" t="s">
        <v>2162</v>
      </c>
      <c r="E331" t="s">
        <v>2163</v>
      </c>
      <c r="F331">
        <v>2022</v>
      </c>
      <c r="G331" t="s">
        <v>2164</v>
      </c>
      <c r="H331">
        <v>21</v>
      </c>
      <c r="O331" t="s">
        <v>1360</v>
      </c>
      <c r="P331" t="s">
        <v>5623</v>
      </c>
      <c r="Q331" t="s">
        <v>5624</v>
      </c>
      <c r="R331" t="s">
        <v>2132</v>
      </c>
      <c r="S331" t="s">
        <v>2140</v>
      </c>
      <c r="T331" t="s">
        <v>440</v>
      </c>
      <c r="U331" t="s">
        <v>5625</v>
      </c>
    </row>
    <row r="332" spans="1:21">
      <c r="A332">
        <v>2</v>
      </c>
      <c r="B332" t="s">
        <v>5763</v>
      </c>
      <c r="C332" t="s">
        <v>2177</v>
      </c>
      <c r="D332" t="s">
        <v>2178</v>
      </c>
      <c r="E332" t="s">
        <v>2179</v>
      </c>
      <c r="F332">
        <v>2022</v>
      </c>
      <c r="G332" t="s">
        <v>2180</v>
      </c>
      <c r="H332">
        <v>17</v>
      </c>
      <c r="I332" s="16">
        <v>44594</v>
      </c>
      <c r="J332" t="s">
        <v>2181</v>
      </c>
      <c r="N332">
        <v>2</v>
      </c>
      <c r="O332" t="s">
        <v>2174</v>
      </c>
      <c r="P332" t="s">
        <v>2175</v>
      </c>
      <c r="Q332" t="s">
        <v>1404</v>
      </c>
      <c r="R332" t="s">
        <v>2132</v>
      </c>
      <c r="S332" t="s">
        <v>2140</v>
      </c>
      <c r="T332" t="s">
        <v>440</v>
      </c>
      <c r="U332" t="s">
        <v>2176</v>
      </c>
    </row>
    <row r="333" spans="1:21">
      <c r="A333">
        <v>3</v>
      </c>
      <c r="B333" t="s">
        <v>5763</v>
      </c>
      <c r="C333" t="s">
        <v>2186</v>
      </c>
      <c r="D333" t="s">
        <v>2187</v>
      </c>
      <c r="E333" t="s">
        <v>1371</v>
      </c>
      <c r="F333">
        <v>2022</v>
      </c>
      <c r="G333" t="s">
        <v>2188</v>
      </c>
      <c r="H333">
        <v>16</v>
      </c>
      <c r="I333">
        <v>2</v>
      </c>
      <c r="O333" t="s">
        <v>2182</v>
      </c>
      <c r="P333" t="s">
        <v>2183</v>
      </c>
      <c r="Q333" t="s">
        <v>1404</v>
      </c>
      <c r="R333" t="s">
        <v>2132</v>
      </c>
      <c r="S333" t="s">
        <v>2184</v>
      </c>
      <c r="T333" t="s">
        <v>440</v>
      </c>
      <c r="U333" t="s">
        <v>2185</v>
      </c>
    </row>
    <row r="334" spans="1:21">
      <c r="A334">
        <v>4</v>
      </c>
      <c r="B334" t="s">
        <v>5763</v>
      </c>
      <c r="C334" t="s">
        <v>2191</v>
      </c>
      <c r="D334" t="s">
        <v>2192</v>
      </c>
      <c r="E334" t="s">
        <v>99</v>
      </c>
      <c r="F334">
        <v>2022</v>
      </c>
      <c r="G334" t="s">
        <v>2193</v>
      </c>
      <c r="H334">
        <v>37</v>
      </c>
      <c r="I334">
        <v>1</v>
      </c>
      <c r="K334">
        <v>91</v>
      </c>
      <c r="L334">
        <v>101</v>
      </c>
      <c r="N334">
        <v>1</v>
      </c>
      <c r="O334" t="s">
        <v>859</v>
      </c>
      <c r="P334" t="s">
        <v>2189</v>
      </c>
      <c r="Q334" t="s">
        <v>1404</v>
      </c>
      <c r="R334" t="s">
        <v>2132</v>
      </c>
      <c r="T334" t="s">
        <v>440</v>
      </c>
      <c r="U334" t="s">
        <v>2190</v>
      </c>
    </row>
    <row r="335" spans="1:21">
      <c r="A335">
        <v>5</v>
      </c>
      <c r="B335" t="s">
        <v>5763</v>
      </c>
      <c r="C335" t="s">
        <v>3122</v>
      </c>
      <c r="D335" t="s">
        <v>3123</v>
      </c>
      <c r="E335" t="s">
        <v>3124</v>
      </c>
      <c r="F335">
        <v>2022</v>
      </c>
      <c r="G335" t="s">
        <v>2206</v>
      </c>
      <c r="O335" t="s">
        <v>3333</v>
      </c>
      <c r="P335" t="s">
        <v>3334</v>
      </c>
      <c r="Q335" t="s">
        <v>1404</v>
      </c>
      <c r="R335" t="s">
        <v>3329</v>
      </c>
      <c r="T335" t="s">
        <v>440</v>
      </c>
      <c r="U335" t="s">
        <v>3338</v>
      </c>
    </row>
    <row r="336" spans="1:21">
      <c r="A336">
        <v>6</v>
      </c>
      <c r="B336" t="s">
        <v>5763</v>
      </c>
      <c r="C336" t="s">
        <v>2250</v>
      </c>
      <c r="D336" t="s">
        <v>2251</v>
      </c>
      <c r="E336" t="s">
        <v>97</v>
      </c>
      <c r="F336">
        <v>2022</v>
      </c>
      <c r="G336" t="s">
        <v>2252</v>
      </c>
      <c r="H336">
        <v>33</v>
      </c>
      <c r="I336">
        <v>3</v>
      </c>
      <c r="K336">
        <v>1742</v>
      </c>
      <c r="L336">
        <v>1745</v>
      </c>
      <c r="N336">
        <v>7</v>
      </c>
      <c r="O336" t="s">
        <v>1108</v>
      </c>
      <c r="P336" t="s">
        <v>2248</v>
      </c>
      <c r="Q336" t="s">
        <v>1404</v>
      </c>
      <c r="R336" t="s">
        <v>2132</v>
      </c>
      <c r="T336" t="s">
        <v>440</v>
      </c>
      <c r="U336" t="s">
        <v>2249</v>
      </c>
    </row>
    <row r="337" spans="1:21">
      <c r="A337">
        <v>7</v>
      </c>
      <c r="B337" t="s">
        <v>5763</v>
      </c>
      <c r="C337" t="s">
        <v>3136</v>
      </c>
      <c r="D337" t="s">
        <v>3137</v>
      </c>
      <c r="E337" t="s">
        <v>3138</v>
      </c>
      <c r="F337">
        <v>2021</v>
      </c>
      <c r="G337" t="s">
        <v>2169</v>
      </c>
      <c r="H337">
        <v>6</v>
      </c>
      <c r="I337">
        <v>6</v>
      </c>
      <c r="K337">
        <v>559</v>
      </c>
      <c r="L337">
        <v>563</v>
      </c>
      <c r="N337">
        <v>5</v>
      </c>
      <c r="O337" t="s">
        <v>711</v>
      </c>
      <c r="P337" t="s">
        <v>3346</v>
      </c>
      <c r="Q337" t="s">
        <v>1404</v>
      </c>
      <c r="R337" t="s">
        <v>2132</v>
      </c>
      <c r="T337" t="s">
        <v>440</v>
      </c>
      <c r="U337" t="s">
        <v>3349</v>
      </c>
    </row>
    <row r="338" spans="1:21">
      <c r="A338">
        <v>8</v>
      </c>
      <c r="B338" t="s">
        <v>5763</v>
      </c>
      <c r="C338" t="s">
        <v>2274</v>
      </c>
      <c r="D338" t="s">
        <v>2275</v>
      </c>
      <c r="E338" t="s">
        <v>2276</v>
      </c>
      <c r="F338">
        <v>2021</v>
      </c>
      <c r="G338" t="s">
        <v>2277</v>
      </c>
      <c r="H338">
        <v>26</v>
      </c>
      <c r="J338">
        <v>100460</v>
      </c>
      <c r="N338">
        <v>1</v>
      </c>
      <c r="O338" t="s">
        <v>2271</v>
      </c>
      <c r="P338" t="s">
        <v>2272</v>
      </c>
      <c r="Q338" t="s">
        <v>1404</v>
      </c>
      <c r="R338" t="s">
        <v>2132</v>
      </c>
      <c r="S338" t="s">
        <v>2140</v>
      </c>
      <c r="T338" t="s">
        <v>440</v>
      </c>
      <c r="U338" t="s">
        <v>2273</v>
      </c>
    </row>
    <row r="339" spans="1:21">
      <c r="A339">
        <v>9</v>
      </c>
      <c r="B339" t="s">
        <v>5763</v>
      </c>
      <c r="C339" t="s">
        <v>2280</v>
      </c>
      <c r="D339" t="s">
        <v>2281</v>
      </c>
      <c r="E339" t="s">
        <v>726</v>
      </c>
      <c r="F339">
        <v>2021</v>
      </c>
      <c r="G339" t="s">
        <v>2282</v>
      </c>
      <c r="H339">
        <v>18</v>
      </c>
      <c r="I339">
        <v>1</v>
      </c>
      <c r="J339">
        <v>72</v>
      </c>
      <c r="N339">
        <v>2</v>
      </c>
      <c r="O339" t="s">
        <v>731</v>
      </c>
      <c r="P339" t="s">
        <v>2278</v>
      </c>
      <c r="Q339" t="s">
        <v>1404</v>
      </c>
      <c r="R339" t="s">
        <v>2132</v>
      </c>
      <c r="S339" t="s">
        <v>2140</v>
      </c>
      <c r="T339" t="s">
        <v>440</v>
      </c>
      <c r="U339" t="s">
        <v>2279</v>
      </c>
    </row>
    <row r="340" spans="1:21">
      <c r="A340">
        <v>10</v>
      </c>
      <c r="B340" t="s">
        <v>5763</v>
      </c>
      <c r="C340" t="s">
        <v>2340</v>
      </c>
      <c r="D340" t="s">
        <v>2341</v>
      </c>
      <c r="E340" t="s">
        <v>2342</v>
      </c>
      <c r="F340">
        <v>2021</v>
      </c>
      <c r="G340" t="s">
        <v>2343</v>
      </c>
      <c r="H340">
        <v>165</v>
      </c>
      <c r="I340">
        <v>9</v>
      </c>
      <c r="K340">
        <v>24</v>
      </c>
      <c r="L340">
        <v>25</v>
      </c>
      <c r="P340" t="s">
        <v>5632</v>
      </c>
      <c r="Q340" t="s">
        <v>5624</v>
      </c>
      <c r="R340" t="s">
        <v>2132</v>
      </c>
      <c r="T340" t="s">
        <v>440</v>
      </c>
      <c r="U340" t="s">
        <v>5633</v>
      </c>
    </row>
    <row r="341" spans="1:21">
      <c r="A341">
        <v>11</v>
      </c>
      <c r="B341" t="s">
        <v>5763</v>
      </c>
      <c r="C341" t="s">
        <v>2348</v>
      </c>
      <c r="D341" t="s">
        <v>2349</v>
      </c>
      <c r="E341" t="s">
        <v>1174</v>
      </c>
      <c r="F341">
        <v>2021</v>
      </c>
      <c r="G341" t="s">
        <v>2350</v>
      </c>
      <c r="H341">
        <v>36</v>
      </c>
      <c r="I341">
        <v>9</v>
      </c>
      <c r="K341">
        <v>697</v>
      </c>
      <c r="L341">
        <v>710</v>
      </c>
      <c r="N341">
        <v>2</v>
      </c>
      <c r="O341" t="s">
        <v>1179</v>
      </c>
      <c r="P341" t="s">
        <v>2326</v>
      </c>
      <c r="Q341" t="s">
        <v>1404</v>
      </c>
      <c r="R341" t="s">
        <v>2132</v>
      </c>
      <c r="T341" t="s">
        <v>440</v>
      </c>
      <c r="U341" t="s">
        <v>2327</v>
      </c>
    </row>
    <row r="342" spans="1:21">
      <c r="A342">
        <v>12</v>
      </c>
      <c r="B342" t="s">
        <v>5763</v>
      </c>
      <c r="C342" t="s">
        <v>2382</v>
      </c>
      <c r="D342" t="s">
        <v>2383</v>
      </c>
      <c r="E342" t="s">
        <v>2384</v>
      </c>
      <c r="F342">
        <v>2021</v>
      </c>
      <c r="G342" t="s">
        <v>2137</v>
      </c>
      <c r="H342">
        <v>18</v>
      </c>
      <c r="I342">
        <v>13</v>
      </c>
      <c r="J342">
        <v>6719</v>
      </c>
      <c r="N342">
        <v>6</v>
      </c>
      <c r="O342" t="s">
        <v>2351</v>
      </c>
      <c r="P342" t="s">
        <v>2352</v>
      </c>
      <c r="Q342" t="s">
        <v>1404</v>
      </c>
      <c r="R342" t="s">
        <v>2132</v>
      </c>
      <c r="S342" t="s">
        <v>2196</v>
      </c>
      <c r="T342" t="s">
        <v>440</v>
      </c>
      <c r="U342" t="s">
        <v>2353</v>
      </c>
    </row>
    <row r="343" spans="1:21">
      <c r="A343">
        <v>13</v>
      </c>
      <c r="B343" t="s">
        <v>5763</v>
      </c>
      <c r="C343" t="s">
        <v>2419</v>
      </c>
      <c r="D343" t="s">
        <v>2420</v>
      </c>
      <c r="E343" t="s">
        <v>2421</v>
      </c>
      <c r="F343">
        <v>2021</v>
      </c>
      <c r="G343" t="s">
        <v>2422</v>
      </c>
      <c r="H343">
        <v>58</v>
      </c>
      <c r="J343">
        <v>102700</v>
      </c>
      <c r="N343">
        <v>1</v>
      </c>
      <c r="O343" t="s">
        <v>2385</v>
      </c>
      <c r="P343" t="s">
        <v>2386</v>
      </c>
      <c r="Q343" t="s">
        <v>1404</v>
      </c>
      <c r="R343" t="s">
        <v>2132</v>
      </c>
      <c r="S343" t="s">
        <v>2346</v>
      </c>
      <c r="T343" t="s">
        <v>440</v>
      </c>
      <c r="U343" t="s">
        <v>2387</v>
      </c>
    </row>
    <row r="344" spans="1:21">
      <c r="A344">
        <v>14</v>
      </c>
      <c r="B344" t="s">
        <v>5763</v>
      </c>
      <c r="C344" t="s">
        <v>2461</v>
      </c>
      <c r="D344" t="s">
        <v>2462</v>
      </c>
      <c r="E344" t="s">
        <v>460</v>
      </c>
      <c r="F344">
        <v>2021</v>
      </c>
      <c r="G344" t="s">
        <v>2422</v>
      </c>
      <c r="H344">
        <v>57</v>
      </c>
      <c r="J344">
        <v>102669</v>
      </c>
      <c r="N344">
        <v>2</v>
      </c>
      <c r="O344" t="s">
        <v>494</v>
      </c>
      <c r="P344" t="s">
        <v>2417</v>
      </c>
      <c r="Q344" t="s">
        <v>1404</v>
      </c>
      <c r="R344" t="s">
        <v>2132</v>
      </c>
      <c r="S344" t="s">
        <v>2140</v>
      </c>
      <c r="T344" t="s">
        <v>440</v>
      </c>
      <c r="U344" t="s">
        <v>2418</v>
      </c>
    </row>
    <row r="345" spans="1:21">
      <c r="A345">
        <v>15</v>
      </c>
      <c r="B345" t="s">
        <v>5763</v>
      </c>
      <c r="C345" t="s">
        <v>2466</v>
      </c>
      <c r="D345" t="s">
        <v>2467</v>
      </c>
      <c r="E345" t="s">
        <v>2468</v>
      </c>
      <c r="F345">
        <v>2021</v>
      </c>
      <c r="G345" t="s">
        <v>2469</v>
      </c>
      <c r="H345">
        <v>134</v>
      </c>
      <c r="I345">
        <v>1530</v>
      </c>
      <c r="K345">
        <v>38</v>
      </c>
      <c r="L345">
        <v>47</v>
      </c>
      <c r="P345" t="s">
        <v>2423</v>
      </c>
      <c r="Q345" t="s">
        <v>1404</v>
      </c>
      <c r="R345" t="s">
        <v>2132</v>
      </c>
      <c r="T345" t="s">
        <v>440</v>
      </c>
      <c r="U345" t="s">
        <v>2424</v>
      </c>
    </row>
    <row r="346" spans="1:21">
      <c r="A346">
        <v>16</v>
      </c>
      <c r="B346" t="s">
        <v>5763</v>
      </c>
      <c r="C346" t="s">
        <v>2473</v>
      </c>
      <c r="D346" t="s">
        <v>2474</v>
      </c>
      <c r="E346" t="s">
        <v>2475</v>
      </c>
      <c r="F346">
        <v>2021</v>
      </c>
      <c r="G346" t="s">
        <v>1</v>
      </c>
      <c r="H346">
        <v>23</v>
      </c>
      <c r="I346">
        <v>2</v>
      </c>
      <c r="J346" t="s">
        <v>2476</v>
      </c>
      <c r="N346">
        <v>3</v>
      </c>
      <c r="O346" t="s">
        <v>2428</v>
      </c>
      <c r="P346" t="s">
        <v>2429</v>
      </c>
      <c r="Q346" t="s">
        <v>1404</v>
      </c>
      <c r="R346" t="s">
        <v>2132</v>
      </c>
      <c r="S346" t="s">
        <v>2140</v>
      </c>
      <c r="T346" t="s">
        <v>440</v>
      </c>
      <c r="U346" t="s">
        <v>2430</v>
      </c>
    </row>
    <row r="347" spans="1:21">
      <c r="A347">
        <v>17</v>
      </c>
      <c r="B347" t="s">
        <v>5763</v>
      </c>
      <c r="C347" t="s">
        <v>2480</v>
      </c>
      <c r="D347" t="s">
        <v>2481</v>
      </c>
      <c r="E347" t="s">
        <v>458</v>
      </c>
      <c r="F347">
        <v>2021</v>
      </c>
      <c r="G347" t="s">
        <v>2482</v>
      </c>
      <c r="H347">
        <v>11</v>
      </c>
      <c r="I347">
        <v>1</v>
      </c>
      <c r="K347">
        <v>61</v>
      </c>
      <c r="L347">
        <v>64</v>
      </c>
      <c r="N347">
        <v>1</v>
      </c>
      <c r="O347" t="s">
        <v>2433</v>
      </c>
      <c r="P347" t="s">
        <v>2434</v>
      </c>
      <c r="Q347" t="s">
        <v>1404</v>
      </c>
      <c r="R347" t="s">
        <v>2132</v>
      </c>
      <c r="T347" t="s">
        <v>440</v>
      </c>
      <c r="U347" t="s">
        <v>2435</v>
      </c>
    </row>
    <row r="348" spans="1:21">
      <c r="A348">
        <v>18</v>
      </c>
      <c r="B348" t="s">
        <v>5763</v>
      </c>
      <c r="C348" t="s">
        <v>3176</v>
      </c>
      <c r="D348" t="s">
        <v>3177</v>
      </c>
      <c r="E348" t="s">
        <v>3178</v>
      </c>
      <c r="F348">
        <v>2021</v>
      </c>
      <c r="G348" t="s">
        <v>3179</v>
      </c>
      <c r="K348">
        <v>3083</v>
      </c>
      <c r="L348">
        <v>3088</v>
      </c>
      <c r="N348">
        <v>4</v>
      </c>
      <c r="O348" t="s">
        <v>3488</v>
      </c>
      <c r="P348" t="s">
        <v>3489</v>
      </c>
      <c r="Q348" t="s">
        <v>1866</v>
      </c>
      <c r="R348" t="s">
        <v>2132</v>
      </c>
      <c r="S348" t="s">
        <v>2196</v>
      </c>
      <c r="T348" t="s">
        <v>440</v>
      </c>
      <c r="U348" t="s">
        <v>3381</v>
      </c>
    </row>
    <row r="349" spans="1:21">
      <c r="A349">
        <v>19</v>
      </c>
      <c r="B349" t="s">
        <v>5763</v>
      </c>
      <c r="C349" t="s">
        <v>3520</v>
      </c>
      <c r="D349" t="s">
        <v>3502</v>
      </c>
      <c r="E349" t="s">
        <v>3503</v>
      </c>
      <c r="F349">
        <v>2021</v>
      </c>
      <c r="G349" t="s">
        <v>3504</v>
      </c>
      <c r="H349">
        <v>5</v>
      </c>
      <c r="I349">
        <v>3</v>
      </c>
      <c r="J349" t="s">
        <v>3505</v>
      </c>
      <c r="O349" t="s">
        <v>6185</v>
      </c>
      <c r="P349" t="s">
        <v>6186</v>
      </c>
      <c r="Q349" t="s">
        <v>5587</v>
      </c>
      <c r="R349" t="s">
        <v>2132</v>
      </c>
      <c r="S349" t="s">
        <v>2140</v>
      </c>
      <c r="T349" t="s">
        <v>440</v>
      </c>
      <c r="U349" t="s">
        <v>6187</v>
      </c>
    </row>
    <row r="350" spans="1:21">
      <c r="A350">
        <v>20</v>
      </c>
      <c r="B350" t="s">
        <v>5763</v>
      </c>
      <c r="C350" t="s">
        <v>2514</v>
      </c>
      <c r="D350" t="s">
        <v>2515</v>
      </c>
      <c r="E350" t="s">
        <v>2516</v>
      </c>
      <c r="F350">
        <v>2021</v>
      </c>
      <c r="G350" t="s">
        <v>2206</v>
      </c>
      <c r="H350">
        <v>47</v>
      </c>
      <c r="I350">
        <v>4</v>
      </c>
      <c r="K350">
        <v>455</v>
      </c>
      <c r="L350">
        <v>466</v>
      </c>
      <c r="N350">
        <v>10</v>
      </c>
      <c r="O350" t="s">
        <v>2463</v>
      </c>
      <c r="P350" t="s">
        <v>2464</v>
      </c>
      <c r="Q350" t="s">
        <v>1404</v>
      </c>
      <c r="R350" t="s">
        <v>2132</v>
      </c>
      <c r="S350" t="s">
        <v>2196</v>
      </c>
      <c r="T350" t="s">
        <v>440</v>
      </c>
      <c r="U350" t="s">
        <v>2465</v>
      </c>
    </row>
    <row r="351" spans="1:21">
      <c r="A351">
        <v>21</v>
      </c>
      <c r="B351" t="s">
        <v>5763</v>
      </c>
      <c r="C351" t="s">
        <v>2520</v>
      </c>
      <c r="D351" t="s">
        <v>2521</v>
      </c>
      <c r="E351" t="s">
        <v>644</v>
      </c>
      <c r="F351">
        <v>2021</v>
      </c>
      <c r="G351" t="s">
        <v>2522</v>
      </c>
      <c r="H351">
        <v>56</v>
      </c>
      <c r="I351">
        <v>7</v>
      </c>
      <c r="K351">
        <v>1074</v>
      </c>
      <c r="L351">
        <v>1077</v>
      </c>
      <c r="N351">
        <v>7</v>
      </c>
      <c r="O351" t="s">
        <v>646</v>
      </c>
      <c r="P351" t="s">
        <v>5639</v>
      </c>
      <c r="Q351" t="s">
        <v>5624</v>
      </c>
      <c r="R351" t="s">
        <v>2132</v>
      </c>
      <c r="T351" t="s">
        <v>440</v>
      </c>
      <c r="U351" t="s">
        <v>5640</v>
      </c>
    </row>
    <row r="352" spans="1:21">
      <c r="A352">
        <v>22</v>
      </c>
      <c r="B352" t="s">
        <v>5763</v>
      </c>
      <c r="C352" t="s">
        <v>3521</v>
      </c>
      <c r="D352" t="s">
        <v>3506</v>
      </c>
      <c r="E352" t="s">
        <v>178</v>
      </c>
      <c r="F352">
        <v>2021</v>
      </c>
      <c r="G352" t="s">
        <v>446</v>
      </c>
      <c r="H352">
        <v>3</v>
      </c>
      <c r="I352">
        <v>1</v>
      </c>
      <c r="K352">
        <v>36</v>
      </c>
      <c r="L352">
        <v>40</v>
      </c>
      <c r="N352">
        <v>1</v>
      </c>
      <c r="O352" t="s">
        <v>3499</v>
      </c>
      <c r="P352" t="s">
        <v>3500</v>
      </c>
      <c r="Q352" t="s">
        <v>1404</v>
      </c>
      <c r="R352" t="s">
        <v>2132</v>
      </c>
      <c r="S352" t="s">
        <v>2140</v>
      </c>
      <c r="T352" t="s">
        <v>440</v>
      </c>
      <c r="U352" t="s">
        <v>3501</v>
      </c>
    </row>
    <row r="353" spans="1:21">
      <c r="A353">
        <v>23</v>
      </c>
      <c r="B353" t="s">
        <v>5763</v>
      </c>
      <c r="C353" t="s">
        <v>2590</v>
      </c>
      <c r="D353" t="s">
        <v>2591</v>
      </c>
      <c r="E353" t="s">
        <v>143</v>
      </c>
      <c r="F353">
        <v>2020</v>
      </c>
      <c r="G353" t="s">
        <v>2592</v>
      </c>
      <c r="H353">
        <v>324</v>
      </c>
      <c r="I353">
        <v>21</v>
      </c>
      <c r="K353">
        <v>2163</v>
      </c>
      <c r="L353">
        <v>2164</v>
      </c>
      <c r="N353">
        <v>3</v>
      </c>
      <c r="O353" t="s">
        <v>5517</v>
      </c>
      <c r="P353" t="s">
        <v>5518</v>
      </c>
      <c r="Q353" t="s">
        <v>5507</v>
      </c>
      <c r="R353" t="s">
        <v>2132</v>
      </c>
      <c r="T353" t="s">
        <v>440</v>
      </c>
      <c r="U353" t="s">
        <v>5519</v>
      </c>
    </row>
    <row r="354" spans="1:21">
      <c r="A354">
        <v>24</v>
      </c>
      <c r="B354" t="s">
        <v>5763</v>
      </c>
      <c r="C354" t="s">
        <v>2625</v>
      </c>
      <c r="D354" t="s">
        <v>2626</v>
      </c>
      <c r="E354" t="s">
        <v>147</v>
      </c>
      <c r="F354">
        <v>2020</v>
      </c>
      <c r="G354" t="s">
        <v>2627</v>
      </c>
      <c r="H354">
        <v>44</v>
      </c>
      <c r="I354">
        <v>6</v>
      </c>
      <c r="K354">
        <v>807</v>
      </c>
      <c r="L354">
        <v>819</v>
      </c>
      <c r="N354">
        <v>1</v>
      </c>
      <c r="O354" t="s">
        <v>904</v>
      </c>
      <c r="P354" t="s">
        <v>2530</v>
      </c>
      <c r="Q354" t="s">
        <v>1404</v>
      </c>
      <c r="R354" t="s">
        <v>2132</v>
      </c>
      <c r="S354" t="s">
        <v>2196</v>
      </c>
      <c r="T354" t="s">
        <v>440</v>
      </c>
      <c r="U354" t="s">
        <v>2531</v>
      </c>
    </row>
    <row r="355" spans="1:21">
      <c r="A355">
        <v>25</v>
      </c>
      <c r="B355" t="s">
        <v>5763</v>
      </c>
      <c r="C355" t="s">
        <v>2631</v>
      </c>
      <c r="D355" t="s">
        <v>2632</v>
      </c>
      <c r="E355" t="s">
        <v>149</v>
      </c>
      <c r="F355">
        <v>2020</v>
      </c>
      <c r="G355" t="s">
        <v>2633</v>
      </c>
      <c r="H355">
        <v>46</v>
      </c>
      <c r="J355">
        <v>102578</v>
      </c>
      <c r="N355">
        <v>3</v>
      </c>
      <c r="O355" t="s">
        <v>2537</v>
      </c>
      <c r="P355" t="s">
        <v>2538</v>
      </c>
      <c r="Q355" t="s">
        <v>1404</v>
      </c>
      <c r="R355" t="s">
        <v>2132</v>
      </c>
      <c r="T355" t="s">
        <v>440</v>
      </c>
      <c r="U355" t="s">
        <v>2539</v>
      </c>
    </row>
    <row r="356" spans="1:21">
      <c r="A356">
        <v>26</v>
      </c>
      <c r="B356" t="s">
        <v>5763</v>
      </c>
      <c r="C356" t="s">
        <v>3522</v>
      </c>
      <c r="D356" t="s">
        <v>3507</v>
      </c>
      <c r="E356" t="s">
        <v>465</v>
      </c>
      <c r="F356">
        <v>2020</v>
      </c>
      <c r="G356" t="s">
        <v>3508</v>
      </c>
      <c r="H356">
        <v>45</v>
      </c>
      <c r="I356">
        <v>19</v>
      </c>
      <c r="K356" t="s">
        <v>3509</v>
      </c>
      <c r="L356" t="s">
        <v>3510</v>
      </c>
      <c r="O356" t="s">
        <v>3515</v>
      </c>
      <c r="P356" t="s">
        <v>3516</v>
      </c>
      <c r="Q356" t="s">
        <v>1872</v>
      </c>
      <c r="R356" t="s">
        <v>2132</v>
      </c>
      <c r="T356" t="s">
        <v>440</v>
      </c>
      <c r="U356" t="s">
        <v>3517</v>
      </c>
    </row>
    <row r="357" spans="1:21">
      <c r="A357">
        <v>27</v>
      </c>
      <c r="B357" t="s">
        <v>5763</v>
      </c>
      <c r="C357" t="s">
        <v>3195</v>
      </c>
      <c r="D357" t="s">
        <v>3196</v>
      </c>
      <c r="E357" t="s">
        <v>21</v>
      </c>
      <c r="F357">
        <v>2020</v>
      </c>
      <c r="G357" t="s">
        <v>2522</v>
      </c>
      <c r="H357">
        <v>55</v>
      </c>
      <c r="I357">
        <v>13</v>
      </c>
      <c r="K357">
        <v>2213</v>
      </c>
      <c r="L357">
        <v>2220</v>
      </c>
      <c r="N357">
        <v>3</v>
      </c>
      <c r="O357" t="s">
        <v>476</v>
      </c>
      <c r="P357" t="s">
        <v>3389</v>
      </c>
      <c r="Q357" t="s">
        <v>1404</v>
      </c>
      <c r="R357" t="s">
        <v>2132</v>
      </c>
      <c r="T357" t="s">
        <v>440</v>
      </c>
      <c r="U357" t="s">
        <v>3396</v>
      </c>
    </row>
    <row r="358" spans="1:21">
      <c r="A358">
        <v>28</v>
      </c>
      <c r="B358" t="s">
        <v>5763</v>
      </c>
      <c r="C358" t="s">
        <v>2687</v>
      </c>
      <c r="D358" t="s">
        <v>2688</v>
      </c>
      <c r="E358" t="s">
        <v>156</v>
      </c>
      <c r="F358">
        <v>2020</v>
      </c>
      <c r="G358" t="s">
        <v>2689</v>
      </c>
      <c r="H358">
        <v>26</v>
      </c>
      <c r="I358">
        <v>9</v>
      </c>
      <c r="K358">
        <v>1445</v>
      </c>
      <c r="L358">
        <v>1450</v>
      </c>
      <c r="N358">
        <v>4</v>
      </c>
      <c r="O358" t="s">
        <v>1151</v>
      </c>
      <c r="P358" t="s">
        <v>2560</v>
      </c>
      <c r="Q358" t="s">
        <v>1404</v>
      </c>
      <c r="R358" t="s">
        <v>2132</v>
      </c>
      <c r="S358" t="s">
        <v>2216</v>
      </c>
      <c r="T358" t="s">
        <v>440</v>
      </c>
      <c r="U358" t="s">
        <v>2561</v>
      </c>
    </row>
    <row r="359" spans="1:21">
      <c r="A359">
        <v>29</v>
      </c>
      <c r="B359" t="s">
        <v>5763</v>
      </c>
      <c r="C359" t="s">
        <v>2692</v>
      </c>
      <c r="D359" t="s">
        <v>2693</v>
      </c>
      <c r="E359" t="s">
        <v>157</v>
      </c>
      <c r="F359">
        <v>2020</v>
      </c>
      <c r="G359" t="s">
        <v>2694</v>
      </c>
      <c r="H359">
        <v>45</v>
      </c>
      <c r="I359">
        <v>8</v>
      </c>
      <c r="K359">
        <v>597</v>
      </c>
      <c r="L359">
        <v>602</v>
      </c>
      <c r="N359">
        <v>2</v>
      </c>
      <c r="O359" t="s">
        <v>1012</v>
      </c>
      <c r="P359" t="s">
        <v>2565</v>
      </c>
      <c r="Q359" t="s">
        <v>1404</v>
      </c>
      <c r="R359" t="s">
        <v>2132</v>
      </c>
      <c r="S359" t="s">
        <v>2196</v>
      </c>
      <c r="T359" t="s">
        <v>440</v>
      </c>
      <c r="U359" t="s">
        <v>2566</v>
      </c>
    </row>
    <row r="360" spans="1:21">
      <c r="A360">
        <v>30</v>
      </c>
      <c r="B360" t="s">
        <v>5763</v>
      </c>
      <c r="C360" t="s">
        <v>3200</v>
      </c>
      <c r="D360" t="s">
        <v>3201</v>
      </c>
      <c r="E360" t="s">
        <v>159</v>
      </c>
      <c r="F360">
        <v>2020</v>
      </c>
      <c r="G360" t="s">
        <v>442</v>
      </c>
      <c r="H360">
        <v>146</v>
      </c>
      <c r="I360">
        <v>7</v>
      </c>
      <c r="K360">
        <v>1857</v>
      </c>
      <c r="L360">
        <v>1865</v>
      </c>
      <c r="N360">
        <v>7</v>
      </c>
      <c r="O360" t="s">
        <v>3394</v>
      </c>
      <c r="P360" t="s">
        <v>3395</v>
      </c>
      <c r="Q360" t="s">
        <v>1404</v>
      </c>
      <c r="R360" t="s">
        <v>2132</v>
      </c>
      <c r="S360" t="s">
        <v>2196</v>
      </c>
      <c r="T360" t="s">
        <v>440</v>
      </c>
      <c r="U360" t="s">
        <v>3402</v>
      </c>
    </row>
    <row r="361" spans="1:21">
      <c r="A361">
        <v>31</v>
      </c>
      <c r="B361" t="s">
        <v>5763</v>
      </c>
      <c r="C361" t="s">
        <v>2718</v>
      </c>
      <c r="D361" t="s">
        <v>2719</v>
      </c>
      <c r="E361" t="s">
        <v>163</v>
      </c>
      <c r="F361">
        <v>2020</v>
      </c>
      <c r="G361" t="s">
        <v>2469</v>
      </c>
      <c r="H361">
        <v>133</v>
      </c>
      <c r="I361">
        <v>1515</v>
      </c>
      <c r="K361">
        <v>54</v>
      </c>
      <c r="L361">
        <v>69</v>
      </c>
      <c r="N361">
        <v>4</v>
      </c>
      <c r="P361" t="s">
        <v>2593</v>
      </c>
      <c r="Q361" t="s">
        <v>1404</v>
      </c>
      <c r="R361" t="s">
        <v>2132</v>
      </c>
      <c r="T361" t="s">
        <v>440</v>
      </c>
      <c r="U361" t="s">
        <v>2594</v>
      </c>
    </row>
    <row r="362" spans="1:21">
      <c r="A362">
        <v>32</v>
      </c>
      <c r="B362" t="s">
        <v>5763</v>
      </c>
      <c r="C362" t="s">
        <v>2770</v>
      </c>
      <c r="D362" t="s">
        <v>2771</v>
      </c>
      <c r="E362" t="s">
        <v>7</v>
      </c>
      <c r="F362">
        <v>2020</v>
      </c>
      <c r="G362" t="s">
        <v>2772</v>
      </c>
      <c r="H362">
        <v>42</v>
      </c>
      <c r="I362">
        <v>3</v>
      </c>
      <c r="K362">
        <v>256</v>
      </c>
      <c r="L362">
        <v>261</v>
      </c>
      <c r="N362">
        <v>14</v>
      </c>
      <c r="O362" t="s">
        <v>2628</v>
      </c>
      <c r="P362" t="s">
        <v>2629</v>
      </c>
      <c r="Q362" t="s">
        <v>1404</v>
      </c>
      <c r="R362" t="s">
        <v>2132</v>
      </c>
      <c r="T362" t="s">
        <v>440</v>
      </c>
      <c r="U362" t="s">
        <v>2630</v>
      </c>
    </row>
    <row r="363" spans="1:21">
      <c r="A363">
        <v>33</v>
      </c>
      <c r="B363" t="s">
        <v>5763</v>
      </c>
      <c r="C363" t="s">
        <v>2775</v>
      </c>
      <c r="D363" t="s">
        <v>2776</v>
      </c>
      <c r="E363" t="s">
        <v>28</v>
      </c>
      <c r="F363">
        <v>2020</v>
      </c>
      <c r="G363" t="s">
        <v>0</v>
      </c>
      <c r="H363">
        <v>77</v>
      </c>
      <c r="J363">
        <v>102688</v>
      </c>
      <c r="N363">
        <v>10</v>
      </c>
      <c r="O363" t="s">
        <v>485</v>
      </c>
      <c r="P363" t="s">
        <v>2634</v>
      </c>
      <c r="Q363" t="s">
        <v>1404</v>
      </c>
      <c r="R363" t="s">
        <v>2132</v>
      </c>
      <c r="S363" t="s">
        <v>2196</v>
      </c>
      <c r="T363" t="s">
        <v>440</v>
      </c>
      <c r="U363" t="s">
        <v>2635</v>
      </c>
    </row>
    <row r="364" spans="1:21">
      <c r="A364">
        <v>34</v>
      </c>
      <c r="B364" t="s">
        <v>5763</v>
      </c>
      <c r="C364" t="s">
        <v>2790</v>
      </c>
      <c r="D364" t="s">
        <v>2791</v>
      </c>
      <c r="E364" t="s">
        <v>173</v>
      </c>
      <c r="F364">
        <v>2020</v>
      </c>
      <c r="G364" t="s">
        <v>2469</v>
      </c>
      <c r="H364">
        <v>133</v>
      </c>
      <c r="I364">
        <v>1508</v>
      </c>
      <c r="K364">
        <v>92</v>
      </c>
      <c r="L364">
        <v>110</v>
      </c>
      <c r="N364">
        <v>3</v>
      </c>
      <c r="P364" t="s">
        <v>2651</v>
      </c>
      <c r="Q364" t="s">
        <v>1404</v>
      </c>
      <c r="R364" t="s">
        <v>2132</v>
      </c>
      <c r="T364" t="s">
        <v>440</v>
      </c>
      <c r="U364" t="s">
        <v>2652</v>
      </c>
    </row>
    <row r="365" spans="1:21">
      <c r="A365">
        <v>35</v>
      </c>
      <c r="B365" t="s">
        <v>5763</v>
      </c>
      <c r="C365" t="s">
        <v>2818</v>
      </c>
      <c r="D365" t="s">
        <v>2819</v>
      </c>
      <c r="E365" t="s">
        <v>177</v>
      </c>
      <c r="F365">
        <v>2020</v>
      </c>
      <c r="G365" t="s">
        <v>2820</v>
      </c>
      <c r="H365">
        <v>110</v>
      </c>
      <c r="I365">
        <v>3</v>
      </c>
      <c r="K365">
        <v>357</v>
      </c>
      <c r="L365">
        <v>362</v>
      </c>
      <c r="N365">
        <v>24</v>
      </c>
      <c r="O365" t="s">
        <v>886</v>
      </c>
      <c r="P365" t="s">
        <v>3057</v>
      </c>
      <c r="Q365" t="s">
        <v>1872</v>
      </c>
      <c r="R365" t="s">
        <v>2132</v>
      </c>
      <c r="S365" t="s">
        <v>2196</v>
      </c>
      <c r="T365" t="s">
        <v>440</v>
      </c>
      <c r="U365" t="s">
        <v>3058</v>
      </c>
    </row>
    <row r="366" spans="1:21">
      <c r="A366">
        <v>36</v>
      </c>
      <c r="B366" t="s">
        <v>5763</v>
      </c>
      <c r="C366" t="s">
        <v>2829</v>
      </c>
      <c r="D366" t="s">
        <v>2830</v>
      </c>
      <c r="E366" t="s">
        <v>31</v>
      </c>
      <c r="F366">
        <v>2020</v>
      </c>
      <c r="G366" t="s">
        <v>2831</v>
      </c>
      <c r="H366">
        <v>60</v>
      </c>
      <c r="I366">
        <v>1</v>
      </c>
      <c r="K366">
        <v>235</v>
      </c>
      <c r="L366">
        <v>243</v>
      </c>
      <c r="N366">
        <v>3</v>
      </c>
      <c r="O366" t="s">
        <v>992</v>
      </c>
      <c r="P366" t="s">
        <v>3007</v>
      </c>
      <c r="Q366" t="s">
        <v>1866</v>
      </c>
      <c r="R366" t="s">
        <v>2132</v>
      </c>
      <c r="T366" t="s">
        <v>440</v>
      </c>
      <c r="U366" t="s">
        <v>3008</v>
      </c>
    </row>
    <row r="367" spans="1:21">
      <c r="A367">
        <v>37</v>
      </c>
      <c r="B367" t="s">
        <v>5763</v>
      </c>
      <c r="C367" t="s">
        <v>3523</v>
      </c>
      <c r="D367" t="s">
        <v>3513</v>
      </c>
      <c r="E367" t="s">
        <v>102</v>
      </c>
      <c r="F367">
        <v>2020</v>
      </c>
      <c r="G367" t="s">
        <v>3514</v>
      </c>
      <c r="H367">
        <v>65</v>
      </c>
      <c r="I367">
        <v>1</v>
      </c>
      <c r="K367">
        <v>322</v>
      </c>
      <c r="L367">
        <v>328</v>
      </c>
      <c r="N367">
        <v>3</v>
      </c>
      <c r="O367" t="s">
        <v>619</v>
      </c>
      <c r="P367" t="s">
        <v>3511</v>
      </c>
      <c r="Q367" t="s">
        <v>1404</v>
      </c>
      <c r="R367" t="s">
        <v>2132</v>
      </c>
      <c r="S367" t="s">
        <v>2368</v>
      </c>
      <c r="T367" t="s">
        <v>440</v>
      </c>
      <c r="U367" t="s">
        <v>3512</v>
      </c>
    </row>
    <row r="368" spans="1:21">
      <c r="A368">
        <v>38</v>
      </c>
      <c r="B368" t="s">
        <v>5763</v>
      </c>
      <c r="C368" t="s">
        <v>2912</v>
      </c>
      <c r="D368" t="s">
        <v>2913</v>
      </c>
      <c r="E368" t="s">
        <v>192</v>
      </c>
      <c r="F368">
        <v>2019</v>
      </c>
      <c r="G368" t="s">
        <v>2914</v>
      </c>
      <c r="H368">
        <v>19</v>
      </c>
      <c r="I368">
        <v>1</v>
      </c>
      <c r="J368">
        <v>17</v>
      </c>
      <c r="N368">
        <v>56</v>
      </c>
      <c r="O368" t="s">
        <v>1106</v>
      </c>
      <c r="P368" t="s">
        <v>3076</v>
      </c>
      <c r="Q368" t="s">
        <v>1872</v>
      </c>
      <c r="R368" t="s">
        <v>2132</v>
      </c>
      <c r="S368" t="s">
        <v>2140</v>
      </c>
      <c r="T368" t="s">
        <v>440</v>
      </c>
      <c r="U368" t="s">
        <v>3077</v>
      </c>
    </row>
    <row r="369" spans="1:21">
      <c r="A369">
        <v>39</v>
      </c>
      <c r="B369" t="s">
        <v>5763</v>
      </c>
      <c r="C369" t="s">
        <v>2934</v>
      </c>
      <c r="D369" t="s">
        <v>2935</v>
      </c>
      <c r="E369" t="s">
        <v>197</v>
      </c>
      <c r="F369">
        <v>2018</v>
      </c>
      <c r="G369" t="s">
        <v>2936</v>
      </c>
      <c r="H369">
        <v>40</v>
      </c>
      <c r="I369">
        <v>9</v>
      </c>
      <c r="K369">
        <v>1429</v>
      </c>
      <c r="L369">
        <v>1434</v>
      </c>
      <c r="N369">
        <v>1</v>
      </c>
      <c r="O369" t="s">
        <v>5542</v>
      </c>
      <c r="P369" t="s">
        <v>5543</v>
      </c>
      <c r="Q369" t="s">
        <v>5507</v>
      </c>
      <c r="R369" t="s">
        <v>2132</v>
      </c>
      <c r="S369" t="s">
        <v>2216</v>
      </c>
      <c r="T369" t="s">
        <v>440</v>
      </c>
      <c r="U369" t="s">
        <v>5544</v>
      </c>
    </row>
    <row r="370" spans="1:21">
      <c r="A370">
        <v>40</v>
      </c>
      <c r="B370" t="s">
        <v>5763</v>
      </c>
      <c r="C370" t="s">
        <v>2950</v>
      </c>
      <c r="D370" t="s">
        <v>2951</v>
      </c>
      <c r="E370" t="s">
        <v>198</v>
      </c>
      <c r="F370">
        <v>2018</v>
      </c>
      <c r="G370" t="s">
        <v>2952</v>
      </c>
      <c r="H370">
        <v>379</v>
      </c>
      <c r="I370">
        <v>3</v>
      </c>
      <c r="K370">
        <v>205</v>
      </c>
      <c r="L370">
        <v>207</v>
      </c>
      <c r="N370">
        <v>54</v>
      </c>
      <c r="O370" t="s">
        <v>3081</v>
      </c>
      <c r="P370" t="s">
        <v>3082</v>
      </c>
      <c r="Q370" t="s">
        <v>1872</v>
      </c>
      <c r="R370" t="s">
        <v>2132</v>
      </c>
      <c r="S370" t="s">
        <v>2216</v>
      </c>
      <c r="T370" t="s">
        <v>440</v>
      </c>
      <c r="U370" t="s">
        <v>3083</v>
      </c>
    </row>
    <row r="371" spans="1:21">
      <c r="A371">
        <v>41</v>
      </c>
      <c r="B371" t="s">
        <v>5763</v>
      </c>
      <c r="C371" t="s">
        <v>6188</v>
      </c>
      <c r="D371" t="s">
        <v>6189</v>
      </c>
      <c r="E371" t="s">
        <v>135</v>
      </c>
      <c r="F371">
        <v>2018</v>
      </c>
      <c r="G371" t="s">
        <v>138</v>
      </c>
      <c r="H371">
        <v>39</v>
      </c>
      <c r="I371">
        <v>2</v>
      </c>
      <c r="K371">
        <v>129</v>
      </c>
      <c r="L371">
        <v>133</v>
      </c>
      <c r="N371">
        <v>21</v>
      </c>
      <c r="O371" t="s">
        <v>1020</v>
      </c>
      <c r="P371" t="s">
        <v>6190</v>
      </c>
      <c r="Q371" t="s">
        <v>5587</v>
      </c>
      <c r="R371" t="s">
        <v>2132</v>
      </c>
      <c r="T371" t="s">
        <v>440</v>
      </c>
      <c r="U371" t="s">
        <v>6191</v>
      </c>
    </row>
    <row r="372" spans="1:21">
      <c r="A372">
        <v>42</v>
      </c>
      <c r="B372" t="s">
        <v>5763</v>
      </c>
      <c r="C372" t="s">
        <v>2998</v>
      </c>
      <c r="D372" t="s">
        <v>2999</v>
      </c>
      <c r="E372" t="s">
        <v>457</v>
      </c>
      <c r="F372">
        <v>2018</v>
      </c>
      <c r="G372" t="s">
        <v>3000</v>
      </c>
      <c r="H372">
        <v>3</v>
      </c>
      <c r="I372">
        <v>1</v>
      </c>
      <c r="K372">
        <v>152</v>
      </c>
      <c r="L372">
        <v>161</v>
      </c>
      <c r="N372">
        <v>110</v>
      </c>
      <c r="O372" t="s">
        <v>518</v>
      </c>
      <c r="P372" t="s">
        <v>2777</v>
      </c>
      <c r="Q372" t="s">
        <v>1404</v>
      </c>
      <c r="R372" t="s">
        <v>2132</v>
      </c>
      <c r="S372" t="s">
        <v>2184</v>
      </c>
      <c r="T372" t="s">
        <v>440</v>
      </c>
      <c r="U372" t="s">
        <v>2778</v>
      </c>
    </row>
    <row r="373" spans="1:21">
      <c r="A373">
        <v>43</v>
      </c>
      <c r="B373" t="s">
        <v>5763</v>
      </c>
      <c r="C373" t="s">
        <v>3014</v>
      </c>
      <c r="D373" t="s">
        <v>3015</v>
      </c>
      <c r="E373" t="s">
        <v>112</v>
      </c>
      <c r="F373">
        <v>2018</v>
      </c>
      <c r="G373" t="s">
        <v>3016</v>
      </c>
      <c r="H373">
        <v>2018</v>
      </c>
      <c r="J373">
        <v>7829427</v>
      </c>
      <c r="N373">
        <v>12</v>
      </c>
      <c r="O373" t="s">
        <v>2787</v>
      </c>
      <c r="P373" t="s">
        <v>2788</v>
      </c>
      <c r="Q373" t="s">
        <v>1404</v>
      </c>
      <c r="R373" t="s">
        <v>2132</v>
      </c>
      <c r="S373" t="s">
        <v>2140</v>
      </c>
      <c r="T373" t="s">
        <v>440</v>
      </c>
      <c r="U373" t="s">
        <v>2789</v>
      </c>
    </row>
    <row r="374" spans="1:21">
      <c r="A374">
        <v>44</v>
      </c>
      <c r="B374" t="s">
        <v>5763</v>
      </c>
      <c r="C374" t="s">
        <v>3266</v>
      </c>
      <c r="D374" t="s">
        <v>3267</v>
      </c>
      <c r="E374" t="s">
        <v>214</v>
      </c>
      <c r="F374">
        <v>2017</v>
      </c>
      <c r="G374" t="s">
        <v>3268</v>
      </c>
      <c r="H374">
        <v>10</v>
      </c>
      <c r="K374">
        <v>989</v>
      </c>
      <c r="L374">
        <v>998</v>
      </c>
      <c r="N374">
        <v>118</v>
      </c>
      <c r="O374" t="s">
        <v>820</v>
      </c>
      <c r="P374" t="s">
        <v>2832</v>
      </c>
      <c r="Q374" t="s">
        <v>1404</v>
      </c>
      <c r="R374" t="s">
        <v>2132</v>
      </c>
      <c r="S374" t="s">
        <v>2140</v>
      </c>
      <c r="T374" t="s">
        <v>440</v>
      </c>
      <c r="U374" t="s">
        <v>2833</v>
      </c>
    </row>
    <row r="375" spans="1:21">
      <c r="A375">
        <v>45</v>
      </c>
      <c r="B375" t="s">
        <v>5763</v>
      </c>
      <c r="C375" t="s">
        <v>3269</v>
      </c>
      <c r="D375" t="s">
        <v>3270</v>
      </c>
      <c r="E375" t="s">
        <v>1120</v>
      </c>
      <c r="F375">
        <v>2017</v>
      </c>
      <c r="G375" t="s">
        <v>0</v>
      </c>
      <c r="H375">
        <v>43</v>
      </c>
      <c r="K375">
        <v>74</v>
      </c>
      <c r="L375">
        <v>82</v>
      </c>
      <c r="N375">
        <v>10</v>
      </c>
      <c r="O375" t="s">
        <v>3448</v>
      </c>
      <c r="P375" t="s">
        <v>3449</v>
      </c>
      <c r="Q375" t="s">
        <v>1404</v>
      </c>
      <c r="R375" t="s">
        <v>2132</v>
      </c>
      <c r="T375" t="s">
        <v>440</v>
      </c>
      <c r="U375" t="s">
        <v>3459</v>
      </c>
    </row>
    <row r="376" spans="1:21">
      <c r="A376">
        <v>46</v>
      </c>
      <c r="B376" t="s">
        <v>5763</v>
      </c>
      <c r="C376" t="s">
        <v>3273</v>
      </c>
      <c r="D376" t="s">
        <v>3274</v>
      </c>
      <c r="E376" t="s">
        <v>52</v>
      </c>
      <c r="F376">
        <v>2017</v>
      </c>
      <c r="G376" t="s">
        <v>3255</v>
      </c>
      <c r="H376">
        <v>18</v>
      </c>
      <c r="I376">
        <v>2</v>
      </c>
      <c r="K376">
        <v>183</v>
      </c>
      <c r="L376">
        <v>192</v>
      </c>
      <c r="N376">
        <v>50</v>
      </c>
      <c r="O376" t="s">
        <v>659</v>
      </c>
      <c r="P376" t="s">
        <v>3453</v>
      </c>
      <c r="Q376" t="s">
        <v>1404</v>
      </c>
      <c r="R376" t="s">
        <v>2132</v>
      </c>
      <c r="S376" t="s">
        <v>2196</v>
      </c>
      <c r="T376" t="s">
        <v>440</v>
      </c>
      <c r="U376" t="s">
        <v>3463</v>
      </c>
    </row>
    <row r="377" spans="1:21">
      <c r="A377">
        <v>47</v>
      </c>
      <c r="B377" t="s">
        <v>5763</v>
      </c>
      <c r="C377" t="s">
        <v>5641</v>
      </c>
      <c r="D377" t="s">
        <v>5642</v>
      </c>
      <c r="E377" t="s">
        <v>226</v>
      </c>
      <c r="F377">
        <v>2016</v>
      </c>
      <c r="G377" t="s">
        <v>2529</v>
      </c>
      <c r="H377">
        <v>35</v>
      </c>
      <c r="I377">
        <v>3</v>
      </c>
      <c r="K377">
        <v>159</v>
      </c>
      <c r="L377">
        <v>160</v>
      </c>
      <c r="O377" t="s">
        <v>5673</v>
      </c>
      <c r="P377" t="s">
        <v>5674</v>
      </c>
      <c r="Q377" t="s">
        <v>5624</v>
      </c>
      <c r="R377" t="s">
        <v>2132</v>
      </c>
      <c r="T377" t="s">
        <v>440</v>
      </c>
      <c r="U377" t="s">
        <v>5675</v>
      </c>
    </row>
    <row r="378" spans="1:21">
      <c r="A378">
        <v>48</v>
      </c>
      <c r="B378" t="s">
        <v>5763</v>
      </c>
      <c r="C378" t="s">
        <v>5664</v>
      </c>
      <c r="D378" t="s">
        <v>5665</v>
      </c>
      <c r="E378" t="s">
        <v>230</v>
      </c>
      <c r="F378">
        <v>2016</v>
      </c>
      <c r="G378" t="s">
        <v>5666</v>
      </c>
      <c r="H378">
        <v>8</v>
      </c>
      <c r="I378">
        <v>4</v>
      </c>
      <c r="K378">
        <v>183</v>
      </c>
      <c r="L378">
        <v>186</v>
      </c>
      <c r="N378">
        <v>28</v>
      </c>
      <c r="O378" t="s">
        <v>2896</v>
      </c>
      <c r="P378" t="s">
        <v>2897</v>
      </c>
      <c r="Q378" t="s">
        <v>1404</v>
      </c>
      <c r="R378" t="s">
        <v>2132</v>
      </c>
      <c r="S378" t="s">
        <v>2196</v>
      </c>
      <c r="T378" t="s">
        <v>440</v>
      </c>
      <c r="U378" t="s">
        <v>2898</v>
      </c>
    </row>
    <row r="379" spans="1:21">
      <c r="A379">
        <v>49</v>
      </c>
      <c r="B379" t="s">
        <v>5763</v>
      </c>
      <c r="C379" t="s">
        <v>3289</v>
      </c>
      <c r="D379" t="s">
        <v>3290</v>
      </c>
      <c r="E379" t="s">
        <v>56</v>
      </c>
      <c r="F379">
        <v>2016</v>
      </c>
      <c r="G379" t="s">
        <v>2169</v>
      </c>
      <c r="H379">
        <v>1</v>
      </c>
      <c r="I379">
        <v>1</v>
      </c>
      <c r="K379">
        <v>244</v>
      </c>
      <c r="L379">
        <v>251</v>
      </c>
      <c r="N379">
        <v>52</v>
      </c>
      <c r="O379" t="s">
        <v>524</v>
      </c>
      <c r="P379" t="s">
        <v>2901</v>
      </c>
      <c r="Q379" t="s">
        <v>1404</v>
      </c>
      <c r="R379" t="s">
        <v>2132</v>
      </c>
      <c r="S379" t="s">
        <v>2368</v>
      </c>
      <c r="T379" t="s">
        <v>440</v>
      </c>
      <c r="U379" t="s">
        <v>2902</v>
      </c>
    </row>
    <row r="380" spans="1:21">
      <c r="A380">
        <v>50</v>
      </c>
      <c r="B380" t="s">
        <v>5763</v>
      </c>
      <c r="C380" t="s">
        <v>3293</v>
      </c>
      <c r="D380" t="s">
        <v>3294</v>
      </c>
      <c r="E380" t="s">
        <v>58</v>
      </c>
      <c r="F380">
        <v>2016</v>
      </c>
      <c r="G380" t="s">
        <v>2169</v>
      </c>
      <c r="H380">
        <v>1</v>
      </c>
      <c r="I380">
        <v>1</v>
      </c>
      <c r="K380">
        <v>131</v>
      </c>
      <c r="L380">
        <v>138</v>
      </c>
      <c r="N380">
        <v>147</v>
      </c>
      <c r="O380" t="s">
        <v>705</v>
      </c>
      <c r="P380" t="s">
        <v>2910</v>
      </c>
      <c r="Q380" t="s">
        <v>1404</v>
      </c>
      <c r="R380" t="s">
        <v>2132</v>
      </c>
      <c r="S380" t="s">
        <v>2184</v>
      </c>
      <c r="T380" t="s">
        <v>440</v>
      </c>
      <c r="U380" t="s">
        <v>2911</v>
      </c>
    </row>
    <row r="381" spans="1:21">
      <c r="A381">
        <v>51</v>
      </c>
      <c r="B381" t="s">
        <v>5763</v>
      </c>
      <c r="C381" t="s">
        <v>3020</v>
      </c>
      <c r="D381" t="s">
        <v>3021</v>
      </c>
      <c r="E381" t="s">
        <v>233</v>
      </c>
      <c r="F381">
        <v>2016</v>
      </c>
      <c r="G381" t="s">
        <v>3022</v>
      </c>
      <c r="H381">
        <v>22</v>
      </c>
      <c r="I381">
        <v>1</v>
      </c>
      <c r="K381">
        <v>3</v>
      </c>
      <c r="L381">
        <v>12</v>
      </c>
      <c r="N381">
        <v>12</v>
      </c>
      <c r="O381" t="s">
        <v>2915</v>
      </c>
      <c r="P381" t="s">
        <v>2916</v>
      </c>
      <c r="Q381" t="s">
        <v>1404</v>
      </c>
      <c r="R381" t="s">
        <v>2132</v>
      </c>
      <c r="S381" t="s">
        <v>2196</v>
      </c>
      <c r="T381" t="s">
        <v>440</v>
      </c>
      <c r="U381" t="s">
        <v>2917</v>
      </c>
    </row>
    <row r="382" spans="1:21">
      <c r="A382">
        <v>52</v>
      </c>
      <c r="B382" t="s">
        <v>5763</v>
      </c>
      <c r="C382" t="s">
        <v>3524</v>
      </c>
      <c r="D382" t="s">
        <v>3518</v>
      </c>
      <c r="E382" t="s">
        <v>3519</v>
      </c>
      <c r="F382">
        <v>2014</v>
      </c>
      <c r="G382" t="s">
        <v>0</v>
      </c>
      <c r="H382">
        <v>25</v>
      </c>
      <c r="I382">
        <v>4</v>
      </c>
      <c r="K382">
        <v>749</v>
      </c>
      <c r="L382">
        <v>754</v>
      </c>
      <c r="N382">
        <v>9</v>
      </c>
      <c r="O382" t="s">
        <v>6192</v>
      </c>
      <c r="P382" t="s">
        <v>6193</v>
      </c>
      <c r="Q382" t="s">
        <v>5507</v>
      </c>
      <c r="R382" t="s">
        <v>2132</v>
      </c>
      <c r="S382" t="s">
        <v>2368</v>
      </c>
      <c r="T382" t="s">
        <v>440</v>
      </c>
      <c r="U382" t="s">
        <v>6194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EFFF-4C58-4C37-87AC-CCD360E13BE9}">
  <dimension ref="A1:K209"/>
  <sheetViews>
    <sheetView workbookViewId="0">
      <selection activeCell="D1" sqref="D1:D133"/>
    </sheetView>
  </sheetViews>
  <sheetFormatPr defaultRowHeight="15"/>
  <cols>
    <col min="1" max="2" width="11.28515625" customWidth="1"/>
    <col min="3" max="3" width="20.28515625" customWidth="1"/>
    <col min="4" max="4" width="56.42578125" customWidth="1"/>
    <col min="5" max="5" width="27.28515625" customWidth="1"/>
    <col min="6" max="7" width="11.28515625" customWidth="1"/>
    <col min="8" max="8" width="30.28515625" customWidth="1"/>
    <col min="9" max="11" width="11.28515625" customWidth="1"/>
    <col min="13" max="13" width="9.140625" customWidth="1"/>
    <col min="15" max="15" width="21.140625" customWidth="1"/>
    <col min="16" max="16" width="16.140625" customWidth="1"/>
  </cols>
  <sheetData>
    <row r="1" spans="1:10">
      <c r="A1">
        <v>1</v>
      </c>
      <c r="B1" t="s">
        <v>1399</v>
      </c>
      <c r="C1" t="s">
        <v>246</v>
      </c>
      <c r="D1" t="s">
        <v>5087</v>
      </c>
      <c r="E1" t="s">
        <v>5088</v>
      </c>
      <c r="F1" t="s">
        <v>5089</v>
      </c>
      <c r="G1" t="s">
        <v>5085</v>
      </c>
      <c r="H1" t="s">
        <v>5086</v>
      </c>
      <c r="I1" t="s">
        <v>1405</v>
      </c>
      <c r="J1" t="s">
        <v>1406</v>
      </c>
    </row>
    <row r="2" spans="1:10">
      <c r="A2">
        <v>2</v>
      </c>
      <c r="B2" t="s">
        <v>1399</v>
      </c>
      <c r="C2" t="s">
        <v>246</v>
      </c>
      <c r="D2" t="s">
        <v>5090</v>
      </c>
      <c r="E2" t="s">
        <v>6229</v>
      </c>
      <c r="F2" t="s">
        <v>5091</v>
      </c>
      <c r="G2" t="s">
        <v>1541</v>
      </c>
      <c r="H2" t="s">
        <v>1872</v>
      </c>
      <c r="I2" t="s">
        <v>1405</v>
      </c>
      <c r="J2" t="s">
        <v>1406</v>
      </c>
    </row>
    <row r="3" spans="1:10">
      <c r="A3">
        <v>3</v>
      </c>
      <c r="B3" t="s">
        <v>1399</v>
      </c>
      <c r="C3" t="s">
        <v>246</v>
      </c>
      <c r="D3" t="s">
        <v>6230</v>
      </c>
      <c r="E3" t="s">
        <v>6231</v>
      </c>
      <c r="F3" t="s">
        <v>6232</v>
      </c>
      <c r="G3" t="s">
        <v>1424</v>
      </c>
      <c r="H3" t="s">
        <v>1872</v>
      </c>
      <c r="I3" t="s">
        <v>1405</v>
      </c>
      <c r="J3" t="s">
        <v>1406</v>
      </c>
    </row>
    <row r="4" spans="1:10">
      <c r="A4">
        <v>4</v>
      </c>
      <c r="B4" t="s">
        <v>1399</v>
      </c>
      <c r="C4" t="s">
        <v>246</v>
      </c>
      <c r="D4" t="s">
        <v>6233</v>
      </c>
      <c r="E4" t="s">
        <v>6234</v>
      </c>
      <c r="F4" t="s">
        <v>6235</v>
      </c>
      <c r="G4" t="s">
        <v>1510</v>
      </c>
      <c r="H4" t="s">
        <v>5096</v>
      </c>
      <c r="I4" t="s">
        <v>1405</v>
      </c>
      <c r="J4" t="s">
        <v>1406</v>
      </c>
    </row>
    <row r="5" spans="1:10">
      <c r="A5">
        <v>5</v>
      </c>
      <c r="B5" t="s">
        <v>1399</v>
      </c>
      <c r="C5" t="s">
        <v>246</v>
      </c>
      <c r="D5" t="s">
        <v>6236</v>
      </c>
      <c r="E5" t="s">
        <v>6237</v>
      </c>
      <c r="F5" t="s">
        <v>6238</v>
      </c>
      <c r="G5" t="s">
        <v>1424</v>
      </c>
      <c r="H5" t="s">
        <v>1404</v>
      </c>
      <c r="I5" t="s">
        <v>1405</v>
      </c>
      <c r="J5" t="s">
        <v>1406</v>
      </c>
    </row>
    <row r="6" spans="1:10">
      <c r="A6">
        <v>6</v>
      </c>
      <c r="B6" t="s">
        <v>1399</v>
      </c>
      <c r="C6" t="s">
        <v>246</v>
      </c>
      <c r="D6" t="s">
        <v>5092</v>
      </c>
      <c r="E6" t="s">
        <v>5093</v>
      </c>
      <c r="F6" t="s">
        <v>5094</v>
      </c>
      <c r="G6" t="s">
        <v>5095</v>
      </c>
      <c r="H6" t="s">
        <v>5096</v>
      </c>
      <c r="I6" t="s">
        <v>1405</v>
      </c>
      <c r="J6" t="s">
        <v>1406</v>
      </c>
    </row>
    <row r="7" spans="1:10">
      <c r="A7">
        <v>7</v>
      </c>
      <c r="B7" t="s">
        <v>1399</v>
      </c>
      <c r="C7" t="s">
        <v>246</v>
      </c>
      <c r="D7" t="s">
        <v>5097</v>
      </c>
      <c r="E7" t="s">
        <v>5098</v>
      </c>
      <c r="F7" t="s">
        <v>5099</v>
      </c>
      <c r="G7" t="s">
        <v>1514</v>
      </c>
      <c r="H7" t="s">
        <v>5096</v>
      </c>
      <c r="I7" t="s">
        <v>1405</v>
      </c>
      <c r="J7" t="s">
        <v>1406</v>
      </c>
    </row>
    <row r="8" spans="1:10">
      <c r="A8">
        <v>8</v>
      </c>
      <c r="B8" t="s">
        <v>1399</v>
      </c>
      <c r="C8" t="s">
        <v>246</v>
      </c>
      <c r="D8" t="s">
        <v>5100</v>
      </c>
      <c r="E8" t="s">
        <v>5101</v>
      </c>
      <c r="F8" t="s">
        <v>5102</v>
      </c>
      <c r="G8" t="s">
        <v>5103</v>
      </c>
      <c r="H8" t="s">
        <v>1404</v>
      </c>
      <c r="I8" t="s">
        <v>1405</v>
      </c>
      <c r="J8" t="s">
        <v>1406</v>
      </c>
    </row>
    <row r="9" spans="1:10">
      <c r="A9">
        <v>9</v>
      </c>
      <c r="B9" t="s">
        <v>1399</v>
      </c>
      <c r="C9" t="s">
        <v>246</v>
      </c>
      <c r="D9" t="s">
        <v>5104</v>
      </c>
      <c r="E9" t="s">
        <v>5105</v>
      </c>
      <c r="F9" t="s">
        <v>5106</v>
      </c>
      <c r="G9" t="s">
        <v>1424</v>
      </c>
      <c r="H9" t="s">
        <v>1404</v>
      </c>
      <c r="I9" t="s">
        <v>1405</v>
      </c>
      <c r="J9" t="s">
        <v>1406</v>
      </c>
    </row>
    <row r="10" spans="1:10">
      <c r="A10">
        <v>10</v>
      </c>
      <c r="B10" t="s">
        <v>1399</v>
      </c>
      <c r="C10" t="s">
        <v>246</v>
      </c>
      <c r="D10" t="s">
        <v>5107</v>
      </c>
      <c r="E10" t="s">
        <v>5108</v>
      </c>
      <c r="F10" t="s">
        <v>5109</v>
      </c>
      <c r="G10" t="s">
        <v>5110</v>
      </c>
      <c r="H10" t="s">
        <v>1872</v>
      </c>
      <c r="I10" t="s">
        <v>1405</v>
      </c>
      <c r="J10" t="s">
        <v>1406</v>
      </c>
    </row>
    <row r="11" spans="1:10">
      <c r="A11">
        <v>11</v>
      </c>
      <c r="B11" t="s">
        <v>1399</v>
      </c>
      <c r="C11" t="s">
        <v>246</v>
      </c>
      <c r="D11" t="s">
        <v>5111</v>
      </c>
      <c r="E11" t="s">
        <v>5112</v>
      </c>
      <c r="F11" t="s">
        <v>5113</v>
      </c>
      <c r="G11" t="s">
        <v>1507</v>
      </c>
      <c r="H11" t="s">
        <v>1404</v>
      </c>
      <c r="I11" t="s">
        <v>1405</v>
      </c>
      <c r="J11" t="s">
        <v>1406</v>
      </c>
    </row>
    <row r="12" spans="1:10">
      <c r="A12">
        <v>12</v>
      </c>
      <c r="B12" t="s">
        <v>1399</v>
      </c>
      <c r="C12" t="s">
        <v>246</v>
      </c>
      <c r="D12" t="s">
        <v>5114</v>
      </c>
      <c r="E12" t="s">
        <v>5115</v>
      </c>
      <c r="F12" t="s">
        <v>5116</v>
      </c>
      <c r="G12" t="s">
        <v>1427</v>
      </c>
      <c r="H12" t="s">
        <v>5096</v>
      </c>
      <c r="I12" t="s">
        <v>1405</v>
      </c>
      <c r="J12" t="s">
        <v>1406</v>
      </c>
    </row>
    <row r="13" spans="1:10">
      <c r="A13">
        <v>13</v>
      </c>
      <c r="B13" t="s">
        <v>1399</v>
      </c>
      <c r="C13" t="s">
        <v>246</v>
      </c>
      <c r="D13" t="s">
        <v>5117</v>
      </c>
      <c r="E13" t="s">
        <v>5118</v>
      </c>
      <c r="F13" t="s">
        <v>5119</v>
      </c>
      <c r="G13" t="s">
        <v>1510</v>
      </c>
      <c r="H13" t="s">
        <v>1404</v>
      </c>
      <c r="I13" t="s">
        <v>1405</v>
      </c>
      <c r="J13" t="s">
        <v>1406</v>
      </c>
    </row>
    <row r="14" spans="1:10">
      <c r="A14">
        <v>14</v>
      </c>
      <c r="B14" t="s">
        <v>1399</v>
      </c>
      <c r="C14" t="s">
        <v>246</v>
      </c>
      <c r="D14" t="s">
        <v>5120</v>
      </c>
      <c r="E14" t="s">
        <v>5121</v>
      </c>
      <c r="F14" t="s">
        <v>5122</v>
      </c>
      <c r="G14" t="s">
        <v>5123</v>
      </c>
      <c r="H14" t="s">
        <v>1872</v>
      </c>
      <c r="I14" t="s">
        <v>1405</v>
      </c>
      <c r="J14" t="s">
        <v>1406</v>
      </c>
    </row>
    <row r="15" spans="1:10">
      <c r="A15">
        <v>15</v>
      </c>
      <c r="B15" t="s">
        <v>1399</v>
      </c>
      <c r="C15" t="s">
        <v>246</v>
      </c>
      <c r="D15" t="s">
        <v>5124</v>
      </c>
      <c r="E15" t="s">
        <v>5125</v>
      </c>
      <c r="F15" t="s">
        <v>5126</v>
      </c>
      <c r="G15" s="16" t="s">
        <v>454</v>
      </c>
      <c r="H15" t="s">
        <v>1404</v>
      </c>
      <c r="I15" t="s">
        <v>1405</v>
      </c>
      <c r="J15" t="s">
        <v>1406</v>
      </c>
    </row>
    <row r="16" spans="1:10">
      <c r="A16">
        <v>16</v>
      </c>
      <c r="B16" t="s">
        <v>1399</v>
      </c>
      <c r="C16" t="s">
        <v>246</v>
      </c>
      <c r="D16" t="s">
        <v>5127</v>
      </c>
      <c r="E16" t="s">
        <v>5128</v>
      </c>
      <c r="F16" t="s">
        <v>5129</v>
      </c>
      <c r="G16" t="s">
        <v>1974</v>
      </c>
      <c r="H16" t="s">
        <v>5096</v>
      </c>
      <c r="I16" t="s">
        <v>1405</v>
      </c>
      <c r="J16" t="s">
        <v>1406</v>
      </c>
    </row>
    <row r="17" spans="1:10">
      <c r="A17">
        <v>17</v>
      </c>
      <c r="B17" t="s">
        <v>1399</v>
      </c>
      <c r="C17" t="s">
        <v>246</v>
      </c>
      <c r="D17" t="s">
        <v>5130</v>
      </c>
      <c r="E17" t="s">
        <v>5131</v>
      </c>
      <c r="F17" t="s">
        <v>5132</v>
      </c>
      <c r="G17" t="s">
        <v>1489</v>
      </c>
      <c r="H17" t="s">
        <v>1404</v>
      </c>
      <c r="I17" t="s">
        <v>1405</v>
      </c>
      <c r="J17" t="s">
        <v>1406</v>
      </c>
    </row>
    <row r="18" spans="1:10">
      <c r="A18">
        <v>18</v>
      </c>
      <c r="B18" t="s">
        <v>1399</v>
      </c>
      <c r="C18" t="s">
        <v>246</v>
      </c>
      <c r="D18" t="s">
        <v>5133</v>
      </c>
      <c r="E18" t="s">
        <v>5134</v>
      </c>
      <c r="F18" t="s">
        <v>5135</v>
      </c>
      <c r="G18" t="s">
        <v>5136</v>
      </c>
      <c r="H18" t="s">
        <v>5096</v>
      </c>
      <c r="I18" t="s">
        <v>1405</v>
      </c>
      <c r="J18" t="s">
        <v>1406</v>
      </c>
    </row>
    <row r="19" spans="1:10">
      <c r="A19">
        <v>19</v>
      </c>
      <c r="B19" t="s">
        <v>1399</v>
      </c>
      <c r="C19" t="s">
        <v>246</v>
      </c>
      <c r="D19" t="s">
        <v>5137</v>
      </c>
      <c r="E19" t="s">
        <v>5138</v>
      </c>
      <c r="F19" t="s">
        <v>5139</v>
      </c>
      <c r="G19" t="s">
        <v>1424</v>
      </c>
      <c r="H19" t="s">
        <v>1404</v>
      </c>
      <c r="I19" t="s">
        <v>1405</v>
      </c>
      <c r="J19" t="s">
        <v>1406</v>
      </c>
    </row>
    <row r="20" spans="1:10">
      <c r="A20">
        <v>20</v>
      </c>
      <c r="B20" t="s">
        <v>1399</v>
      </c>
      <c r="C20" t="s">
        <v>246</v>
      </c>
      <c r="D20" t="s">
        <v>5140</v>
      </c>
      <c r="E20" t="s">
        <v>5141</v>
      </c>
      <c r="F20" t="s">
        <v>5142</v>
      </c>
      <c r="G20" t="s">
        <v>1424</v>
      </c>
      <c r="H20" t="s">
        <v>1404</v>
      </c>
      <c r="I20" t="s">
        <v>1405</v>
      </c>
      <c r="J20" t="s">
        <v>1406</v>
      </c>
    </row>
    <row r="21" spans="1:10">
      <c r="A21">
        <v>21</v>
      </c>
      <c r="B21" t="s">
        <v>1399</v>
      </c>
      <c r="C21" t="s">
        <v>246</v>
      </c>
      <c r="D21" t="s">
        <v>5143</v>
      </c>
      <c r="E21" t="s">
        <v>5144</v>
      </c>
      <c r="F21" t="s">
        <v>5145</v>
      </c>
      <c r="G21" t="s">
        <v>2099</v>
      </c>
      <c r="H21" t="s">
        <v>1872</v>
      </c>
      <c r="I21" t="s">
        <v>1405</v>
      </c>
      <c r="J21" t="s">
        <v>1406</v>
      </c>
    </row>
    <row r="22" spans="1:10">
      <c r="A22">
        <v>22</v>
      </c>
      <c r="B22" t="s">
        <v>1399</v>
      </c>
      <c r="C22" t="s">
        <v>246</v>
      </c>
      <c r="D22" t="s">
        <v>5146</v>
      </c>
      <c r="E22" t="s">
        <v>5147</v>
      </c>
      <c r="F22" t="s">
        <v>5148</v>
      </c>
      <c r="G22" t="s">
        <v>1442</v>
      </c>
      <c r="H22" t="s">
        <v>1404</v>
      </c>
      <c r="I22" t="s">
        <v>1405</v>
      </c>
      <c r="J22" t="s">
        <v>1406</v>
      </c>
    </row>
    <row r="23" spans="1:10">
      <c r="A23">
        <v>23</v>
      </c>
      <c r="B23" t="s">
        <v>1399</v>
      </c>
      <c r="C23" t="s">
        <v>246</v>
      </c>
      <c r="D23" t="s">
        <v>5149</v>
      </c>
      <c r="E23" t="s">
        <v>5150</v>
      </c>
      <c r="F23" t="s">
        <v>5151</v>
      </c>
      <c r="G23" t="s">
        <v>1424</v>
      </c>
      <c r="H23" t="s">
        <v>1404</v>
      </c>
      <c r="I23" t="s">
        <v>1405</v>
      </c>
      <c r="J23" t="s">
        <v>1406</v>
      </c>
    </row>
    <row r="24" spans="1:10">
      <c r="A24">
        <v>24</v>
      </c>
      <c r="B24" t="s">
        <v>1399</v>
      </c>
      <c r="C24" t="s">
        <v>246</v>
      </c>
      <c r="D24" t="s">
        <v>5152</v>
      </c>
      <c r="E24" t="s">
        <v>5153</v>
      </c>
      <c r="F24" t="s">
        <v>5154</v>
      </c>
      <c r="G24" t="s">
        <v>1886</v>
      </c>
      <c r="H24" t="s">
        <v>1872</v>
      </c>
      <c r="I24" t="s">
        <v>1405</v>
      </c>
      <c r="J24" t="s">
        <v>1406</v>
      </c>
    </row>
    <row r="25" spans="1:10">
      <c r="A25">
        <v>25</v>
      </c>
      <c r="B25" t="s">
        <v>1399</v>
      </c>
      <c r="C25" t="s">
        <v>246</v>
      </c>
      <c r="D25" t="s">
        <v>5155</v>
      </c>
      <c r="E25" t="s">
        <v>5156</v>
      </c>
      <c r="F25" t="s">
        <v>5157</v>
      </c>
      <c r="G25" t="s">
        <v>1913</v>
      </c>
      <c r="H25" t="s">
        <v>1872</v>
      </c>
      <c r="I25" t="s">
        <v>1405</v>
      </c>
      <c r="J25" t="s">
        <v>1406</v>
      </c>
    </row>
    <row r="26" spans="1:10">
      <c r="A26">
        <v>26</v>
      </c>
      <c r="B26" t="s">
        <v>1399</v>
      </c>
      <c r="C26" t="s">
        <v>246</v>
      </c>
      <c r="D26" t="s">
        <v>5158</v>
      </c>
      <c r="E26" t="s">
        <v>5159</v>
      </c>
      <c r="F26" t="s">
        <v>5160</v>
      </c>
      <c r="G26" t="s">
        <v>5095</v>
      </c>
      <c r="H26" t="s">
        <v>5096</v>
      </c>
      <c r="I26" t="s">
        <v>1405</v>
      </c>
      <c r="J26" t="s">
        <v>1406</v>
      </c>
    </row>
    <row r="27" spans="1:10">
      <c r="A27">
        <v>27</v>
      </c>
      <c r="B27" t="s">
        <v>1399</v>
      </c>
      <c r="C27" t="s">
        <v>246</v>
      </c>
      <c r="D27" t="s">
        <v>5161</v>
      </c>
      <c r="E27" t="s">
        <v>5162</v>
      </c>
      <c r="F27" t="s">
        <v>5163</v>
      </c>
      <c r="G27" t="s">
        <v>1510</v>
      </c>
      <c r="H27" t="s">
        <v>1404</v>
      </c>
      <c r="I27" t="s">
        <v>1405</v>
      </c>
      <c r="J27" t="s">
        <v>1406</v>
      </c>
    </row>
    <row r="28" spans="1:10">
      <c r="A28">
        <v>28</v>
      </c>
      <c r="B28" t="s">
        <v>1399</v>
      </c>
      <c r="C28" t="s">
        <v>246</v>
      </c>
      <c r="D28" t="s">
        <v>5164</v>
      </c>
      <c r="E28" t="s">
        <v>5165</v>
      </c>
      <c r="F28" t="s">
        <v>5166</v>
      </c>
      <c r="G28" t="s">
        <v>1514</v>
      </c>
      <c r="H28" t="s">
        <v>1872</v>
      </c>
      <c r="I28" t="s">
        <v>1405</v>
      </c>
      <c r="J28" t="s">
        <v>1406</v>
      </c>
    </row>
    <row r="29" spans="1:10">
      <c r="A29">
        <v>29</v>
      </c>
      <c r="B29" t="s">
        <v>1399</v>
      </c>
      <c r="C29" t="s">
        <v>246</v>
      </c>
      <c r="D29" t="s">
        <v>5167</v>
      </c>
      <c r="E29" t="s">
        <v>5168</v>
      </c>
      <c r="F29" t="s">
        <v>5169</v>
      </c>
      <c r="G29" t="s">
        <v>1541</v>
      </c>
      <c r="H29" t="s">
        <v>1872</v>
      </c>
      <c r="I29" t="s">
        <v>1405</v>
      </c>
      <c r="J29" t="s">
        <v>1406</v>
      </c>
    </row>
    <row r="30" spans="1:10">
      <c r="A30">
        <v>30</v>
      </c>
      <c r="B30" t="s">
        <v>1399</v>
      </c>
      <c r="C30" t="s">
        <v>246</v>
      </c>
      <c r="D30" t="s">
        <v>5170</v>
      </c>
      <c r="E30" t="s">
        <v>5171</v>
      </c>
      <c r="F30" t="s">
        <v>5172</v>
      </c>
      <c r="G30" t="s">
        <v>1541</v>
      </c>
      <c r="H30" t="s">
        <v>1872</v>
      </c>
      <c r="I30" t="s">
        <v>1405</v>
      </c>
      <c r="J30" t="s">
        <v>1406</v>
      </c>
    </row>
    <row r="31" spans="1:10">
      <c r="A31">
        <v>31</v>
      </c>
      <c r="B31" t="s">
        <v>1399</v>
      </c>
      <c r="C31" t="s">
        <v>246</v>
      </c>
      <c r="D31" t="s">
        <v>5173</v>
      </c>
      <c r="E31" t="s">
        <v>5174</v>
      </c>
      <c r="F31" t="s">
        <v>5175</v>
      </c>
      <c r="G31" t="s">
        <v>1403</v>
      </c>
      <c r="H31" t="s">
        <v>1872</v>
      </c>
      <c r="I31" t="s">
        <v>1405</v>
      </c>
      <c r="J31" t="s">
        <v>1406</v>
      </c>
    </row>
    <row r="32" spans="1:10">
      <c r="A32">
        <v>32</v>
      </c>
      <c r="B32" t="s">
        <v>1399</v>
      </c>
      <c r="C32" t="s">
        <v>246</v>
      </c>
      <c r="D32" t="s">
        <v>1453</v>
      </c>
      <c r="E32" t="s">
        <v>1454</v>
      </c>
      <c r="F32" t="s">
        <v>1455</v>
      </c>
      <c r="G32" t="s">
        <v>1456</v>
      </c>
      <c r="H32" t="s">
        <v>1404</v>
      </c>
      <c r="I32" t="s">
        <v>1405</v>
      </c>
      <c r="J32" t="s">
        <v>1406</v>
      </c>
    </row>
    <row r="33" spans="1:10">
      <c r="A33">
        <v>33</v>
      </c>
      <c r="B33" t="s">
        <v>1399</v>
      </c>
      <c r="C33" t="s">
        <v>246</v>
      </c>
      <c r="D33" t="s">
        <v>5176</v>
      </c>
      <c r="E33" t="s">
        <v>5177</v>
      </c>
      <c r="F33" t="s">
        <v>5178</v>
      </c>
      <c r="G33" t="s">
        <v>1478</v>
      </c>
      <c r="H33" t="s">
        <v>1404</v>
      </c>
      <c r="I33" t="s">
        <v>1405</v>
      </c>
      <c r="J33" t="s">
        <v>1406</v>
      </c>
    </row>
    <row r="34" spans="1:10">
      <c r="A34">
        <v>34</v>
      </c>
      <c r="B34" t="s">
        <v>1399</v>
      </c>
      <c r="C34" t="s">
        <v>246</v>
      </c>
      <c r="D34" t="s">
        <v>5179</v>
      </c>
      <c r="E34" t="s">
        <v>5180</v>
      </c>
      <c r="F34" t="s">
        <v>5181</v>
      </c>
      <c r="G34" t="s">
        <v>5182</v>
      </c>
      <c r="H34" t="s">
        <v>1404</v>
      </c>
      <c r="I34" t="s">
        <v>1405</v>
      </c>
      <c r="J34" t="s">
        <v>1406</v>
      </c>
    </row>
    <row r="35" spans="1:10">
      <c r="A35">
        <v>35</v>
      </c>
      <c r="B35" t="s">
        <v>1399</v>
      </c>
      <c r="C35" t="s">
        <v>246</v>
      </c>
      <c r="D35" t="s">
        <v>5183</v>
      </c>
      <c r="E35" t="s">
        <v>5184</v>
      </c>
      <c r="F35" t="s">
        <v>5185</v>
      </c>
      <c r="G35" t="s">
        <v>5095</v>
      </c>
      <c r="H35" t="s">
        <v>5096</v>
      </c>
      <c r="I35" t="s">
        <v>1405</v>
      </c>
      <c r="J35" t="s">
        <v>1406</v>
      </c>
    </row>
    <row r="36" spans="1:10">
      <c r="A36">
        <v>36</v>
      </c>
      <c r="B36" t="s">
        <v>1399</v>
      </c>
      <c r="C36" t="s">
        <v>246</v>
      </c>
      <c r="D36" t="s">
        <v>5186</v>
      </c>
      <c r="E36" t="s">
        <v>5187</v>
      </c>
      <c r="F36" t="s">
        <v>5188</v>
      </c>
      <c r="G36" t="s">
        <v>1424</v>
      </c>
      <c r="H36" t="s">
        <v>1872</v>
      </c>
      <c r="I36" t="s">
        <v>1405</v>
      </c>
      <c r="J36" t="s">
        <v>1406</v>
      </c>
    </row>
    <row r="37" spans="1:10">
      <c r="A37">
        <v>37</v>
      </c>
      <c r="B37" t="s">
        <v>1399</v>
      </c>
      <c r="C37" t="s">
        <v>246</v>
      </c>
      <c r="D37" t="s">
        <v>5189</v>
      </c>
      <c r="E37" t="s">
        <v>5190</v>
      </c>
      <c r="F37" t="s">
        <v>5191</v>
      </c>
      <c r="G37" t="s">
        <v>1482</v>
      </c>
      <c r="H37" t="s">
        <v>1872</v>
      </c>
      <c r="I37" t="s">
        <v>1405</v>
      </c>
      <c r="J37" t="s">
        <v>1406</v>
      </c>
    </row>
    <row r="38" spans="1:10">
      <c r="A38">
        <v>38</v>
      </c>
      <c r="B38" t="s">
        <v>1399</v>
      </c>
      <c r="C38" t="s">
        <v>246</v>
      </c>
      <c r="D38" t="s">
        <v>5192</v>
      </c>
      <c r="E38" t="s">
        <v>5193</v>
      </c>
      <c r="F38" t="s">
        <v>5194</v>
      </c>
      <c r="G38" t="s">
        <v>1507</v>
      </c>
      <c r="H38" t="s">
        <v>1872</v>
      </c>
      <c r="I38" t="s">
        <v>1405</v>
      </c>
      <c r="J38" t="s">
        <v>1406</v>
      </c>
    </row>
    <row r="39" spans="1:10">
      <c r="A39">
        <v>39</v>
      </c>
      <c r="B39" t="s">
        <v>1399</v>
      </c>
      <c r="C39" t="s">
        <v>246</v>
      </c>
      <c r="D39" t="s">
        <v>5195</v>
      </c>
      <c r="E39" t="s">
        <v>5196</v>
      </c>
      <c r="F39" t="s">
        <v>5197</v>
      </c>
      <c r="G39" t="s">
        <v>1507</v>
      </c>
      <c r="H39" t="s">
        <v>5096</v>
      </c>
      <c r="I39" t="s">
        <v>1405</v>
      </c>
      <c r="J39" t="s">
        <v>1406</v>
      </c>
    </row>
    <row r="40" spans="1:10">
      <c r="A40">
        <v>40</v>
      </c>
      <c r="B40" t="s">
        <v>1399</v>
      </c>
      <c r="C40" t="s">
        <v>246</v>
      </c>
      <c r="D40" t="s">
        <v>5198</v>
      </c>
      <c r="E40" t="s">
        <v>5199</v>
      </c>
      <c r="F40" t="s">
        <v>5200</v>
      </c>
      <c r="G40" t="s">
        <v>1974</v>
      </c>
      <c r="H40" t="s">
        <v>5096</v>
      </c>
      <c r="I40" t="s">
        <v>1405</v>
      </c>
      <c r="J40" t="s">
        <v>1406</v>
      </c>
    </row>
    <row r="41" spans="1:10">
      <c r="A41">
        <v>41</v>
      </c>
      <c r="B41" t="s">
        <v>1399</v>
      </c>
      <c r="C41" t="s">
        <v>246</v>
      </c>
      <c r="D41" t="s">
        <v>5201</v>
      </c>
      <c r="E41" t="s">
        <v>5202</v>
      </c>
      <c r="F41" t="s">
        <v>5203</v>
      </c>
      <c r="G41" t="s">
        <v>1424</v>
      </c>
      <c r="H41" t="s">
        <v>1404</v>
      </c>
      <c r="I41" t="s">
        <v>1405</v>
      </c>
      <c r="J41" t="s">
        <v>1406</v>
      </c>
    </row>
    <row r="42" spans="1:10">
      <c r="A42">
        <v>42</v>
      </c>
      <c r="B42" t="s">
        <v>1399</v>
      </c>
      <c r="C42" t="s">
        <v>246</v>
      </c>
      <c r="D42" t="s">
        <v>259</v>
      </c>
      <c r="E42" t="s">
        <v>1863</v>
      </c>
      <c r="F42" t="s">
        <v>1864</v>
      </c>
      <c r="G42" t="s">
        <v>1865</v>
      </c>
      <c r="H42" t="s">
        <v>1866</v>
      </c>
      <c r="I42" t="s">
        <v>1405</v>
      </c>
      <c r="J42" t="s">
        <v>1406</v>
      </c>
    </row>
    <row r="43" spans="1:10">
      <c r="A43">
        <v>43</v>
      </c>
      <c r="B43" t="s">
        <v>1399</v>
      </c>
      <c r="C43" t="s">
        <v>246</v>
      </c>
      <c r="D43" t="s">
        <v>5204</v>
      </c>
      <c r="E43" t="s">
        <v>5205</v>
      </c>
      <c r="F43" t="s">
        <v>5206</v>
      </c>
      <c r="G43" t="s">
        <v>1424</v>
      </c>
      <c r="H43" t="s">
        <v>1404</v>
      </c>
      <c r="I43" t="s">
        <v>1405</v>
      </c>
      <c r="J43" t="s">
        <v>1406</v>
      </c>
    </row>
    <row r="44" spans="1:10">
      <c r="A44">
        <v>44</v>
      </c>
      <c r="B44" t="s">
        <v>1399</v>
      </c>
      <c r="C44" t="s">
        <v>246</v>
      </c>
      <c r="D44" t="s">
        <v>5207</v>
      </c>
      <c r="E44" t="s">
        <v>5208</v>
      </c>
      <c r="F44" t="s">
        <v>5209</v>
      </c>
      <c r="G44" t="s">
        <v>1489</v>
      </c>
      <c r="H44" t="s">
        <v>1404</v>
      </c>
      <c r="I44" t="s">
        <v>1405</v>
      </c>
      <c r="J44" t="s">
        <v>1406</v>
      </c>
    </row>
    <row r="45" spans="1:10">
      <c r="A45">
        <v>45</v>
      </c>
      <c r="B45" t="s">
        <v>1399</v>
      </c>
      <c r="C45" t="s">
        <v>246</v>
      </c>
      <c r="D45" t="s">
        <v>5210</v>
      </c>
      <c r="E45" t="s">
        <v>5211</v>
      </c>
      <c r="F45" t="s">
        <v>5212</v>
      </c>
      <c r="G45" t="s">
        <v>1507</v>
      </c>
      <c r="H45" t="s">
        <v>1404</v>
      </c>
      <c r="I45" t="s">
        <v>1405</v>
      </c>
      <c r="J45" t="s">
        <v>1406</v>
      </c>
    </row>
    <row r="46" spans="1:10">
      <c r="A46">
        <v>46</v>
      </c>
      <c r="B46" t="s">
        <v>1399</v>
      </c>
      <c r="C46" t="s">
        <v>246</v>
      </c>
      <c r="D46" t="s">
        <v>5213</v>
      </c>
      <c r="E46" t="s">
        <v>5214</v>
      </c>
      <c r="F46" t="s">
        <v>5215</v>
      </c>
      <c r="G46" t="s">
        <v>1541</v>
      </c>
      <c r="H46" t="s">
        <v>1872</v>
      </c>
      <c r="I46" t="s">
        <v>1405</v>
      </c>
      <c r="J46" t="s">
        <v>1406</v>
      </c>
    </row>
    <row r="47" spans="1:10">
      <c r="A47">
        <v>47</v>
      </c>
      <c r="B47" t="s">
        <v>1399</v>
      </c>
      <c r="C47" t="s">
        <v>246</v>
      </c>
      <c r="D47" t="s">
        <v>5216</v>
      </c>
      <c r="E47" t="s">
        <v>5217</v>
      </c>
      <c r="F47" t="s">
        <v>5218</v>
      </c>
      <c r="G47" t="s">
        <v>1489</v>
      </c>
      <c r="H47" t="s">
        <v>1872</v>
      </c>
      <c r="I47" t="s">
        <v>1405</v>
      </c>
      <c r="J47" t="s">
        <v>1406</v>
      </c>
    </row>
    <row r="48" spans="1:10">
      <c r="A48">
        <v>48</v>
      </c>
      <c r="B48" t="s">
        <v>1399</v>
      </c>
      <c r="C48" t="s">
        <v>246</v>
      </c>
      <c r="D48" t="s">
        <v>5219</v>
      </c>
      <c r="E48" t="s">
        <v>5220</v>
      </c>
      <c r="F48" t="s">
        <v>5221</v>
      </c>
      <c r="G48" t="s">
        <v>1541</v>
      </c>
      <c r="H48" t="s">
        <v>1872</v>
      </c>
      <c r="I48" t="s">
        <v>1405</v>
      </c>
      <c r="J48" t="s">
        <v>1406</v>
      </c>
    </row>
    <row r="49" spans="1:11">
      <c r="A49">
        <v>49</v>
      </c>
      <c r="B49" t="s">
        <v>1399</v>
      </c>
      <c r="C49" t="s">
        <v>246</v>
      </c>
      <c r="D49" t="s">
        <v>5222</v>
      </c>
      <c r="E49" t="s">
        <v>5223</v>
      </c>
      <c r="F49" t="s">
        <v>5224</v>
      </c>
      <c r="G49" t="s">
        <v>5103</v>
      </c>
      <c r="H49" t="s">
        <v>1404</v>
      </c>
      <c r="I49" t="s">
        <v>1405</v>
      </c>
      <c r="J49" t="s">
        <v>1406</v>
      </c>
    </row>
    <row r="50" spans="1:11">
      <c r="A50">
        <v>50</v>
      </c>
      <c r="B50" t="s">
        <v>1399</v>
      </c>
      <c r="C50" t="s">
        <v>246</v>
      </c>
      <c r="D50" t="s">
        <v>5225</v>
      </c>
      <c r="E50" t="s">
        <v>5226</v>
      </c>
      <c r="F50" t="s">
        <v>5227</v>
      </c>
      <c r="G50" t="s">
        <v>5228</v>
      </c>
      <c r="H50" t="s">
        <v>1872</v>
      </c>
      <c r="I50" t="s">
        <v>1405</v>
      </c>
      <c r="J50" t="s">
        <v>1406</v>
      </c>
    </row>
    <row r="51" spans="1:11">
      <c r="A51">
        <v>51</v>
      </c>
      <c r="B51" t="s">
        <v>1399</v>
      </c>
      <c r="C51" t="s">
        <v>246</v>
      </c>
      <c r="D51" t="s">
        <v>5229</v>
      </c>
      <c r="E51" t="s">
        <v>5230</v>
      </c>
      <c r="F51" t="s">
        <v>5231</v>
      </c>
      <c r="G51" t="s">
        <v>5232</v>
      </c>
      <c r="H51" t="s">
        <v>1872</v>
      </c>
      <c r="I51" t="s">
        <v>1405</v>
      </c>
      <c r="J51" t="s">
        <v>1406</v>
      </c>
    </row>
    <row r="52" spans="1:11">
      <c r="A52">
        <v>52</v>
      </c>
      <c r="B52" t="s">
        <v>1399</v>
      </c>
      <c r="C52" t="s">
        <v>246</v>
      </c>
      <c r="D52" t="s">
        <v>5233</v>
      </c>
      <c r="E52" t="s">
        <v>5234</v>
      </c>
      <c r="F52" t="s">
        <v>5235</v>
      </c>
      <c r="G52" t="s">
        <v>1541</v>
      </c>
      <c r="H52" t="s">
        <v>1404</v>
      </c>
      <c r="I52" t="s">
        <v>1405</v>
      </c>
      <c r="J52" t="s">
        <v>1406</v>
      </c>
    </row>
    <row r="53" spans="1:11">
      <c r="A53">
        <v>53</v>
      </c>
      <c r="B53" t="s">
        <v>1399</v>
      </c>
      <c r="C53" t="s">
        <v>246</v>
      </c>
      <c r="D53" t="s">
        <v>5236</v>
      </c>
      <c r="E53" t="s">
        <v>5237</v>
      </c>
      <c r="F53" t="s">
        <v>5238</v>
      </c>
      <c r="G53" t="s">
        <v>1974</v>
      </c>
      <c r="H53" t="s">
        <v>1404</v>
      </c>
      <c r="I53" t="s">
        <v>1405</v>
      </c>
      <c r="J53" t="s">
        <v>1406</v>
      </c>
    </row>
    <row r="54" spans="1:11">
      <c r="A54">
        <v>54</v>
      </c>
      <c r="B54" t="s">
        <v>1399</v>
      </c>
      <c r="C54" t="s">
        <v>246</v>
      </c>
      <c r="D54" t="s">
        <v>5239</v>
      </c>
      <c r="E54" t="s">
        <v>5240</v>
      </c>
      <c r="F54" t="s">
        <v>5241</v>
      </c>
      <c r="G54" t="s">
        <v>5242</v>
      </c>
      <c r="H54" t="s">
        <v>1872</v>
      </c>
      <c r="I54" t="s">
        <v>1405</v>
      </c>
      <c r="J54" t="s">
        <v>1406</v>
      </c>
      <c r="K54" t="s">
        <v>5243</v>
      </c>
    </row>
    <row r="55" spans="1:11">
      <c r="A55">
        <v>55</v>
      </c>
      <c r="B55" t="s">
        <v>1399</v>
      </c>
      <c r="C55" t="s">
        <v>246</v>
      </c>
      <c r="D55" t="s">
        <v>5244</v>
      </c>
      <c r="E55" t="s">
        <v>5245</v>
      </c>
      <c r="F55" t="s">
        <v>5246</v>
      </c>
      <c r="G55" t="s">
        <v>1541</v>
      </c>
      <c r="H55" t="s">
        <v>1404</v>
      </c>
      <c r="I55" t="s">
        <v>1405</v>
      </c>
      <c r="J55" t="s">
        <v>1406</v>
      </c>
    </row>
    <row r="56" spans="1:11">
      <c r="A56">
        <v>56</v>
      </c>
      <c r="B56" t="s">
        <v>1399</v>
      </c>
      <c r="C56" t="s">
        <v>246</v>
      </c>
      <c r="D56" t="s">
        <v>5247</v>
      </c>
      <c r="E56" t="s">
        <v>5248</v>
      </c>
      <c r="F56" t="s">
        <v>5249</v>
      </c>
      <c r="G56" t="s">
        <v>1555</v>
      </c>
      <c r="H56" t="s">
        <v>1404</v>
      </c>
      <c r="I56" t="s">
        <v>1405</v>
      </c>
      <c r="J56" t="s">
        <v>1406</v>
      </c>
    </row>
    <row r="57" spans="1:11">
      <c r="A57">
        <v>57</v>
      </c>
      <c r="B57" t="s">
        <v>1399</v>
      </c>
      <c r="C57" t="s">
        <v>246</v>
      </c>
      <c r="D57" t="s">
        <v>5250</v>
      </c>
      <c r="E57" t="s">
        <v>5251</v>
      </c>
      <c r="F57" t="s">
        <v>5252</v>
      </c>
      <c r="G57" t="s">
        <v>1424</v>
      </c>
      <c r="H57" t="s">
        <v>1404</v>
      </c>
      <c r="I57" t="s">
        <v>1405</v>
      </c>
      <c r="J57" t="s">
        <v>1406</v>
      </c>
    </row>
    <row r="58" spans="1:11">
      <c r="A58">
        <v>58</v>
      </c>
      <c r="B58" t="s">
        <v>1399</v>
      </c>
      <c r="C58" t="s">
        <v>246</v>
      </c>
      <c r="D58" t="s">
        <v>5253</v>
      </c>
      <c r="E58" t="s">
        <v>5254</v>
      </c>
      <c r="F58" t="s">
        <v>5255</v>
      </c>
      <c r="G58" t="s">
        <v>1510</v>
      </c>
      <c r="H58" t="s">
        <v>5096</v>
      </c>
      <c r="I58" t="s">
        <v>1405</v>
      </c>
      <c r="J58" t="s">
        <v>1406</v>
      </c>
    </row>
    <row r="59" spans="1:11">
      <c r="A59">
        <v>59</v>
      </c>
      <c r="B59" t="s">
        <v>1399</v>
      </c>
      <c r="C59" t="s">
        <v>246</v>
      </c>
      <c r="D59" t="s">
        <v>5256</v>
      </c>
      <c r="E59" t="s">
        <v>5257</v>
      </c>
      <c r="F59" t="s">
        <v>5258</v>
      </c>
      <c r="G59" t="s">
        <v>1510</v>
      </c>
      <c r="H59" t="s">
        <v>5096</v>
      </c>
      <c r="I59" t="s">
        <v>1405</v>
      </c>
      <c r="J59" t="s">
        <v>1406</v>
      </c>
    </row>
    <row r="60" spans="1:11">
      <c r="A60">
        <v>60</v>
      </c>
      <c r="B60" t="s">
        <v>1399</v>
      </c>
      <c r="C60" t="s">
        <v>246</v>
      </c>
      <c r="D60" t="s">
        <v>5259</v>
      </c>
      <c r="E60" t="s">
        <v>5260</v>
      </c>
      <c r="F60" t="s">
        <v>5261</v>
      </c>
      <c r="G60" t="s">
        <v>1510</v>
      </c>
      <c r="H60" t="s">
        <v>5096</v>
      </c>
      <c r="I60" t="s">
        <v>1405</v>
      </c>
      <c r="J60" t="s">
        <v>1406</v>
      </c>
    </row>
    <row r="61" spans="1:11">
      <c r="A61">
        <v>61</v>
      </c>
      <c r="B61" t="s">
        <v>1399</v>
      </c>
      <c r="C61" t="s">
        <v>246</v>
      </c>
      <c r="D61" t="s">
        <v>5262</v>
      </c>
      <c r="E61" t="s">
        <v>5263</v>
      </c>
      <c r="F61" t="s">
        <v>5264</v>
      </c>
      <c r="G61" t="s">
        <v>5136</v>
      </c>
      <c r="H61" t="s">
        <v>5096</v>
      </c>
      <c r="I61" t="s">
        <v>1405</v>
      </c>
      <c r="J61" t="s">
        <v>1406</v>
      </c>
    </row>
    <row r="62" spans="1:11">
      <c r="A62">
        <v>62</v>
      </c>
      <c r="B62" t="s">
        <v>1399</v>
      </c>
      <c r="C62" t="s">
        <v>246</v>
      </c>
      <c r="D62" t="s">
        <v>5265</v>
      </c>
      <c r="E62" t="s">
        <v>5266</v>
      </c>
      <c r="F62" t="s">
        <v>5267</v>
      </c>
      <c r="G62" t="s">
        <v>5268</v>
      </c>
      <c r="H62" t="s">
        <v>5096</v>
      </c>
      <c r="I62" t="s">
        <v>1405</v>
      </c>
      <c r="J62" t="s">
        <v>1406</v>
      </c>
    </row>
    <row r="63" spans="1:11">
      <c r="A63">
        <v>63</v>
      </c>
      <c r="B63" t="s">
        <v>1399</v>
      </c>
      <c r="C63" t="s">
        <v>246</v>
      </c>
      <c r="D63" t="s">
        <v>5269</v>
      </c>
      <c r="E63" t="s">
        <v>5270</v>
      </c>
      <c r="F63" t="s">
        <v>5271</v>
      </c>
      <c r="G63" t="s">
        <v>5272</v>
      </c>
      <c r="H63" t="s">
        <v>5096</v>
      </c>
      <c r="I63" t="s">
        <v>1405</v>
      </c>
      <c r="J63" t="s">
        <v>1406</v>
      </c>
    </row>
    <row r="64" spans="1:11">
      <c r="A64">
        <v>64</v>
      </c>
      <c r="B64" t="s">
        <v>1399</v>
      </c>
      <c r="C64" t="s">
        <v>246</v>
      </c>
      <c r="D64" t="s">
        <v>5273</v>
      </c>
      <c r="E64" t="s">
        <v>5274</v>
      </c>
      <c r="F64" t="s">
        <v>5275</v>
      </c>
      <c r="G64" t="s">
        <v>5276</v>
      </c>
      <c r="H64" t="s">
        <v>1404</v>
      </c>
      <c r="I64" t="s">
        <v>1405</v>
      </c>
      <c r="J64" t="s">
        <v>1406</v>
      </c>
    </row>
    <row r="65" spans="1:10">
      <c r="A65">
        <v>65</v>
      </c>
      <c r="B65" t="s">
        <v>1399</v>
      </c>
      <c r="C65" t="s">
        <v>246</v>
      </c>
      <c r="D65" t="s">
        <v>5273</v>
      </c>
      <c r="E65" t="s">
        <v>5277</v>
      </c>
      <c r="F65" t="s">
        <v>5275</v>
      </c>
      <c r="G65" t="s">
        <v>5276</v>
      </c>
      <c r="H65" t="s">
        <v>1872</v>
      </c>
      <c r="I65" t="s">
        <v>1405</v>
      </c>
      <c r="J65" t="s">
        <v>1406</v>
      </c>
    </row>
    <row r="66" spans="1:10">
      <c r="A66">
        <v>66</v>
      </c>
      <c r="B66" t="s">
        <v>1399</v>
      </c>
      <c r="C66" t="s">
        <v>246</v>
      </c>
      <c r="D66" t="s">
        <v>5278</v>
      </c>
      <c r="E66" t="s">
        <v>5279</v>
      </c>
      <c r="F66" t="s">
        <v>5280</v>
      </c>
      <c r="G66" t="s">
        <v>1482</v>
      </c>
      <c r="H66" t="s">
        <v>1872</v>
      </c>
      <c r="I66" t="s">
        <v>1405</v>
      </c>
      <c r="J66" t="s">
        <v>1406</v>
      </c>
    </row>
    <row r="67" spans="1:10">
      <c r="A67">
        <v>67</v>
      </c>
      <c r="B67" t="s">
        <v>1399</v>
      </c>
      <c r="C67" t="s">
        <v>246</v>
      </c>
      <c r="D67" t="s">
        <v>5281</v>
      </c>
      <c r="E67" t="s">
        <v>5282</v>
      </c>
      <c r="F67" t="s">
        <v>5283</v>
      </c>
      <c r="G67" t="s">
        <v>1514</v>
      </c>
      <c r="H67" t="s">
        <v>1872</v>
      </c>
      <c r="I67" t="s">
        <v>1405</v>
      </c>
      <c r="J67" t="s">
        <v>1406</v>
      </c>
    </row>
    <row r="68" spans="1:10">
      <c r="A68">
        <v>68</v>
      </c>
      <c r="B68" t="s">
        <v>1399</v>
      </c>
      <c r="C68" t="s">
        <v>246</v>
      </c>
      <c r="D68" t="s">
        <v>5284</v>
      </c>
      <c r="E68" t="s">
        <v>5285</v>
      </c>
      <c r="F68" t="s">
        <v>5286</v>
      </c>
      <c r="G68" t="s">
        <v>1489</v>
      </c>
      <c r="H68" t="s">
        <v>1404</v>
      </c>
      <c r="I68" t="s">
        <v>1405</v>
      </c>
      <c r="J68" t="s">
        <v>1406</v>
      </c>
    </row>
    <row r="69" spans="1:10">
      <c r="A69">
        <v>69</v>
      </c>
      <c r="B69" t="s">
        <v>1399</v>
      </c>
      <c r="C69" t="s">
        <v>246</v>
      </c>
      <c r="D69" t="s">
        <v>5287</v>
      </c>
      <c r="E69" t="s">
        <v>5288</v>
      </c>
      <c r="F69" t="s">
        <v>5289</v>
      </c>
      <c r="G69" t="s">
        <v>5290</v>
      </c>
      <c r="H69" t="s">
        <v>1404</v>
      </c>
      <c r="I69" t="s">
        <v>1405</v>
      </c>
      <c r="J69" t="s">
        <v>1406</v>
      </c>
    </row>
    <row r="70" spans="1:10">
      <c r="A70">
        <v>70</v>
      </c>
      <c r="B70" t="s">
        <v>1399</v>
      </c>
      <c r="C70" t="s">
        <v>246</v>
      </c>
      <c r="D70" t="s">
        <v>5291</v>
      </c>
      <c r="E70" t="s">
        <v>5292</v>
      </c>
      <c r="F70" t="s">
        <v>5293</v>
      </c>
      <c r="G70" t="s">
        <v>1807</v>
      </c>
      <c r="H70" t="s">
        <v>1404</v>
      </c>
      <c r="I70" t="s">
        <v>1405</v>
      </c>
      <c r="J70" t="s">
        <v>1406</v>
      </c>
    </row>
    <row r="71" spans="1:10">
      <c r="A71">
        <v>71</v>
      </c>
      <c r="B71" t="s">
        <v>1399</v>
      </c>
      <c r="C71" t="s">
        <v>246</v>
      </c>
      <c r="D71" t="s">
        <v>5294</v>
      </c>
      <c r="E71" t="s">
        <v>5295</v>
      </c>
      <c r="F71" t="s">
        <v>5296</v>
      </c>
      <c r="G71" t="s">
        <v>1507</v>
      </c>
      <c r="H71" t="s">
        <v>1404</v>
      </c>
      <c r="I71" t="s">
        <v>1405</v>
      </c>
      <c r="J71" t="s">
        <v>1406</v>
      </c>
    </row>
    <row r="72" spans="1:10">
      <c r="A72">
        <v>72</v>
      </c>
      <c r="B72" t="s">
        <v>1399</v>
      </c>
      <c r="C72" t="s">
        <v>246</v>
      </c>
      <c r="D72" t="s">
        <v>5297</v>
      </c>
      <c r="E72" t="s">
        <v>5298</v>
      </c>
      <c r="F72" t="s">
        <v>5299</v>
      </c>
      <c r="G72" t="s">
        <v>1507</v>
      </c>
      <c r="H72" t="s">
        <v>1872</v>
      </c>
      <c r="I72" t="s">
        <v>1405</v>
      </c>
      <c r="J72" t="s">
        <v>1406</v>
      </c>
    </row>
    <row r="73" spans="1:10">
      <c r="A73">
        <v>73</v>
      </c>
      <c r="B73" t="s">
        <v>1399</v>
      </c>
      <c r="C73" t="s">
        <v>246</v>
      </c>
      <c r="D73" t="s">
        <v>5300</v>
      </c>
      <c r="E73" t="s">
        <v>5301</v>
      </c>
      <c r="F73" t="s">
        <v>5302</v>
      </c>
      <c r="G73" t="s">
        <v>5303</v>
      </c>
      <c r="H73" t="s">
        <v>5096</v>
      </c>
      <c r="I73" t="s">
        <v>1405</v>
      </c>
      <c r="J73" t="s">
        <v>1406</v>
      </c>
    </row>
    <row r="74" spans="1:10">
      <c r="A74">
        <v>74</v>
      </c>
      <c r="B74" t="s">
        <v>1399</v>
      </c>
      <c r="C74" t="s">
        <v>246</v>
      </c>
      <c r="D74" t="s">
        <v>5304</v>
      </c>
      <c r="E74" t="s">
        <v>5305</v>
      </c>
      <c r="F74" t="s">
        <v>5306</v>
      </c>
      <c r="G74" t="s">
        <v>1482</v>
      </c>
      <c r="H74" t="s">
        <v>5096</v>
      </c>
      <c r="I74" t="s">
        <v>1405</v>
      </c>
      <c r="J74" t="s">
        <v>1406</v>
      </c>
    </row>
    <row r="75" spans="1:10">
      <c r="A75">
        <v>75</v>
      </c>
      <c r="B75" t="s">
        <v>1399</v>
      </c>
      <c r="C75" t="s">
        <v>246</v>
      </c>
      <c r="D75" t="s">
        <v>5307</v>
      </c>
      <c r="E75" t="s">
        <v>5308</v>
      </c>
      <c r="F75" t="s">
        <v>5309</v>
      </c>
      <c r="G75" t="s">
        <v>1427</v>
      </c>
      <c r="H75" t="s">
        <v>5096</v>
      </c>
      <c r="I75" t="s">
        <v>1405</v>
      </c>
      <c r="J75" t="s">
        <v>1406</v>
      </c>
    </row>
    <row r="76" spans="1:10">
      <c r="A76">
        <v>76</v>
      </c>
      <c r="B76" t="s">
        <v>1399</v>
      </c>
      <c r="C76" t="s">
        <v>246</v>
      </c>
      <c r="D76" t="s">
        <v>5310</v>
      </c>
      <c r="E76" t="s">
        <v>5311</v>
      </c>
      <c r="F76" t="s">
        <v>5312</v>
      </c>
      <c r="G76" s="16" t="s">
        <v>1467</v>
      </c>
      <c r="H76" t="s">
        <v>1404</v>
      </c>
      <c r="I76" t="s">
        <v>1405</v>
      </c>
      <c r="J76" t="s">
        <v>1406</v>
      </c>
    </row>
    <row r="77" spans="1:10">
      <c r="A77">
        <v>77</v>
      </c>
      <c r="B77" t="s">
        <v>1399</v>
      </c>
      <c r="C77" t="s">
        <v>246</v>
      </c>
      <c r="D77" t="s">
        <v>5313</v>
      </c>
      <c r="E77" t="s">
        <v>5314</v>
      </c>
      <c r="F77" t="s">
        <v>5315</v>
      </c>
      <c r="G77" t="s">
        <v>5316</v>
      </c>
      <c r="H77" t="s">
        <v>1872</v>
      </c>
      <c r="I77" t="s">
        <v>1405</v>
      </c>
      <c r="J77" t="s">
        <v>1406</v>
      </c>
    </row>
    <row r="78" spans="1:10">
      <c r="A78">
        <v>78</v>
      </c>
      <c r="B78" t="s">
        <v>1399</v>
      </c>
      <c r="C78" t="s">
        <v>246</v>
      </c>
      <c r="D78" t="s">
        <v>5317</v>
      </c>
      <c r="E78" t="s">
        <v>5318</v>
      </c>
      <c r="F78" t="s">
        <v>5319</v>
      </c>
      <c r="G78" t="s">
        <v>5320</v>
      </c>
      <c r="H78" t="s">
        <v>5096</v>
      </c>
      <c r="I78" t="s">
        <v>1405</v>
      </c>
      <c r="J78" t="s">
        <v>1406</v>
      </c>
    </row>
    <row r="79" spans="1:10">
      <c r="A79">
        <v>79</v>
      </c>
      <c r="B79" t="s">
        <v>1399</v>
      </c>
      <c r="C79" t="s">
        <v>246</v>
      </c>
      <c r="D79" t="s">
        <v>5321</v>
      </c>
      <c r="E79" t="s">
        <v>5322</v>
      </c>
      <c r="F79" t="s">
        <v>5323</v>
      </c>
      <c r="G79" t="s">
        <v>1510</v>
      </c>
      <c r="H79" t="s">
        <v>5096</v>
      </c>
      <c r="I79" t="s">
        <v>1405</v>
      </c>
      <c r="J79" t="s">
        <v>1406</v>
      </c>
    </row>
    <row r="80" spans="1:10">
      <c r="A80">
        <v>80</v>
      </c>
      <c r="B80" t="s">
        <v>1399</v>
      </c>
      <c r="C80" t="s">
        <v>246</v>
      </c>
      <c r="D80" t="s">
        <v>5324</v>
      </c>
      <c r="E80" t="s">
        <v>5325</v>
      </c>
      <c r="F80" t="s">
        <v>5326</v>
      </c>
      <c r="G80" t="s">
        <v>5268</v>
      </c>
      <c r="H80" t="s">
        <v>5096</v>
      </c>
      <c r="I80" t="s">
        <v>1405</v>
      </c>
      <c r="J80" t="s">
        <v>1406</v>
      </c>
    </row>
    <row r="81" spans="1:11">
      <c r="A81">
        <v>81</v>
      </c>
      <c r="B81" t="s">
        <v>1399</v>
      </c>
      <c r="C81" t="s">
        <v>246</v>
      </c>
      <c r="D81" t="s">
        <v>5327</v>
      </c>
      <c r="E81" t="s">
        <v>5328</v>
      </c>
      <c r="F81" t="s">
        <v>5329</v>
      </c>
      <c r="G81" t="s">
        <v>5330</v>
      </c>
      <c r="H81" t="s">
        <v>1404</v>
      </c>
      <c r="I81" t="s">
        <v>1405</v>
      </c>
      <c r="J81" t="s">
        <v>1406</v>
      </c>
      <c r="K81" t="s">
        <v>5331</v>
      </c>
    </row>
    <row r="82" spans="1:11">
      <c r="A82">
        <v>82</v>
      </c>
      <c r="B82" t="s">
        <v>1399</v>
      </c>
      <c r="C82" t="s">
        <v>246</v>
      </c>
      <c r="D82" t="s">
        <v>5332</v>
      </c>
      <c r="E82" t="s">
        <v>5333</v>
      </c>
      <c r="F82" t="s">
        <v>5334</v>
      </c>
      <c r="G82" t="s">
        <v>1507</v>
      </c>
      <c r="H82" t="s">
        <v>1404</v>
      </c>
      <c r="I82" t="s">
        <v>1405</v>
      </c>
      <c r="J82" t="s">
        <v>1406</v>
      </c>
    </row>
    <row r="83" spans="1:11">
      <c r="A83">
        <v>83</v>
      </c>
      <c r="B83" t="s">
        <v>1399</v>
      </c>
      <c r="C83" t="s">
        <v>246</v>
      </c>
      <c r="D83" t="s">
        <v>5335</v>
      </c>
      <c r="E83" t="s">
        <v>5336</v>
      </c>
      <c r="F83" t="s">
        <v>5337</v>
      </c>
      <c r="G83" t="s">
        <v>5338</v>
      </c>
      <c r="H83" t="s">
        <v>1404</v>
      </c>
      <c r="I83" t="s">
        <v>1405</v>
      </c>
      <c r="J83" t="s">
        <v>1406</v>
      </c>
    </row>
    <row r="84" spans="1:11">
      <c r="A84">
        <v>84</v>
      </c>
      <c r="B84" t="s">
        <v>1399</v>
      </c>
      <c r="C84" t="s">
        <v>246</v>
      </c>
      <c r="D84" t="s">
        <v>5339</v>
      </c>
      <c r="E84" t="s">
        <v>5340</v>
      </c>
      <c r="F84" t="s">
        <v>5341</v>
      </c>
      <c r="G84" t="s">
        <v>5342</v>
      </c>
      <c r="H84" t="s">
        <v>1404</v>
      </c>
      <c r="I84" t="s">
        <v>1405</v>
      </c>
      <c r="J84" t="s">
        <v>1406</v>
      </c>
    </row>
    <row r="85" spans="1:11">
      <c r="A85">
        <v>85</v>
      </c>
      <c r="B85" t="s">
        <v>1399</v>
      </c>
      <c r="C85" t="s">
        <v>246</v>
      </c>
      <c r="D85" t="s">
        <v>5343</v>
      </c>
      <c r="E85" t="s">
        <v>5344</v>
      </c>
      <c r="F85" t="s">
        <v>5345</v>
      </c>
      <c r="G85" t="s">
        <v>5346</v>
      </c>
      <c r="H85" t="s">
        <v>1872</v>
      </c>
      <c r="I85" t="s">
        <v>1405</v>
      </c>
      <c r="J85" t="s">
        <v>1406</v>
      </c>
    </row>
    <row r="86" spans="1:11">
      <c r="A86">
        <v>86</v>
      </c>
      <c r="B86" t="s">
        <v>1399</v>
      </c>
      <c r="C86" t="s">
        <v>246</v>
      </c>
      <c r="D86" t="s">
        <v>380</v>
      </c>
      <c r="E86" t="s">
        <v>5347</v>
      </c>
      <c r="F86" t="s">
        <v>5348</v>
      </c>
      <c r="G86" t="s">
        <v>5349</v>
      </c>
      <c r="H86" t="s">
        <v>5096</v>
      </c>
      <c r="I86" t="s">
        <v>1405</v>
      </c>
      <c r="J86" t="s">
        <v>1406</v>
      </c>
    </row>
    <row r="87" spans="1:11">
      <c r="A87">
        <v>87</v>
      </c>
      <c r="B87" t="s">
        <v>1399</v>
      </c>
      <c r="C87" t="s">
        <v>246</v>
      </c>
      <c r="D87" t="s">
        <v>5350</v>
      </c>
      <c r="E87" t="s">
        <v>5351</v>
      </c>
      <c r="F87" t="s">
        <v>5352</v>
      </c>
      <c r="G87" t="s">
        <v>5353</v>
      </c>
      <c r="H87" t="s">
        <v>1404</v>
      </c>
      <c r="I87" t="s">
        <v>1405</v>
      </c>
      <c r="J87" t="s">
        <v>1406</v>
      </c>
    </row>
    <row r="88" spans="1:11">
      <c r="A88">
        <v>88</v>
      </c>
      <c r="B88" t="s">
        <v>1399</v>
      </c>
      <c r="C88" t="s">
        <v>246</v>
      </c>
      <c r="D88" t="s">
        <v>5354</v>
      </c>
      <c r="E88" t="s">
        <v>5355</v>
      </c>
      <c r="F88" t="s">
        <v>5356</v>
      </c>
      <c r="G88" t="s">
        <v>1478</v>
      </c>
      <c r="H88" t="s">
        <v>1872</v>
      </c>
      <c r="I88" t="s">
        <v>1405</v>
      </c>
      <c r="J88" t="s">
        <v>1406</v>
      </c>
    </row>
    <row r="89" spans="1:11">
      <c r="A89">
        <v>89</v>
      </c>
      <c r="B89" t="s">
        <v>1399</v>
      </c>
      <c r="C89" t="s">
        <v>246</v>
      </c>
      <c r="D89" t="s">
        <v>5357</v>
      </c>
      <c r="E89" t="s">
        <v>5358</v>
      </c>
      <c r="F89" t="s">
        <v>5359</v>
      </c>
      <c r="G89" t="s">
        <v>5360</v>
      </c>
      <c r="H89" t="s">
        <v>1872</v>
      </c>
      <c r="I89" t="s">
        <v>1405</v>
      </c>
      <c r="J89" t="s">
        <v>1406</v>
      </c>
    </row>
    <row r="90" spans="1:11">
      <c r="A90">
        <v>90</v>
      </c>
      <c r="B90" t="s">
        <v>1399</v>
      </c>
      <c r="C90" t="s">
        <v>246</v>
      </c>
      <c r="D90" t="s">
        <v>215</v>
      </c>
      <c r="E90" t="s">
        <v>1791</v>
      </c>
      <c r="F90" t="s">
        <v>1792</v>
      </c>
      <c r="G90" t="s">
        <v>1478</v>
      </c>
      <c r="H90" t="s">
        <v>1404</v>
      </c>
      <c r="I90" t="s">
        <v>1405</v>
      </c>
      <c r="J90" t="s">
        <v>1406</v>
      </c>
    </row>
    <row r="91" spans="1:11">
      <c r="A91">
        <v>91</v>
      </c>
      <c r="B91" t="s">
        <v>1399</v>
      </c>
      <c r="C91" t="s">
        <v>246</v>
      </c>
      <c r="D91" t="s">
        <v>352</v>
      </c>
      <c r="E91" t="s">
        <v>5361</v>
      </c>
      <c r="F91" t="s">
        <v>5362</v>
      </c>
      <c r="G91" t="s">
        <v>1673</v>
      </c>
      <c r="H91" t="s">
        <v>5096</v>
      </c>
      <c r="I91" t="s">
        <v>1405</v>
      </c>
      <c r="J91" t="s">
        <v>1406</v>
      </c>
    </row>
    <row r="92" spans="1:11">
      <c r="A92">
        <v>92</v>
      </c>
      <c r="B92" t="s">
        <v>1399</v>
      </c>
      <c r="C92" t="s">
        <v>246</v>
      </c>
      <c r="D92" t="s">
        <v>5363</v>
      </c>
      <c r="E92" t="s">
        <v>5364</v>
      </c>
      <c r="F92" t="s">
        <v>5365</v>
      </c>
      <c r="H92" t="s">
        <v>1404</v>
      </c>
      <c r="I92" t="s">
        <v>1405</v>
      </c>
      <c r="J92" t="s">
        <v>1406</v>
      </c>
    </row>
    <row r="93" spans="1:11">
      <c r="A93">
        <v>93</v>
      </c>
      <c r="B93" t="s">
        <v>1399</v>
      </c>
      <c r="C93" t="s">
        <v>246</v>
      </c>
      <c r="D93" t="s">
        <v>5366</v>
      </c>
      <c r="E93" t="s">
        <v>5367</v>
      </c>
      <c r="F93" t="s">
        <v>5368</v>
      </c>
      <c r="G93" t="s">
        <v>1685</v>
      </c>
      <c r="H93" t="s">
        <v>1404</v>
      </c>
      <c r="I93" t="s">
        <v>1405</v>
      </c>
      <c r="J93" t="s">
        <v>1406</v>
      </c>
    </row>
    <row r="94" spans="1:11">
      <c r="A94">
        <v>94</v>
      </c>
      <c r="B94" t="s">
        <v>1399</v>
      </c>
      <c r="C94" t="s">
        <v>246</v>
      </c>
      <c r="D94" t="s">
        <v>5369</v>
      </c>
      <c r="E94" t="s">
        <v>5370</v>
      </c>
      <c r="F94" t="s">
        <v>5371</v>
      </c>
      <c r="G94" t="s">
        <v>1847</v>
      </c>
      <c r="H94" t="s">
        <v>1872</v>
      </c>
      <c r="I94" t="s">
        <v>1405</v>
      </c>
      <c r="J94" t="s">
        <v>1406</v>
      </c>
    </row>
    <row r="95" spans="1:11">
      <c r="A95">
        <v>95</v>
      </c>
      <c r="B95" t="s">
        <v>1399</v>
      </c>
      <c r="C95" t="s">
        <v>246</v>
      </c>
      <c r="D95" t="s">
        <v>5372</v>
      </c>
      <c r="E95" t="s">
        <v>5373</v>
      </c>
      <c r="F95" t="s">
        <v>5374</v>
      </c>
      <c r="G95" t="s">
        <v>5375</v>
      </c>
      <c r="H95" t="s">
        <v>1866</v>
      </c>
      <c r="I95" t="s">
        <v>1405</v>
      </c>
      <c r="J95" t="s">
        <v>1406</v>
      </c>
    </row>
    <row r="96" spans="1:11">
      <c r="A96">
        <v>96</v>
      </c>
      <c r="B96" t="s">
        <v>1399</v>
      </c>
      <c r="C96" t="s">
        <v>246</v>
      </c>
      <c r="D96" t="s">
        <v>5376</v>
      </c>
      <c r="E96" t="s">
        <v>5377</v>
      </c>
      <c r="F96" t="s">
        <v>5378</v>
      </c>
      <c r="G96" t="s">
        <v>5379</v>
      </c>
      <c r="H96" t="s">
        <v>5096</v>
      </c>
      <c r="I96" t="s">
        <v>1405</v>
      </c>
      <c r="J96" t="s">
        <v>1406</v>
      </c>
    </row>
    <row r="97" spans="1:11">
      <c r="A97">
        <v>97</v>
      </c>
      <c r="B97" t="s">
        <v>1399</v>
      </c>
      <c r="C97" t="s">
        <v>246</v>
      </c>
      <c r="D97" t="s">
        <v>5380</v>
      </c>
      <c r="E97" t="s">
        <v>5381</v>
      </c>
      <c r="F97" t="s">
        <v>5382</v>
      </c>
      <c r="G97" t="s">
        <v>5383</v>
      </c>
      <c r="H97" t="s">
        <v>5096</v>
      </c>
      <c r="I97" t="s">
        <v>1405</v>
      </c>
      <c r="J97" t="s">
        <v>1406</v>
      </c>
    </row>
    <row r="98" spans="1:11">
      <c r="A98">
        <v>98</v>
      </c>
      <c r="B98" t="s">
        <v>1399</v>
      </c>
      <c r="C98" t="s">
        <v>246</v>
      </c>
      <c r="D98" t="s">
        <v>5384</v>
      </c>
      <c r="E98" t="s">
        <v>5385</v>
      </c>
      <c r="F98" t="s">
        <v>5386</v>
      </c>
      <c r="G98" t="s">
        <v>5383</v>
      </c>
      <c r="H98" t="s">
        <v>5096</v>
      </c>
      <c r="I98" t="s">
        <v>1405</v>
      </c>
      <c r="J98" t="s">
        <v>1406</v>
      </c>
    </row>
    <row r="99" spans="1:11">
      <c r="A99">
        <v>99</v>
      </c>
      <c r="B99" t="s">
        <v>1399</v>
      </c>
      <c r="C99" t="s">
        <v>246</v>
      </c>
      <c r="D99" t="s">
        <v>5369</v>
      </c>
      <c r="E99" t="s">
        <v>5387</v>
      </c>
      <c r="F99" t="s">
        <v>5371</v>
      </c>
      <c r="G99" t="s">
        <v>1847</v>
      </c>
      <c r="H99" t="s">
        <v>1872</v>
      </c>
      <c r="I99" t="s">
        <v>1405</v>
      </c>
      <c r="J99" t="s">
        <v>1406</v>
      </c>
    </row>
    <row r="100" spans="1:11">
      <c r="A100">
        <v>100</v>
      </c>
      <c r="B100" t="s">
        <v>1399</v>
      </c>
      <c r="C100" t="s">
        <v>246</v>
      </c>
      <c r="D100" t="s">
        <v>5388</v>
      </c>
      <c r="E100" t="s">
        <v>5389</v>
      </c>
      <c r="F100" t="s">
        <v>5390</v>
      </c>
      <c r="H100" t="s">
        <v>1404</v>
      </c>
      <c r="I100" t="s">
        <v>1405</v>
      </c>
      <c r="J100" t="s">
        <v>1406</v>
      </c>
    </row>
    <row r="101" spans="1:11">
      <c r="A101">
        <v>101</v>
      </c>
      <c r="B101" t="s">
        <v>1399</v>
      </c>
      <c r="C101" t="s">
        <v>246</v>
      </c>
      <c r="D101" t="s">
        <v>5391</v>
      </c>
      <c r="E101" t="s">
        <v>5392</v>
      </c>
      <c r="F101" t="s">
        <v>5393</v>
      </c>
      <c r="G101" t="s">
        <v>5394</v>
      </c>
      <c r="H101" t="s">
        <v>1404</v>
      </c>
      <c r="I101" t="s">
        <v>1405</v>
      </c>
      <c r="J101" t="s">
        <v>1406</v>
      </c>
    </row>
    <row r="102" spans="1:11">
      <c r="A102">
        <v>102</v>
      </c>
      <c r="B102" t="s">
        <v>1399</v>
      </c>
      <c r="C102" t="s">
        <v>246</v>
      </c>
      <c r="D102" t="s">
        <v>5395</v>
      </c>
      <c r="E102" t="s">
        <v>5396</v>
      </c>
      <c r="F102" t="s">
        <v>5397</v>
      </c>
      <c r="G102" t="s">
        <v>5398</v>
      </c>
      <c r="H102" t="s">
        <v>1404</v>
      </c>
      <c r="I102" t="s">
        <v>1405</v>
      </c>
      <c r="J102" t="s">
        <v>1406</v>
      </c>
    </row>
    <row r="103" spans="1:11">
      <c r="A103">
        <v>103</v>
      </c>
      <c r="B103" t="s">
        <v>1399</v>
      </c>
      <c r="C103" t="s">
        <v>246</v>
      </c>
      <c r="D103" t="s">
        <v>5399</v>
      </c>
      <c r="E103" t="s">
        <v>5400</v>
      </c>
      <c r="F103" t="s">
        <v>5401</v>
      </c>
      <c r="G103" t="s">
        <v>2114</v>
      </c>
      <c r="H103" t="s">
        <v>1404</v>
      </c>
      <c r="I103" t="s">
        <v>1405</v>
      </c>
      <c r="J103" t="s">
        <v>1406</v>
      </c>
    </row>
    <row r="104" spans="1:11">
      <c r="A104">
        <v>104</v>
      </c>
      <c r="B104" t="s">
        <v>1399</v>
      </c>
      <c r="C104" t="s">
        <v>246</v>
      </c>
      <c r="D104" t="s">
        <v>5402</v>
      </c>
      <c r="E104" t="s">
        <v>5403</v>
      </c>
      <c r="F104" t="s">
        <v>5404</v>
      </c>
      <c r="G104" t="s">
        <v>1478</v>
      </c>
      <c r="H104" t="s">
        <v>5096</v>
      </c>
      <c r="I104" t="s">
        <v>1405</v>
      </c>
      <c r="J104" t="s">
        <v>1406</v>
      </c>
    </row>
    <row r="105" spans="1:11">
      <c r="A105">
        <v>105</v>
      </c>
      <c r="B105" t="s">
        <v>1399</v>
      </c>
      <c r="C105" t="s">
        <v>246</v>
      </c>
      <c r="D105" t="s">
        <v>426</v>
      </c>
      <c r="E105" t="s">
        <v>5405</v>
      </c>
      <c r="F105" t="s">
        <v>5406</v>
      </c>
      <c r="G105" t="s">
        <v>1673</v>
      </c>
      <c r="H105" t="s">
        <v>5096</v>
      </c>
      <c r="I105" t="s">
        <v>1405</v>
      </c>
      <c r="J105" t="s">
        <v>1406</v>
      </c>
    </row>
    <row r="106" spans="1:11">
      <c r="A106">
        <v>106</v>
      </c>
      <c r="B106" t="s">
        <v>1399</v>
      </c>
      <c r="C106" t="s">
        <v>246</v>
      </c>
      <c r="D106" t="s">
        <v>5407</v>
      </c>
      <c r="E106" t="s">
        <v>5408</v>
      </c>
      <c r="F106" t="s">
        <v>5409</v>
      </c>
      <c r="H106" t="s">
        <v>1404</v>
      </c>
      <c r="I106" t="s">
        <v>1405</v>
      </c>
      <c r="J106" t="s">
        <v>1406</v>
      </c>
    </row>
    <row r="107" spans="1:11">
      <c r="A107">
        <v>107</v>
      </c>
      <c r="B107" t="s">
        <v>1399</v>
      </c>
      <c r="C107" t="s">
        <v>246</v>
      </c>
      <c r="D107" t="s">
        <v>5410</v>
      </c>
      <c r="E107" t="s">
        <v>5411</v>
      </c>
      <c r="F107" t="s">
        <v>5393</v>
      </c>
      <c r="H107" t="s">
        <v>1872</v>
      </c>
      <c r="I107" t="s">
        <v>1405</v>
      </c>
      <c r="J107" t="s">
        <v>1406</v>
      </c>
    </row>
    <row r="108" spans="1:11">
      <c r="A108">
        <v>108</v>
      </c>
      <c r="B108" t="s">
        <v>1399</v>
      </c>
      <c r="C108" t="s">
        <v>246</v>
      </c>
      <c r="D108" t="s">
        <v>428</v>
      </c>
      <c r="E108" t="s">
        <v>1904</v>
      </c>
      <c r="F108" t="s">
        <v>1905</v>
      </c>
      <c r="G108" t="s">
        <v>1906</v>
      </c>
      <c r="H108" t="s">
        <v>1872</v>
      </c>
      <c r="I108" t="s">
        <v>1405</v>
      </c>
      <c r="J108" t="s">
        <v>1406</v>
      </c>
    </row>
    <row r="109" spans="1:11">
      <c r="A109">
        <v>109</v>
      </c>
      <c r="B109" t="s">
        <v>1399</v>
      </c>
      <c r="C109" t="s">
        <v>246</v>
      </c>
      <c r="D109" t="s">
        <v>429</v>
      </c>
      <c r="E109" t="s">
        <v>1845</v>
      </c>
      <c r="F109" t="s">
        <v>1846</v>
      </c>
      <c r="G109" t="s">
        <v>1847</v>
      </c>
      <c r="H109" t="s">
        <v>1404</v>
      </c>
      <c r="I109" t="s">
        <v>1405</v>
      </c>
      <c r="J109" t="s">
        <v>1406</v>
      </c>
    </row>
    <row r="110" spans="1:11">
      <c r="A110">
        <v>110</v>
      </c>
      <c r="B110" t="s">
        <v>1399</v>
      </c>
      <c r="C110" t="s">
        <v>246</v>
      </c>
      <c r="D110" t="s">
        <v>5412</v>
      </c>
      <c r="E110" t="s">
        <v>5413</v>
      </c>
      <c r="F110" t="s">
        <v>5414</v>
      </c>
      <c r="G110" t="s">
        <v>5415</v>
      </c>
      <c r="H110" t="s">
        <v>5096</v>
      </c>
      <c r="I110" t="s">
        <v>1405</v>
      </c>
      <c r="J110" t="s">
        <v>1406</v>
      </c>
    </row>
    <row r="111" spans="1:11">
      <c r="A111">
        <v>111</v>
      </c>
      <c r="B111" t="s">
        <v>1399</v>
      </c>
      <c r="C111" t="s">
        <v>246</v>
      </c>
      <c r="D111" t="s">
        <v>5416</v>
      </c>
      <c r="E111" t="s">
        <v>5417</v>
      </c>
      <c r="F111" t="s">
        <v>5418</v>
      </c>
      <c r="G111" t="s">
        <v>5419</v>
      </c>
      <c r="H111" t="s">
        <v>1404</v>
      </c>
      <c r="I111" t="s">
        <v>1405</v>
      </c>
      <c r="J111" t="s">
        <v>1406</v>
      </c>
    </row>
    <row r="112" spans="1:11">
      <c r="A112">
        <v>112</v>
      </c>
      <c r="B112" t="s">
        <v>1399</v>
      </c>
      <c r="C112" t="s">
        <v>246</v>
      </c>
      <c r="D112" t="s">
        <v>5420</v>
      </c>
      <c r="E112" t="s">
        <v>5421</v>
      </c>
      <c r="F112" t="s">
        <v>5422</v>
      </c>
      <c r="G112" t="s">
        <v>5330</v>
      </c>
      <c r="H112" t="s">
        <v>1872</v>
      </c>
      <c r="I112" t="s">
        <v>1405</v>
      </c>
      <c r="J112" t="s">
        <v>1406</v>
      </c>
      <c r="K112" t="s">
        <v>5423</v>
      </c>
    </row>
    <row r="113" spans="1:11">
      <c r="A113">
        <v>113</v>
      </c>
      <c r="B113" t="s">
        <v>1399</v>
      </c>
      <c r="C113" t="s">
        <v>246</v>
      </c>
      <c r="D113" t="s">
        <v>5424</v>
      </c>
      <c r="E113" t="s">
        <v>5425</v>
      </c>
      <c r="F113" t="s">
        <v>5426</v>
      </c>
      <c r="G113" t="s">
        <v>5427</v>
      </c>
      <c r="H113" t="s">
        <v>1404</v>
      </c>
      <c r="I113" t="s">
        <v>1405</v>
      </c>
      <c r="J113" t="s">
        <v>1406</v>
      </c>
    </row>
    <row r="114" spans="1:11">
      <c r="A114">
        <v>114</v>
      </c>
      <c r="B114" t="s">
        <v>1399</v>
      </c>
      <c r="C114" t="s">
        <v>246</v>
      </c>
      <c r="D114" t="s">
        <v>5428</v>
      </c>
      <c r="E114" t="s">
        <v>5429</v>
      </c>
      <c r="F114" t="s">
        <v>5430</v>
      </c>
      <c r="G114" t="s">
        <v>5427</v>
      </c>
      <c r="H114" t="s">
        <v>1404</v>
      </c>
      <c r="I114" t="s">
        <v>1405</v>
      </c>
      <c r="J114" t="s">
        <v>1406</v>
      </c>
    </row>
    <row r="115" spans="1:11">
      <c r="A115">
        <v>115</v>
      </c>
      <c r="B115" t="s">
        <v>1399</v>
      </c>
      <c r="C115" t="s">
        <v>246</v>
      </c>
      <c r="D115" t="s">
        <v>5431</v>
      </c>
      <c r="E115" t="s">
        <v>5432</v>
      </c>
      <c r="F115" t="s">
        <v>5433</v>
      </c>
      <c r="G115" t="s">
        <v>5272</v>
      </c>
      <c r="H115" t="s">
        <v>5096</v>
      </c>
      <c r="I115" t="s">
        <v>1405</v>
      </c>
      <c r="J115" t="s">
        <v>1406</v>
      </c>
    </row>
    <row r="116" spans="1:11">
      <c r="A116">
        <v>116</v>
      </c>
      <c r="B116" t="s">
        <v>1399</v>
      </c>
      <c r="C116" t="s">
        <v>246</v>
      </c>
      <c r="D116" t="s">
        <v>5434</v>
      </c>
      <c r="E116" t="s">
        <v>5435</v>
      </c>
      <c r="F116" t="s">
        <v>5436</v>
      </c>
      <c r="G116" t="s">
        <v>5437</v>
      </c>
      <c r="H116" t="s">
        <v>1872</v>
      </c>
      <c r="I116" t="s">
        <v>1405</v>
      </c>
      <c r="J116" t="s">
        <v>1406</v>
      </c>
      <c r="K116" t="s">
        <v>5438</v>
      </c>
    </row>
    <row r="117" spans="1:11">
      <c r="A117">
        <v>117</v>
      </c>
      <c r="B117" t="s">
        <v>1399</v>
      </c>
      <c r="C117" t="s">
        <v>246</v>
      </c>
      <c r="D117" t="s">
        <v>5439</v>
      </c>
      <c r="E117" t="s">
        <v>5440</v>
      </c>
      <c r="F117" t="s">
        <v>5441</v>
      </c>
      <c r="G117" t="s">
        <v>5442</v>
      </c>
      <c r="H117" t="s">
        <v>1404</v>
      </c>
      <c r="I117" t="s">
        <v>1405</v>
      </c>
      <c r="J117" t="s">
        <v>1406</v>
      </c>
    </row>
    <row r="118" spans="1:11">
      <c r="A118">
        <v>118</v>
      </c>
      <c r="B118" t="s">
        <v>1399</v>
      </c>
      <c r="C118" t="s">
        <v>246</v>
      </c>
      <c r="D118" t="s">
        <v>5443</v>
      </c>
      <c r="E118" t="s">
        <v>5444</v>
      </c>
      <c r="F118" t="s">
        <v>5445</v>
      </c>
      <c r="G118" t="s">
        <v>5446</v>
      </c>
      <c r="H118" t="s">
        <v>5096</v>
      </c>
      <c r="I118" t="s">
        <v>1405</v>
      </c>
      <c r="J118" t="s">
        <v>1406</v>
      </c>
    </row>
    <row r="119" spans="1:11">
      <c r="A119">
        <v>119</v>
      </c>
      <c r="B119" t="s">
        <v>1399</v>
      </c>
      <c r="C119" t="s">
        <v>246</v>
      </c>
      <c r="D119" t="s">
        <v>5447</v>
      </c>
      <c r="E119" t="s">
        <v>5448</v>
      </c>
      <c r="F119" t="s">
        <v>5449</v>
      </c>
      <c r="G119" t="s">
        <v>5450</v>
      </c>
      <c r="H119" t="s">
        <v>5096</v>
      </c>
      <c r="I119" t="s">
        <v>1405</v>
      </c>
      <c r="J119" t="s">
        <v>1406</v>
      </c>
    </row>
    <row r="120" spans="1:11">
      <c r="A120">
        <v>120</v>
      </c>
      <c r="B120" t="s">
        <v>1399</v>
      </c>
      <c r="C120" t="s">
        <v>246</v>
      </c>
      <c r="D120" t="s">
        <v>5451</v>
      </c>
      <c r="E120" t="s">
        <v>5452</v>
      </c>
      <c r="F120" t="s">
        <v>5453</v>
      </c>
      <c r="G120" t="s">
        <v>5415</v>
      </c>
      <c r="H120" t="s">
        <v>5096</v>
      </c>
      <c r="I120" t="s">
        <v>1405</v>
      </c>
      <c r="J120" t="s">
        <v>1406</v>
      </c>
    </row>
    <row r="121" spans="1:11">
      <c r="A121">
        <v>121</v>
      </c>
      <c r="B121" t="s">
        <v>1399</v>
      </c>
      <c r="C121" t="s">
        <v>246</v>
      </c>
      <c r="D121" t="s">
        <v>5454</v>
      </c>
      <c r="E121" t="s">
        <v>5455</v>
      </c>
      <c r="F121" t="s">
        <v>5456</v>
      </c>
      <c r="G121" t="s">
        <v>5383</v>
      </c>
      <c r="H121" t="s">
        <v>5096</v>
      </c>
      <c r="I121" t="s">
        <v>1405</v>
      </c>
      <c r="J121" t="s">
        <v>1406</v>
      </c>
    </row>
    <row r="122" spans="1:11">
      <c r="A122">
        <v>122</v>
      </c>
      <c r="B122" t="s">
        <v>1399</v>
      </c>
      <c r="C122" t="s">
        <v>246</v>
      </c>
      <c r="D122" t="s">
        <v>5457</v>
      </c>
      <c r="E122" t="s">
        <v>5458</v>
      </c>
      <c r="F122" t="s">
        <v>5459</v>
      </c>
      <c r="H122" t="s">
        <v>1404</v>
      </c>
      <c r="I122" t="s">
        <v>1405</v>
      </c>
      <c r="J122" t="s">
        <v>1406</v>
      </c>
    </row>
    <row r="123" spans="1:11">
      <c r="A123">
        <v>123</v>
      </c>
      <c r="B123" t="s">
        <v>1399</v>
      </c>
      <c r="C123" t="s">
        <v>246</v>
      </c>
      <c r="D123" t="s">
        <v>5460</v>
      </c>
      <c r="E123" t="s">
        <v>5461</v>
      </c>
      <c r="F123" t="s">
        <v>5462</v>
      </c>
      <c r="G123" t="s">
        <v>5463</v>
      </c>
      <c r="H123" t="s">
        <v>1404</v>
      </c>
      <c r="I123" t="s">
        <v>1405</v>
      </c>
      <c r="J123" t="s">
        <v>1406</v>
      </c>
      <c r="K123" t="s">
        <v>5464</v>
      </c>
    </row>
    <row r="124" spans="1:11">
      <c r="A124">
        <v>124</v>
      </c>
      <c r="B124" t="s">
        <v>1399</v>
      </c>
      <c r="C124" t="s">
        <v>246</v>
      </c>
      <c r="D124" t="s">
        <v>5465</v>
      </c>
      <c r="E124" t="s">
        <v>5466</v>
      </c>
      <c r="F124" t="s">
        <v>5467</v>
      </c>
      <c r="G124" t="s">
        <v>5468</v>
      </c>
      <c r="H124" t="s">
        <v>1872</v>
      </c>
      <c r="I124" t="s">
        <v>1405</v>
      </c>
      <c r="J124" t="s">
        <v>1406</v>
      </c>
    </row>
    <row r="125" spans="1:11">
      <c r="A125">
        <v>125</v>
      </c>
      <c r="B125" t="s">
        <v>1399</v>
      </c>
      <c r="C125" t="s">
        <v>246</v>
      </c>
      <c r="D125" t="s">
        <v>5469</v>
      </c>
      <c r="E125" t="s">
        <v>5470</v>
      </c>
      <c r="F125" t="s">
        <v>5471</v>
      </c>
      <c r="G125" t="s">
        <v>5472</v>
      </c>
      <c r="H125" t="s">
        <v>1404</v>
      </c>
      <c r="I125" t="s">
        <v>1405</v>
      </c>
      <c r="J125" t="s">
        <v>1406</v>
      </c>
    </row>
    <row r="126" spans="1:11">
      <c r="A126">
        <v>126</v>
      </c>
      <c r="B126" t="s">
        <v>1399</v>
      </c>
      <c r="C126" t="s">
        <v>246</v>
      </c>
      <c r="D126" t="s">
        <v>5473</v>
      </c>
      <c r="E126" t="s">
        <v>5474</v>
      </c>
      <c r="F126" t="s">
        <v>5475</v>
      </c>
      <c r="G126" t="s">
        <v>5476</v>
      </c>
      <c r="H126" t="s">
        <v>5096</v>
      </c>
      <c r="I126" t="s">
        <v>1405</v>
      </c>
      <c r="J126" t="s">
        <v>1406</v>
      </c>
    </row>
    <row r="127" spans="1:11">
      <c r="A127">
        <v>127</v>
      </c>
      <c r="B127" t="s">
        <v>1399</v>
      </c>
      <c r="C127" t="s">
        <v>246</v>
      </c>
      <c r="D127" t="s">
        <v>5477</v>
      </c>
      <c r="E127" t="s">
        <v>5478</v>
      </c>
      <c r="F127" t="s">
        <v>5479</v>
      </c>
      <c r="G127" t="s">
        <v>5480</v>
      </c>
      <c r="H127" t="s">
        <v>1404</v>
      </c>
      <c r="I127" t="s">
        <v>1405</v>
      </c>
      <c r="J127" t="s">
        <v>1406</v>
      </c>
    </row>
    <row r="128" spans="1:11">
      <c r="A128">
        <v>128</v>
      </c>
      <c r="B128" t="s">
        <v>1399</v>
      </c>
      <c r="C128" t="s">
        <v>246</v>
      </c>
      <c r="D128" t="s">
        <v>5481</v>
      </c>
      <c r="E128" t="s">
        <v>5482</v>
      </c>
      <c r="F128" t="s">
        <v>5483</v>
      </c>
      <c r="G128" t="s">
        <v>5484</v>
      </c>
      <c r="H128" t="s">
        <v>1404</v>
      </c>
      <c r="I128" t="s">
        <v>1405</v>
      </c>
      <c r="J128" t="s">
        <v>1406</v>
      </c>
    </row>
    <row r="129" spans="1:10">
      <c r="A129">
        <v>129</v>
      </c>
      <c r="B129" t="s">
        <v>1399</v>
      </c>
      <c r="C129" t="s">
        <v>246</v>
      </c>
      <c r="D129" t="s">
        <v>5485</v>
      </c>
      <c r="E129" t="s">
        <v>5486</v>
      </c>
      <c r="F129" t="s">
        <v>5487</v>
      </c>
      <c r="G129" t="s">
        <v>5488</v>
      </c>
      <c r="H129" t="s">
        <v>1404</v>
      </c>
      <c r="I129" t="s">
        <v>1405</v>
      </c>
      <c r="J129" t="s">
        <v>1406</v>
      </c>
    </row>
    <row r="130" spans="1:10">
      <c r="A130">
        <v>130</v>
      </c>
      <c r="B130" t="s">
        <v>1399</v>
      </c>
      <c r="C130" t="s">
        <v>246</v>
      </c>
      <c r="D130" t="s">
        <v>5489</v>
      </c>
      <c r="E130" t="s">
        <v>5490</v>
      </c>
      <c r="F130" t="s">
        <v>5491</v>
      </c>
      <c r="G130" t="s">
        <v>5492</v>
      </c>
      <c r="H130" t="s">
        <v>1872</v>
      </c>
      <c r="I130" t="s">
        <v>1405</v>
      </c>
      <c r="J130" t="s">
        <v>1406</v>
      </c>
    </row>
    <row r="131" spans="1:10">
      <c r="A131">
        <v>131</v>
      </c>
      <c r="B131" t="s">
        <v>1399</v>
      </c>
      <c r="C131" t="s">
        <v>246</v>
      </c>
      <c r="D131" t="s">
        <v>5493</v>
      </c>
      <c r="E131" t="s">
        <v>5494</v>
      </c>
      <c r="F131" t="s">
        <v>5495</v>
      </c>
      <c r="G131" t="s">
        <v>5419</v>
      </c>
      <c r="H131" t="s">
        <v>1404</v>
      </c>
      <c r="I131" t="s">
        <v>1405</v>
      </c>
      <c r="J131" t="s">
        <v>1406</v>
      </c>
    </row>
    <row r="132" spans="1:10">
      <c r="A132">
        <v>132</v>
      </c>
      <c r="B132" t="s">
        <v>1399</v>
      </c>
      <c r="C132" t="s">
        <v>246</v>
      </c>
      <c r="D132" t="s">
        <v>5496</v>
      </c>
      <c r="E132" t="s">
        <v>5497</v>
      </c>
      <c r="F132" t="s">
        <v>5498</v>
      </c>
      <c r="G132" t="s">
        <v>5499</v>
      </c>
      <c r="H132" t="s">
        <v>1872</v>
      </c>
      <c r="I132" t="s">
        <v>1405</v>
      </c>
      <c r="J132" t="s">
        <v>1406</v>
      </c>
    </row>
    <row r="133" spans="1:10">
      <c r="A133">
        <v>133</v>
      </c>
      <c r="B133" t="s">
        <v>1399</v>
      </c>
      <c r="C133" t="s">
        <v>246</v>
      </c>
      <c r="D133" t="s">
        <v>5500</v>
      </c>
      <c r="E133" t="s">
        <v>5501</v>
      </c>
      <c r="F133" t="s">
        <v>5502</v>
      </c>
      <c r="G133" t="s">
        <v>5503</v>
      </c>
      <c r="H133" t="s">
        <v>1872</v>
      </c>
      <c r="I133" t="s">
        <v>1405</v>
      </c>
      <c r="J133" t="s">
        <v>1406</v>
      </c>
    </row>
    <row r="140" spans="1:10">
      <c r="G140" s="16"/>
    </row>
    <row r="150" spans="7:7">
      <c r="G150" s="16"/>
    </row>
    <row r="175" spans="7:7">
      <c r="G175" s="16"/>
    </row>
    <row r="195" spans="7:7">
      <c r="G195" s="16"/>
    </row>
    <row r="209" spans="7:7">
      <c r="G209" s="16"/>
    </row>
  </sheetData>
  <sortState xmlns:xlrd2="http://schemas.microsoft.com/office/spreadsheetml/2017/richdata2" ref="A1:K209">
    <sortCondition ref="H1:H20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4CF82-3BCD-417F-9D3C-532344F6A8F2}">
  <dimension ref="A1:BM207"/>
  <sheetViews>
    <sheetView topLeftCell="C1" workbookViewId="0">
      <selection activeCell="I1" sqref="I1:I1048576"/>
    </sheetView>
  </sheetViews>
  <sheetFormatPr defaultRowHeight="15"/>
  <cols>
    <col min="1" max="2" width="11.28515625" customWidth="1"/>
    <col min="3" max="3" width="90.7109375" customWidth="1"/>
    <col min="4" max="4" width="27.28515625" customWidth="1"/>
    <col min="5" max="5" width="38.140625" customWidth="1"/>
    <col min="6" max="6" width="38" customWidth="1"/>
    <col min="7" max="7" width="52.140625" customWidth="1"/>
    <col min="8" max="8" width="16.140625" customWidth="1"/>
  </cols>
  <sheetData>
    <row r="1" spans="1:65">
      <c r="A1">
        <v>1</v>
      </c>
      <c r="B1" t="s">
        <v>468</v>
      </c>
      <c r="C1" t="s">
        <v>5079</v>
      </c>
      <c r="D1" t="s">
        <v>470</v>
      </c>
      <c r="E1" t="s">
        <v>5080</v>
      </c>
      <c r="F1" t="s">
        <v>5081</v>
      </c>
      <c r="G1" t="s">
        <v>636</v>
      </c>
      <c r="H1" t="s">
        <v>470</v>
      </c>
      <c r="I1" t="s">
        <v>470</v>
      </c>
      <c r="J1" t="s">
        <v>470</v>
      </c>
      <c r="K1" t="s">
        <v>470</v>
      </c>
      <c r="L1" t="s">
        <v>470</v>
      </c>
      <c r="M1" t="s">
        <v>470</v>
      </c>
      <c r="N1" t="s">
        <v>470</v>
      </c>
      <c r="O1" t="s">
        <v>470</v>
      </c>
      <c r="P1" t="s">
        <v>470</v>
      </c>
      <c r="Q1" t="s">
        <v>470</v>
      </c>
      <c r="R1" t="s">
        <v>470</v>
      </c>
      <c r="S1" t="s">
        <v>470</v>
      </c>
      <c r="T1" t="s">
        <v>470</v>
      </c>
      <c r="U1" t="s">
        <v>5082</v>
      </c>
      <c r="V1" t="s">
        <v>470</v>
      </c>
      <c r="W1" t="s">
        <v>470</v>
      </c>
      <c r="X1" t="s">
        <v>470</v>
      </c>
      <c r="Y1" t="s">
        <v>470</v>
      </c>
      <c r="Z1" t="s">
        <v>470</v>
      </c>
      <c r="AA1" t="s">
        <v>470</v>
      </c>
      <c r="AB1" t="s">
        <v>470</v>
      </c>
      <c r="AC1" t="s">
        <v>470</v>
      </c>
      <c r="AD1" t="s">
        <v>470</v>
      </c>
      <c r="AE1" t="s">
        <v>470</v>
      </c>
      <c r="AF1" t="s">
        <v>470</v>
      </c>
      <c r="AG1" t="s">
        <v>470</v>
      </c>
      <c r="AH1" t="s">
        <v>4749</v>
      </c>
      <c r="AI1" t="s">
        <v>4750</v>
      </c>
      <c r="AJ1" t="s">
        <v>470</v>
      </c>
      <c r="AK1" t="s">
        <v>470</v>
      </c>
      <c r="AL1" t="s">
        <v>470</v>
      </c>
      <c r="AM1" t="s">
        <v>4751</v>
      </c>
      <c r="AN1">
        <v>2019</v>
      </c>
      <c r="AO1">
        <v>39</v>
      </c>
      <c r="AP1">
        <v>5</v>
      </c>
      <c r="AQ1" t="s">
        <v>470</v>
      </c>
      <c r="AR1" t="s">
        <v>470</v>
      </c>
      <c r="AS1" t="s">
        <v>470</v>
      </c>
      <c r="AT1" t="s">
        <v>470</v>
      </c>
      <c r="AU1">
        <v>462</v>
      </c>
      <c r="AV1">
        <v>471</v>
      </c>
      <c r="AW1" t="s">
        <v>470</v>
      </c>
      <c r="AX1" t="s">
        <v>4164</v>
      </c>
      <c r="AY1" t="str">
        <f>HYPERLINK("http://dx.doi.org/10.1097/JCP.0000000000001089","http://dx.doi.org/10.1097/JCP.0000000000001089")</f>
        <v>http://dx.doi.org/10.1097/JCP.0000000000001089</v>
      </c>
      <c r="AZ1" t="s">
        <v>470</v>
      </c>
      <c r="BA1" t="s">
        <v>470</v>
      </c>
      <c r="BB1" t="s">
        <v>470</v>
      </c>
      <c r="BC1" t="s">
        <v>470</v>
      </c>
      <c r="BD1" t="s">
        <v>470</v>
      </c>
      <c r="BE1" t="s">
        <v>470</v>
      </c>
      <c r="BF1" t="s">
        <v>470</v>
      </c>
      <c r="BG1">
        <v>31433338</v>
      </c>
      <c r="BH1" t="s">
        <v>470</v>
      </c>
      <c r="BI1" t="s">
        <v>470</v>
      </c>
      <c r="BJ1" t="s">
        <v>470</v>
      </c>
      <c r="BK1" t="s">
        <v>470</v>
      </c>
      <c r="BL1" t="s">
        <v>4752</v>
      </c>
      <c r="BM1" t="str">
        <f>HYPERLINK("https%3A%2F%2Fwww.webofscience.com%2Fwos%2Fwoscc%2Ffull-record%2FWOS:000486170600008","View Full Record in Web of Science")</f>
        <v>View Full Record in Web of Science</v>
      </c>
    </row>
    <row r="2" spans="1:65">
      <c r="A2">
        <v>2</v>
      </c>
      <c r="B2" t="s">
        <v>468</v>
      </c>
      <c r="C2" t="s">
        <v>4762</v>
      </c>
      <c r="D2" t="s">
        <v>470</v>
      </c>
      <c r="E2" t="s">
        <v>4763</v>
      </c>
      <c r="F2" t="s">
        <v>3868</v>
      </c>
      <c r="G2" t="s">
        <v>4764</v>
      </c>
      <c r="H2" t="s">
        <v>470</v>
      </c>
      <c r="I2" t="s">
        <v>470</v>
      </c>
      <c r="J2" t="s">
        <v>470</v>
      </c>
      <c r="K2" t="s">
        <v>470</v>
      </c>
      <c r="L2" t="s">
        <v>470</v>
      </c>
      <c r="M2" t="s">
        <v>470</v>
      </c>
      <c r="N2" t="s">
        <v>470</v>
      </c>
      <c r="O2" t="s">
        <v>470</v>
      </c>
      <c r="P2" t="s">
        <v>470</v>
      </c>
      <c r="Q2" t="s">
        <v>470</v>
      </c>
      <c r="R2" t="s">
        <v>470</v>
      </c>
      <c r="S2" t="s">
        <v>470</v>
      </c>
      <c r="T2" t="s">
        <v>470</v>
      </c>
      <c r="U2" t="s">
        <v>470</v>
      </c>
      <c r="V2" t="s">
        <v>470</v>
      </c>
      <c r="W2" t="s">
        <v>470</v>
      </c>
      <c r="X2" t="s">
        <v>470</v>
      </c>
      <c r="Y2" t="s">
        <v>470</v>
      </c>
      <c r="Z2" t="s">
        <v>470</v>
      </c>
      <c r="AA2" t="s">
        <v>470</v>
      </c>
      <c r="AB2" t="s">
        <v>470</v>
      </c>
      <c r="AC2" t="s">
        <v>470</v>
      </c>
      <c r="AD2" t="s">
        <v>470</v>
      </c>
      <c r="AE2" t="s">
        <v>470</v>
      </c>
      <c r="AF2" t="s">
        <v>470</v>
      </c>
      <c r="AG2" t="s">
        <v>470</v>
      </c>
      <c r="AH2" t="s">
        <v>4759</v>
      </c>
      <c r="AI2" t="s">
        <v>4760</v>
      </c>
      <c r="AJ2" t="s">
        <v>470</v>
      </c>
      <c r="AK2" t="s">
        <v>470</v>
      </c>
      <c r="AL2" t="s">
        <v>470</v>
      </c>
      <c r="AM2" t="s">
        <v>927</v>
      </c>
      <c r="AN2">
        <v>2015</v>
      </c>
      <c r="AO2">
        <v>97</v>
      </c>
      <c r="AP2">
        <v>6</v>
      </c>
      <c r="AQ2" t="s">
        <v>470</v>
      </c>
      <c r="AR2" t="s">
        <v>470</v>
      </c>
      <c r="AS2" t="s">
        <v>470</v>
      </c>
      <c r="AT2" t="s">
        <v>470</v>
      </c>
      <c r="AU2">
        <v>587</v>
      </c>
      <c r="AV2">
        <v>596</v>
      </c>
      <c r="AW2" t="s">
        <v>470</v>
      </c>
      <c r="AX2" t="s">
        <v>4363</v>
      </c>
      <c r="AY2" t="str">
        <f>HYPERLINK("http://dx.doi.org/10.1002/cpt.84","http://dx.doi.org/10.1002/cpt.84")</f>
        <v>http://dx.doi.org/10.1002/cpt.84</v>
      </c>
      <c r="AZ2" t="s">
        <v>470</v>
      </c>
      <c r="BA2" t="s">
        <v>470</v>
      </c>
      <c r="BB2" t="s">
        <v>470</v>
      </c>
      <c r="BC2" t="s">
        <v>470</v>
      </c>
      <c r="BD2" t="s">
        <v>470</v>
      </c>
      <c r="BE2" t="s">
        <v>470</v>
      </c>
      <c r="BF2" t="s">
        <v>470</v>
      </c>
      <c r="BG2">
        <v>25669486</v>
      </c>
      <c r="BH2" t="s">
        <v>470</v>
      </c>
      <c r="BI2" t="s">
        <v>470</v>
      </c>
      <c r="BJ2" t="s">
        <v>470</v>
      </c>
      <c r="BK2" t="s">
        <v>470</v>
      </c>
      <c r="BL2" t="s">
        <v>4761</v>
      </c>
      <c r="BM2" t="str">
        <f>HYPERLINK("https%3A%2F%2Fwww.webofscience.com%2Fwos%2Fwoscc%2Ffull-record%2FWOS:000355131400016","View Full Record in Web of Science")</f>
        <v>View Full Record in Web of Science</v>
      </c>
    </row>
    <row r="3" spans="1:65">
      <c r="A3">
        <v>3</v>
      </c>
      <c r="B3" t="s">
        <v>468</v>
      </c>
      <c r="C3" t="s">
        <v>4775</v>
      </c>
      <c r="D3" t="s">
        <v>470</v>
      </c>
      <c r="E3" t="s">
        <v>4776</v>
      </c>
      <c r="F3" t="s">
        <v>3950</v>
      </c>
      <c r="G3" t="s">
        <v>4777</v>
      </c>
      <c r="H3" t="s">
        <v>470</v>
      </c>
      <c r="I3" t="s">
        <v>470</v>
      </c>
      <c r="J3" t="s">
        <v>470</v>
      </c>
      <c r="K3" t="s">
        <v>470</v>
      </c>
      <c r="L3" t="s">
        <v>470</v>
      </c>
      <c r="M3" t="s">
        <v>470</v>
      </c>
      <c r="N3" t="s">
        <v>470</v>
      </c>
      <c r="O3" t="s">
        <v>470</v>
      </c>
      <c r="P3" t="s">
        <v>470</v>
      </c>
      <c r="Q3" t="s">
        <v>470</v>
      </c>
      <c r="R3" t="s">
        <v>470</v>
      </c>
      <c r="S3" t="s">
        <v>470</v>
      </c>
      <c r="T3" t="s">
        <v>470</v>
      </c>
      <c r="U3" t="s">
        <v>4778</v>
      </c>
      <c r="V3" t="s">
        <v>470</v>
      </c>
      <c r="W3" t="s">
        <v>470</v>
      </c>
      <c r="X3" t="s">
        <v>470</v>
      </c>
      <c r="Y3" t="s">
        <v>470</v>
      </c>
      <c r="Z3" t="s">
        <v>470</v>
      </c>
      <c r="AA3" t="s">
        <v>470</v>
      </c>
      <c r="AB3" t="s">
        <v>470</v>
      </c>
      <c r="AC3" t="s">
        <v>470</v>
      </c>
      <c r="AD3" t="s">
        <v>470</v>
      </c>
      <c r="AE3" t="s">
        <v>470</v>
      </c>
      <c r="AF3" t="s">
        <v>470</v>
      </c>
      <c r="AG3" t="s">
        <v>470</v>
      </c>
      <c r="AH3" t="s">
        <v>4765</v>
      </c>
      <c r="AI3" t="s">
        <v>4766</v>
      </c>
      <c r="AJ3" t="s">
        <v>470</v>
      </c>
      <c r="AK3" t="s">
        <v>470</v>
      </c>
      <c r="AL3" t="s">
        <v>470</v>
      </c>
      <c r="AM3" t="s">
        <v>1001</v>
      </c>
      <c r="AN3">
        <v>2021</v>
      </c>
      <c r="AO3">
        <v>39</v>
      </c>
      <c r="AP3">
        <v>6</v>
      </c>
      <c r="AQ3" t="s">
        <v>470</v>
      </c>
      <c r="AR3" t="s">
        <v>470</v>
      </c>
      <c r="AS3" t="s">
        <v>539</v>
      </c>
      <c r="AT3" t="s">
        <v>470</v>
      </c>
      <c r="AU3">
        <v>1014</v>
      </c>
      <c r="AV3">
        <v>1017</v>
      </c>
      <c r="AW3" t="s">
        <v>470</v>
      </c>
      <c r="AX3" t="s">
        <v>3869</v>
      </c>
      <c r="AY3" t="str">
        <f>HYPERLINK("http://dx.doi.org/10.1016/j.clindermatol.2020.11.007","http://dx.doi.org/10.1016/j.clindermatol.2020.11.007")</f>
        <v>http://dx.doi.org/10.1016/j.clindermatol.2020.11.007</v>
      </c>
      <c r="AZ3" t="s">
        <v>470</v>
      </c>
      <c r="BA3" t="s">
        <v>1362</v>
      </c>
      <c r="BB3" t="s">
        <v>470</v>
      </c>
      <c r="BC3" t="s">
        <v>470</v>
      </c>
      <c r="BD3" t="s">
        <v>470</v>
      </c>
      <c r="BE3" t="s">
        <v>470</v>
      </c>
      <c r="BF3" t="s">
        <v>470</v>
      </c>
      <c r="BG3">
        <v>34920818</v>
      </c>
      <c r="BH3" t="s">
        <v>470</v>
      </c>
      <c r="BI3" t="s">
        <v>470</v>
      </c>
      <c r="BJ3" t="s">
        <v>470</v>
      </c>
      <c r="BK3" t="s">
        <v>470</v>
      </c>
      <c r="BL3" t="s">
        <v>4767</v>
      </c>
      <c r="BM3" t="str">
        <f>HYPERLINK("https%3A%2F%2Fwww.webofscience.com%2Fwos%2Fwoscc%2Ffull-record%2FWOS:000732467500008","View Full Record in Web of Science")</f>
        <v>View Full Record in Web of Science</v>
      </c>
    </row>
    <row r="4" spans="1:65">
      <c r="A4">
        <v>4</v>
      </c>
      <c r="B4" t="s">
        <v>468</v>
      </c>
      <c r="C4" t="s">
        <v>4787</v>
      </c>
      <c r="D4" t="s">
        <v>470</v>
      </c>
      <c r="E4" t="s">
        <v>4788</v>
      </c>
      <c r="F4" t="s">
        <v>3902</v>
      </c>
      <c r="G4" t="s">
        <v>4789</v>
      </c>
      <c r="H4" t="s">
        <v>470</v>
      </c>
      <c r="I4" t="s">
        <v>470</v>
      </c>
      <c r="J4" t="s">
        <v>470</v>
      </c>
      <c r="K4" t="s">
        <v>470</v>
      </c>
      <c r="L4" t="s">
        <v>470</v>
      </c>
      <c r="M4" t="s">
        <v>470</v>
      </c>
      <c r="N4" t="s">
        <v>470</v>
      </c>
      <c r="O4" t="s">
        <v>470</v>
      </c>
      <c r="P4" t="s">
        <v>470</v>
      </c>
      <c r="Q4" t="s">
        <v>470</v>
      </c>
      <c r="R4" t="s">
        <v>470</v>
      </c>
      <c r="S4" t="s">
        <v>470</v>
      </c>
      <c r="T4" t="s">
        <v>4790</v>
      </c>
      <c r="U4" t="s">
        <v>4791</v>
      </c>
      <c r="V4" t="s">
        <v>470</v>
      </c>
      <c r="W4" t="s">
        <v>470</v>
      </c>
      <c r="X4" t="s">
        <v>470</v>
      </c>
      <c r="Y4" t="s">
        <v>470</v>
      </c>
      <c r="Z4" t="s">
        <v>470</v>
      </c>
      <c r="AA4" t="s">
        <v>470</v>
      </c>
      <c r="AB4" t="s">
        <v>470</v>
      </c>
      <c r="AC4" t="s">
        <v>470</v>
      </c>
      <c r="AD4" t="s">
        <v>470</v>
      </c>
      <c r="AE4" t="s">
        <v>470</v>
      </c>
      <c r="AF4" t="s">
        <v>470</v>
      </c>
      <c r="AG4" t="s">
        <v>470</v>
      </c>
      <c r="AH4" t="s">
        <v>4772</v>
      </c>
      <c r="AI4" t="s">
        <v>4773</v>
      </c>
      <c r="AJ4" t="s">
        <v>470</v>
      </c>
      <c r="AK4" t="s">
        <v>470</v>
      </c>
      <c r="AL4" t="s">
        <v>470</v>
      </c>
      <c r="AM4" t="s">
        <v>654</v>
      </c>
      <c r="AN4">
        <v>2001</v>
      </c>
      <c r="AO4">
        <v>29</v>
      </c>
      <c r="AP4">
        <v>4</v>
      </c>
      <c r="AQ4" t="s">
        <v>470</v>
      </c>
      <c r="AR4" t="s">
        <v>470</v>
      </c>
      <c r="AS4" t="s">
        <v>470</v>
      </c>
      <c r="AT4" t="s">
        <v>470</v>
      </c>
      <c r="AU4">
        <v>301</v>
      </c>
      <c r="AV4">
        <v>307</v>
      </c>
      <c r="AW4" t="s">
        <v>470</v>
      </c>
      <c r="AX4" t="s">
        <v>4725</v>
      </c>
      <c r="AY4" t="str">
        <f>HYPERLINK("http://dx.doi.org/10.1080/01140671.2001.9514191","http://dx.doi.org/10.1080/01140671.2001.9514191")</f>
        <v>http://dx.doi.org/10.1080/01140671.2001.9514191</v>
      </c>
      <c r="AZ4" t="s">
        <v>470</v>
      </c>
      <c r="BA4" t="s">
        <v>470</v>
      </c>
      <c r="BB4" t="s">
        <v>470</v>
      </c>
      <c r="BC4" t="s">
        <v>470</v>
      </c>
      <c r="BD4" t="s">
        <v>470</v>
      </c>
      <c r="BE4" t="s">
        <v>470</v>
      </c>
      <c r="BF4" t="s">
        <v>470</v>
      </c>
      <c r="BG4" t="s">
        <v>470</v>
      </c>
      <c r="BH4" t="s">
        <v>470</v>
      </c>
      <c r="BI4" t="s">
        <v>470</v>
      </c>
      <c r="BJ4" t="s">
        <v>470</v>
      </c>
      <c r="BK4" t="s">
        <v>470</v>
      </c>
      <c r="BL4" t="s">
        <v>4774</v>
      </c>
      <c r="BM4" t="str">
        <f>HYPERLINK("https%3A%2F%2Fwww.webofscience.com%2Fwos%2Fwoscc%2Ffull-record%2FWOS:000173384900008","View Full Record in Web of Science")</f>
        <v>View Full Record in Web of Science</v>
      </c>
    </row>
    <row r="5" spans="1:65">
      <c r="A5">
        <v>5</v>
      </c>
      <c r="B5" t="s">
        <v>468</v>
      </c>
      <c r="C5" t="s">
        <v>4821</v>
      </c>
      <c r="D5" t="s">
        <v>470</v>
      </c>
      <c r="E5" t="s">
        <v>4822</v>
      </c>
      <c r="F5" t="s">
        <v>3937</v>
      </c>
      <c r="G5" t="s">
        <v>4823</v>
      </c>
      <c r="H5" t="s">
        <v>470</v>
      </c>
      <c r="I5" t="s">
        <v>470</v>
      </c>
      <c r="J5" t="s">
        <v>470</v>
      </c>
      <c r="K5" t="s">
        <v>470</v>
      </c>
      <c r="L5" t="s">
        <v>470</v>
      </c>
      <c r="M5" t="s">
        <v>470</v>
      </c>
      <c r="N5" t="s">
        <v>470</v>
      </c>
      <c r="O5" t="s">
        <v>470</v>
      </c>
      <c r="P5" t="s">
        <v>470</v>
      </c>
      <c r="Q5" t="s">
        <v>470</v>
      </c>
      <c r="R5" t="s">
        <v>470</v>
      </c>
      <c r="S5" t="s">
        <v>470</v>
      </c>
      <c r="T5" t="s">
        <v>4824</v>
      </c>
      <c r="U5" t="s">
        <v>4825</v>
      </c>
      <c r="V5" t="s">
        <v>470</v>
      </c>
      <c r="W5" t="s">
        <v>470</v>
      </c>
      <c r="X5" t="s">
        <v>470</v>
      </c>
      <c r="Y5" t="s">
        <v>470</v>
      </c>
      <c r="Z5" t="s">
        <v>470</v>
      </c>
      <c r="AA5" t="s">
        <v>470</v>
      </c>
      <c r="AB5" t="s">
        <v>470</v>
      </c>
      <c r="AC5" t="s">
        <v>470</v>
      </c>
      <c r="AD5" t="s">
        <v>470</v>
      </c>
      <c r="AE5" t="s">
        <v>470</v>
      </c>
      <c r="AF5" t="s">
        <v>470</v>
      </c>
      <c r="AG5" t="s">
        <v>470</v>
      </c>
      <c r="AH5" t="s">
        <v>4779</v>
      </c>
      <c r="AI5" t="s">
        <v>4780</v>
      </c>
      <c r="AJ5" t="s">
        <v>470</v>
      </c>
      <c r="AK5" t="s">
        <v>470</v>
      </c>
      <c r="AL5" t="s">
        <v>470</v>
      </c>
      <c r="AM5" t="s">
        <v>831</v>
      </c>
      <c r="AN5">
        <v>2021</v>
      </c>
      <c r="AO5">
        <v>29</v>
      </c>
      <c r="AP5">
        <v>2</v>
      </c>
      <c r="AQ5" t="s">
        <v>470</v>
      </c>
      <c r="AR5" t="s">
        <v>470</v>
      </c>
      <c r="AS5" t="s">
        <v>470</v>
      </c>
      <c r="AT5" t="s">
        <v>470</v>
      </c>
      <c r="AU5">
        <v>124</v>
      </c>
      <c r="AV5">
        <v>128</v>
      </c>
      <c r="AW5">
        <v>1039856220970047</v>
      </c>
      <c r="AX5" t="s">
        <v>3952</v>
      </c>
      <c r="AY5" t="str">
        <f>HYPERLINK("http://dx.doi.org/10.1177/1039856220970047","http://dx.doi.org/10.1177/1039856220970047")</f>
        <v>http://dx.doi.org/10.1177/1039856220970047</v>
      </c>
      <c r="AZ5" t="s">
        <v>470</v>
      </c>
      <c r="BA5" t="s">
        <v>4781</v>
      </c>
      <c r="BB5" t="s">
        <v>470</v>
      </c>
      <c r="BC5" t="s">
        <v>470</v>
      </c>
      <c r="BD5" t="s">
        <v>470</v>
      </c>
      <c r="BE5" t="s">
        <v>470</v>
      </c>
      <c r="BF5" t="s">
        <v>470</v>
      </c>
      <c r="BG5">
        <v>33167664</v>
      </c>
      <c r="BH5" t="s">
        <v>470</v>
      </c>
      <c r="BI5" t="s">
        <v>470</v>
      </c>
      <c r="BJ5" t="s">
        <v>470</v>
      </c>
      <c r="BK5" t="s">
        <v>470</v>
      </c>
      <c r="BL5" t="s">
        <v>4782</v>
      </c>
      <c r="BM5" t="str">
        <f>HYPERLINK("https%3A%2F%2Fwww.webofscience.com%2Fwos%2Fwoscc%2Ffull-record%2FWOS:000630164300001","View Full Record in Web of Science")</f>
        <v>View Full Record in Web of Science</v>
      </c>
    </row>
    <row r="6" spans="1:65">
      <c r="A6">
        <v>6</v>
      </c>
      <c r="B6" t="s">
        <v>468</v>
      </c>
      <c r="C6" t="s">
        <v>4922</v>
      </c>
      <c r="D6" t="s">
        <v>470</v>
      </c>
      <c r="E6" t="s">
        <v>4923</v>
      </c>
      <c r="F6" t="s">
        <v>3854</v>
      </c>
      <c r="G6" t="s">
        <v>4924</v>
      </c>
      <c r="H6" t="s">
        <v>470</v>
      </c>
      <c r="I6" t="s">
        <v>470</v>
      </c>
      <c r="J6" t="s">
        <v>470</v>
      </c>
      <c r="K6" t="s">
        <v>470</v>
      </c>
      <c r="L6" t="s">
        <v>470</v>
      </c>
      <c r="M6" t="s">
        <v>470</v>
      </c>
      <c r="N6" t="s">
        <v>470</v>
      </c>
      <c r="O6" t="s">
        <v>470</v>
      </c>
      <c r="P6" t="s">
        <v>470</v>
      </c>
      <c r="Q6" t="s">
        <v>470</v>
      </c>
      <c r="R6" t="s">
        <v>470</v>
      </c>
      <c r="S6" t="s">
        <v>470</v>
      </c>
      <c r="T6" t="s">
        <v>470</v>
      </c>
      <c r="U6" t="s">
        <v>470</v>
      </c>
      <c r="V6" t="s">
        <v>470</v>
      </c>
      <c r="W6" t="s">
        <v>470</v>
      </c>
      <c r="X6" t="s">
        <v>470</v>
      </c>
      <c r="Y6" t="s">
        <v>470</v>
      </c>
      <c r="Z6" t="s">
        <v>470</v>
      </c>
      <c r="AA6" t="s">
        <v>470</v>
      </c>
      <c r="AB6" t="s">
        <v>470</v>
      </c>
      <c r="AC6" t="s">
        <v>470</v>
      </c>
      <c r="AD6" t="s">
        <v>470</v>
      </c>
      <c r="AE6" t="s">
        <v>470</v>
      </c>
      <c r="AF6" t="s">
        <v>470</v>
      </c>
      <c r="AG6" t="s">
        <v>470</v>
      </c>
      <c r="AH6" t="s">
        <v>516</v>
      </c>
      <c r="AI6" t="s">
        <v>517</v>
      </c>
      <c r="AJ6" t="s">
        <v>470</v>
      </c>
      <c r="AK6" t="s">
        <v>470</v>
      </c>
      <c r="AL6" t="s">
        <v>470</v>
      </c>
      <c r="AM6" t="s">
        <v>927</v>
      </c>
      <c r="AN6">
        <v>2020</v>
      </c>
      <c r="AO6">
        <v>5</v>
      </c>
      <c r="AP6">
        <v>2</v>
      </c>
      <c r="AQ6" t="s">
        <v>470</v>
      </c>
      <c r="AR6" t="s">
        <v>470</v>
      </c>
      <c r="AS6" t="s">
        <v>470</v>
      </c>
      <c r="AT6" t="s">
        <v>470</v>
      </c>
      <c r="AU6">
        <v>121</v>
      </c>
      <c r="AV6">
        <v>131</v>
      </c>
      <c r="AW6" t="s">
        <v>470</v>
      </c>
      <c r="AX6" t="s">
        <v>4084</v>
      </c>
      <c r="AY6" t="str">
        <f>HYPERLINK("http://dx.doi.org/10.1089/can.2019.0060","http://dx.doi.org/10.1089/can.2019.0060")</f>
        <v>http://dx.doi.org/10.1089/can.2019.0060</v>
      </c>
      <c r="AZ6" t="s">
        <v>470</v>
      </c>
      <c r="BA6" t="s">
        <v>470</v>
      </c>
      <c r="BB6" t="s">
        <v>470</v>
      </c>
      <c r="BC6" t="s">
        <v>470</v>
      </c>
      <c r="BD6" t="s">
        <v>470</v>
      </c>
      <c r="BE6" t="s">
        <v>470</v>
      </c>
      <c r="BF6" t="s">
        <v>470</v>
      </c>
      <c r="BG6">
        <v>32656344</v>
      </c>
      <c r="BH6" t="s">
        <v>470</v>
      </c>
      <c r="BI6" t="s">
        <v>470</v>
      </c>
      <c r="BJ6" t="s">
        <v>470</v>
      </c>
      <c r="BK6" t="s">
        <v>470</v>
      </c>
      <c r="BL6" t="s">
        <v>4786</v>
      </c>
      <c r="BM6" t="str">
        <f>HYPERLINK("https%3A%2F%2Fwww.webofscience.com%2Fwos%2Fwoscc%2Ffull-record%2FWOS:000616148300002","View Full Record in Web of Science")</f>
        <v>View Full Record in Web of Science</v>
      </c>
    </row>
    <row r="7" spans="1:65">
      <c r="A7">
        <v>7</v>
      </c>
      <c r="B7" t="s">
        <v>468</v>
      </c>
      <c r="C7" t="s">
        <v>4952</v>
      </c>
      <c r="D7" t="s">
        <v>470</v>
      </c>
      <c r="E7" t="s">
        <v>4953</v>
      </c>
      <c r="F7" t="s">
        <v>3861</v>
      </c>
      <c r="G7" t="s">
        <v>4954</v>
      </c>
      <c r="H7" t="s">
        <v>470</v>
      </c>
      <c r="I7" t="s">
        <v>470</v>
      </c>
      <c r="J7" t="s">
        <v>470</v>
      </c>
      <c r="K7" t="s">
        <v>470</v>
      </c>
      <c r="L7" t="s">
        <v>470</v>
      </c>
      <c r="M7" t="s">
        <v>470</v>
      </c>
      <c r="N7" t="s">
        <v>470</v>
      </c>
      <c r="O7" t="s">
        <v>470</v>
      </c>
      <c r="P7" t="s">
        <v>470</v>
      </c>
      <c r="Q7" t="s">
        <v>470</v>
      </c>
      <c r="R7" t="s">
        <v>470</v>
      </c>
      <c r="S7" t="s">
        <v>470</v>
      </c>
      <c r="T7" t="s">
        <v>470</v>
      </c>
      <c r="U7" t="s">
        <v>470</v>
      </c>
      <c r="V7" t="s">
        <v>470</v>
      </c>
      <c r="W7" t="s">
        <v>470</v>
      </c>
      <c r="X7" t="s">
        <v>470</v>
      </c>
      <c r="Y7" t="s">
        <v>470</v>
      </c>
      <c r="Z7" t="s">
        <v>470</v>
      </c>
      <c r="AA7" t="s">
        <v>470</v>
      </c>
      <c r="AB7" t="s">
        <v>470</v>
      </c>
      <c r="AC7" t="s">
        <v>470</v>
      </c>
      <c r="AD7" t="s">
        <v>470</v>
      </c>
      <c r="AE7" t="s">
        <v>470</v>
      </c>
      <c r="AF7" t="s">
        <v>470</v>
      </c>
      <c r="AG7" t="s">
        <v>470</v>
      </c>
      <c r="AH7" t="s">
        <v>4792</v>
      </c>
      <c r="AI7" t="s">
        <v>4793</v>
      </c>
      <c r="AJ7" t="s">
        <v>470</v>
      </c>
      <c r="AK7" t="s">
        <v>470</v>
      </c>
      <c r="AL7" t="s">
        <v>470</v>
      </c>
      <c r="AM7" t="s">
        <v>4794</v>
      </c>
      <c r="AN7">
        <v>2021</v>
      </c>
      <c r="AO7">
        <v>63</v>
      </c>
      <c r="AP7">
        <v>4</v>
      </c>
      <c r="AQ7" t="s">
        <v>470</v>
      </c>
      <c r="AR7" t="s">
        <v>470</v>
      </c>
      <c r="AS7" t="s">
        <v>470</v>
      </c>
      <c r="AT7" t="s">
        <v>470</v>
      </c>
      <c r="AU7">
        <v>391</v>
      </c>
      <c r="AV7" t="s">
        <v>801</v>
      </c>
      <c r="AW7" t="s">
        <v>470</v>
      </c>
      <c r="AX7" t="s">
        <v>470</v>
      </c>
      <c r="AY7" t="s">
        <v>470</v>
      </c>
      <c r="AZ7" t="s">
        <v>470</v>
      </c>
      <c r="BA7" t="s">
        <v>470</v>
      </c>
      <c r="BB7" t="s">
        <v>470</v>
      </c>
      <c r="BC7" t="s">
        <v>470</v>
      </c>
      <c r="BD7" t="s">
        <v>470</v>
      </c>
      <c r="BE7" t="s">
        <v>470</v>
      </c>
      <c r="BF7" t="s">
        <v>470</v>
      </c>
      <c r="BG7">
        <v>34456353</v>
      </c>
      <c r="BH7" t="s">
        <v>470</v>
      </c>
      <c r="BI7" t="s">
        <v>470</v>
      </c>
      <c r="BJ7" t="s">
        <v>470</v>
      </c>
      <c r="BK7" t="s">
        <v>470</v>
      </c>
      <c r="BL7" t="s">
        <v>4795</v>
      </c>
      <c r="BM7" t="str">
        <f>HYPERLINK("https%3A%2F%2Fwww.webofscience.com%2Fwos%2Fwoscc%2Ffull-record%2FWOS:000685580000011","View Full Record in Web of Science")</f>
        <v>View Full Record in Web of Science</v>
      </c>
    </row>
    <row r="8" spans="1:65">
      <c r="A8">
        <v>8</v>
      </c>
      <c r="B8" t="s">
        <v>468</v>
      </c>
      <c r="C8" t="s">
        <v>4958</v>
      </c>
      <c r="D8" t="s">
        <v>470</v>
      </c>
      <c r="E8" t="s">
        <v>4959</v>
      </c>
      <c r="F8" t="s">
        <v>4018</v>
      </c>
      <c r="G8" t="s">
        <v>4960</v>
      </c>
      <c r="H8" t="s">
        <v>470</v>
      </c>
      <c r="I8" t="s">
        <v>470</v>
      </c>
      <c r="J8" t="s">
        <v>470</v>
      </c>
      <c r="K8" t="s">
        <v>470</v>
      </c>
      <c r="L8" t="s">
        <v>470</v>
      </c>
      <c r="M8" t="s">
        <v>470</v>
      </c>
      <c r="N8" t="s">
        <v>470</v>
      </c>
      <c r="O8" t="s">
        <v>470</v>
      </c>
      <c r="P8" t="s">
        <v>470</v>
      </c>
      <c r="Q8" t="s">
        <v>470</v>
      </c>
      <c r="R8" t="s">
        <v>470</v>
      </c>
      <c r="S8" t="s">
        <v>470</v>
      </c>
      <c r="T8" t="s">
        <v>470</v>
      </c>
      <c r="U8" t="s">
        <v>470</v>
      </c>
      <c r="V8" t="s">
        <v>470</v>
      </c>
      <c r="W8" t="s">
        <v>470</v>
      </c>
      <c r="X8" t="s">
        <v>470</v>
      </c>
      <c r="Y8" t="s">
        <v>470</v>
      </c>
      <c r="Z8" t="s">
        <v>470</v>
      </c>
      <c r="AA8" t="s">
        <v>470</v>
      </c>
      <c r="AB8" t="s">
        <v>470</v>
      </c>
      <c r="AC8" t="s">
        <v>470</v>
      </c>
      <c r="AD8" t="s">
        <v>470</v>
      </c>
      <c r="AE8" t="s">
        <v>470</v>
      </c>
      <c r="AF8" t="s">
        <v>470</v>
      </c>
      <c r="AG8" t="s">
        <v>470</v>
      </c>
      <c r="AH8" t="s">
        <v>4800</v>
      </c>
      <c r="AI8" t="s">
        <v>470</v>
      </c>
      <c r="AJ8" t="s">
        <v>470</v>
      </c>
      <c r="AK8" t="s">
        <v>470</v>
      </c>
      <c r="AL8" t="s">
        <v>470</v>
      </c>
      <c r="AM8" t="s">
        <v>654</v>
      </c>
      <c r="AN8">
        <v>2006</v>
      </c>
      <c r="AO8">
        <v>40</v>
      </c>
      <c r="AP8">
        <v>12</v>
      </c>
      <c r="AQ8" t="s">
        <v>470</v>
      </c>
      <c r="AR8" t="s">
        <v>470</v>
      </c>
      <c r="AS8" t="s">
        <v>470</v>
      </c>
      <c r="AT8" t="s">
        <v>470</v>
      </c>
      <c r="AU8">
        <v>2211</v>
      </c>
      <c r="AV8">
        <v>2215</v>
      </c>
      <c r="AW8" t="s">
        <v>470</v>
      </c>
      <c r="AX8" t="s">
        <v>4625</v>
      </c>
      <c r="AY8" t="str">
        <f>HYPERLINK("http://dx.doi.org/10.1345/aph.1H399","http://dx.doi.org/10.1345/aph.1H399")</f>
        <v>http://dx.doi.org/10.1345/aph.1H399</v>
      </c>
      <c r="AZ8" t="s">
        <v>470</v>
      </c>
      <c r="BA8" t="s">
        <v>470</v>
      </c>
      <c r="BB8" t="s">
        <v>470</v>
      </c>
      <c r="BC8" t="s">
        <v>470</v>
      </c>
      <c r="BD8" t="s">
        <v>470</v>
      </c>
      <c r="BE8" t="s">
        <v>470</v>
      </c>
      <c r="BF8" t="s">
        <v>470</v>
      </c>
      <c r="BG8">
        <v>17062830</v>
      </c>
      <c r="BH8" t="s">
        <v>470</v>
      </c>
      <c r="BI8" t="s">
        <v>470</v>
      </c>
      <c r="BJ8" t="s">
        <v>470</v>
      </c>
      <c r="BK8" t="s">
        <v>470</v>
      </c>
      <c r="BL8" t="s">
        <v>4801</v>
      </c>
      <c r="BM8" t="str">
        <f>HYPERLINK("https%3A%2F%2Fwww.webofscience.com%2Fwos%2Fwoscc%2Ffull-record%2FWOS:000242881400017","View Full Record in Web of Science")</f>
        <v>View Full Record in Web of Science</v>
      </c>
    </row>
    <row r="9" spans="1:65">
      <c r="A9">
        <v>9</v>
      </c>
      <c r="B9" t="s">
        <v>468</v>
      </c>
      <c r="C9" t="s">
        <v>4976</v>
      </c>
      <c r="D9" t="s">
        <v>470</v>
      </c>
      <c r="E9" t="s">
        <v>4977</v>
      </c>
      <c r="F9" t="s">
        <v>3944</v>
      </c>
      <c r="G9" t="s">
        <v>481</v>
      </c>
      <c r="H9" t="s">
        <v>470</v>
      </c>
      <c r="I9" t="s">
        <v>470</v>
      </c>
      <c r="J9" t="s">
        <v>470</v>
      </c>
      <c r="K9" t="s">
        <v>470</v>
      </c>
      <c r="L9" t="s">
        <v>470</v>
      </c>
      <c r="M9" t="s">
        <v>470</v>
      </c>
      <c r="N9" t="s">
        <v>470</v>
      </c>
      <c r="O9" t="s">
        <v>470</v>
      </c>
      <c r="P9" t="s">
        <v>470</v>
      </c>
      <c r="Q9" t="s">
        <v>470</v>
      </c>
      <c r="R9" t="s">
        <v>470</v>
      </c>
      <c r="S9" t="s">
        <v>470</v>
      </c>
      <c r="T9" t="s">
        <v>470</v>
      </c>
      <c r="U9" t="s">
        <v>6213</v>
      </c>
      <c r="V9" t="s">
        <v>470</v>
      </c>
      <c r="W9" t="s">
        <v>470</v>
      </c>
      <c r="X9" t="s">
        <v>470</v>
      </c>
      <c r="Y9" t="s">
        <v>470</v>
      </c>
      <c r="Z9" t="s">
        <v>470</v>
      </c>
      <c r="AA9" t="s">
        <v>470</v>
      </c>
      <c r="AB9" t="s">
        <v>470</v>
      </c>
      <c r="AC9" t="s">
        <v>470</v>
      </c>
      <c r="AD9" t="s">
        <v>470</v>
      </c>
      <c r="AE9" t="s">
        <v>470</v>
      </c>
      <c r="AF9" t="s">
        <v>470</v>
      </c>
      <c r="AG9" t="s">
        <v>470</v>
      </c>
      <c r="AH9" t="s">
        <v>4808</v>
      </c>
      <c r="AI9" t="s">
        <v>4809</v>
      </c>
      <c r="AJ9" t="s">
        <v>470</v>
      </c>
      <c r="AK9" t="s">
        <v>470</v>
      </c>
      <c r="AL9" t="s">
        <v>470</v>
      </c>
      <c r="AM9" t="s">
        <v>4810</v>
      </c>
      <c r="AN9">
        <v>2018</v>
      </c>
      <c r="AO9">
        <v>145</v>
      </c>
      <c r="AP9" t="s">
        <v>4811</v>
      </c>
      <c r="AQ9" t="s">
        <v>470</v>
      </c>
      <c r="AR9" t="s">
        <v>470</v>
      </c>
      <c r="AS9" t="s">
        <v>470</v>
      </c>
      <c r="AT9" t="s">
        <v>470</v>
      </c>
      <c r="AU9">
        <v>429</v>
      </c>
      <c r="AV9">
        <v>432</v>
      </c>
      <c r="AW9" t="s">
        <v>470</v>
      </c>
      <c r="AX9" t="s">
        <v>4204</v>
      </c>
      <c r="AY9" t="str">
        <f>HYPERLINK("http://dx.doi.org/10.1016/j.annder.2018.02.007","http://dx.doi.org/10.1016/j.annder.2018.02.007")</f>
        <v>http://dx.doi.org/10.1016/j.annder.2018.02.007</v>
      </c>
      <c r="AZ9" t="s">
        <v>470</v>
      </c>
      <c r="BA9" t="s">
        <v>470</v>
      </c>
      <c r="BB9" t="s">
        <v>470</v>
      </c>
      <c r="BC9" t="s">
        <v>470</v>
      </c>
      <c r="BD9" t="s">
        <v>470</v>
      </c>
      <c r="BE9" t="s">
        <v>470</v>
      </c>
      <c r="BF9" t="s">
        <v>470</v>
      </c>
      <c r="BG9">
        <v>29685324</v>
      </c>
      <c r="BH9" t="s">
        <v>470</v>
      </c>
      <c r="BI9" t="s">
        <v>470</v>
      </c>
      <c r="BJ9" t="s">
        <v>470</v>
      </c>
      <c r="BK9" t="s">
        <v>470</v>
      </c>
      <c r="BL9" t="s">
        <v>4812</v>
      </c>
      <c r="BM9" t="str">
        <f>HYPERLINK("https%3A%2F%2Fwww.webofscience.com%2Fwos%2Fwoscc%2Ffull-record%2FWOS:000434786400006","View Full Record in Web of Science")</f>
        <v>View Full Record in Web of Science</v>
      </c>
    </row>
    <row r="10" spans="1:65">
      <c r="A10">
        <v>10</v>
      </c>
      <c r="B10" t="s">
        <v>468</v>
      </c>
      <c r="C10" t="s">
        <v>5035</v>
      </c>
      <c r="D10" t="s">
        <v>470</v>
      </c>
      <c r="E10" t="s">
        <v>5036</v>
      </c>
      <c r="F10" t="s">
        <v>3888</v>
      </c>
      <c r="G10" t="s">
        <v>5037</v>
      </c>
      <c r="H10" t="s">
        <v>470</v>
      </c>
      <c r="I10" t="s">
        <v>470</v>
      </c>
      <c r="J10" t="s">
        <v>470</v>
      </c>
      <c r="K10" t="s">
        <v>470</v>
      </c>
      <c r="L10" t="s">
        <v>470</v>
      </c>
      <c r="M10" t="s">
        <v>470</v>
      </c>
      <c r="N10" t="s">
        <v>470</v>
      </c>
      <c r="O10" t="s">
        <v>470</v>
      </c>
      <c r="P10" t="s">
        <v>470</v>
      </c>
      <c r="Q10" t="s">
        <v>470</v>
      </c>
      <c r="R10" t="s">
        <v>470</v>
      </c>
      <c r="S10" t="s">
        <v>470</v>
      </c>
      <c r="T10" t="s">
        <v>6214</v>
      </c>
      <c r="U10" t="s">
        <v>6215</v>
      </c>
      <c r="V10" t="s">
        <v>470</v>
      </c>
      <c r="W10" t="s">
        <v>470</v>
      </c>
      <c r="X10" t="s">
        <v>470</v>
      </c>
      <c r="Y10" t="s">
        <v>470</v>
      </c>
      <c r="Z10" t="s">
        <v>470</v>
      </c>
      <c r="AA10" t="s">
        <v>470</v>
      </c>
      <c r="AB10" t="s">
        <v>470</v>
      </c>
      <c r="AC10" t="s">
        <v>470</v>
      </c>
      <c r="AD10" t="s">
        <v>470</v>
      </c>
      <c r="AE10" t="s">
        <v>470</v>
      </c>
      <c r="AF10" t="s">
        <v>470</v>
      </c>
      <c r="AG10" t="s">
        <v>470</v>
      </c>
      <c r="AH10" t="s">
        <v>4818</v>
      </c>
      <c r="AI10" t="s">
        <v>4819</v>
      </c>
      <c r="AJ10" t="s">
        <v>470</v>
      </c>
      <c r="AK10" t="s">
        <v>470</v>
      </c>
      <c r="AL10" t="s">
        <v>470</v>
      </c>
      <c r="AM10" t="s">
        <v>470</v>
      </c>
      <c r="AN10">
        <v>2016</v>
      </c>
      <c r="AO10">
        <v>22</v>
      </c>
      <c r="AP10">
        <v>42</v>
      </c>
      <c r="AQ10" t="s">
        <v>470</v>
      </c>
      <c r="AR10" t="s">
        <v>470</v>
      </c>
      <c r="AS10" t="s">
        <v>470</v>
      </c>
      <c r="AT10" t="s">
        <v>470</v>
      </c>
      <c r="AU10">
        <v>6397</v>
      </c>
      <c r="AV10">
        <v>6408</v>
      </c>
      <c r="AW10" t="s">
        <v>470</v>
      </c>
      <c r="AX10" t="s">
        <v>4322</v>
      </c>
      <c r="AY10" t="str">
        <f>HYPERLINK("http://dx.doi.org/10.2174/1381612822666160831094811","http://dx.doi.org/10.2174/1381612822666160831094811")</f>
        <v>http://dx.doi.org/10.2174/1381612822666160831094811</v>
      </c>
      <c r="AZ10" t="s">
        <v>470</v>
      </c>
      <c r="BA10" t="s">
        <v>470</v>
      </c>
      <c r="BB10" t="s">
        <v>470</v>
      </c>
      <c r="BC10" t="s">
        <v>470</v>
      </c>
      <c r="BD10" t="s">
        <v>470</v>
      </c>
      <c r="BE10" t="s">
        <v>470</v>
      </c>
      <c r="BF10" t="s">
        <v>470</v>
      </c>
      <c r="BG10">
        <v>27587205</v>
      </c>
      <c r="BH10" t="s">
        <v>470</v>
      </c>
      <c r="BI10" t="s">
        <v>470</v>
      </c>
      <c r="BJ10" t="s">
        <v>470</v>
      </c>
      <c r="BK10" t="s">
        <v>470</v>
      </c>
      <c r="BL10" t="s">
        <v>4820</v>
      </c>
      <c r="BM10" t="str">
        <f>HYPERLINK("https%3A%2F%2Fwww.webofscience.com%2Fwos%2Fwoscc%2Ffull-record%2FWOS:000391423200007","View Full Record in Web of Science")</f>
        <v>View Full Record in Web of Science</v>
      </c>
    </row>
    <row r="11" spans="1:65">
      <c r="A11">
        <v>11</v>
      </c>
      <c r="B11" t="s">
        <v>468</v>
      </c>
      <c r="C11" t="s">
        <v>5068</v>
      </c>
      <c r="D11" t="s">
        <v>470</v>
      </c>
      <c r="E11" t="s">
        <v>5069</v>
      </c>
      <c r="F11" t="s">
        <v>5070</v>
      </c>
      <c r="G11" t="s">
        <v>5071</v>
      </c>
      <c r="H11" t="s">
        <v>470</v>
      </c>
      <c r="I11" t="s">
        <v>470</v>
      </c>
      <c r="J11" t="s">
        <v>470</v>
      </c>
      <c r="K11" t="s">
        <v>470</v>
      </c>
      <c r="L11" t="s">
        <v>470</v>
      </c>
      <c r="M11" t="s">
        <v>470</v>
      </c>
      <c r="N11" t="s">
        <v>470</v>
      </c>
      <c r="O11" t="s">
        <v>470</v>
      </c>
      <c r="P11" t="s">
        <v>470</v>
      </c>
      <c r="Q11" t="s">
        <v>470</v>
      </c>
      <c r="R11" t="s">
        <v>470</v>
      </c>
      <c r="S11" t="s">
        <v>470</v>
      </c>
      <c r="T11" t="s">
        <v>5072</v>
      </c>
      <c r="U11" t="s">
        <v>6216</v>
      </c>
      <c r="V11" t="s">
        <v>470</v>
      </c>
      <c r="W11" t="s">
        <v>470</v>
      </c>
      <c r="X11" t="s">
        <v>470</v>
      </c>
      <c r="Y11" t="s">
        <v>470</v>
      </c>
      <c r="Z11" t="s">
        <v>470</v>
      </c>
      <c r="AA11" t="s">
        <v>470</v>
      </c>
      <c r="AB11" t="s">
        <v>470</v>
      </c>
      <c r="AC11" t="s">
        <v>470</v>
      </c>
      <c r="AD11" t="s">
        <v>470</v>
      </c>
      <c r="AE11" t="s">
        <v>470</v>
      </c>
      <c r="AF11" t="s">
        <v>470</v>
      </c>
      <c r="AG11" t="s">
        <v>470</v>
      </c>
      <c r="AH11" t="s">
        <v>4826</v>
      </c>
      <c r="AI11" t="s">
        <v>4827</v>
      </c>
      <c r="AJ11" t="s">
        <v>470</v>
      </c>
      <c r="AK11" t="s">
        <v>470</v>
      </c>
      <c r="AL11" t="s">
        <v>470</v>
      </c>
      <c r="AM11" t="s">
        <v>831</v>
      </c>
      <c r="AN11">
        <v>2021</v>
      </c>
      <c r="AO11">
        <v>24</v>
      </c>
      <c r="AP11">
        <v>2</v>
      </c>
      <c r="AQ11" t="s">
        <v>470</v>
      </c>
      <c r="AR11" t="s">
        <v>470</v>
      </c>
      <c r="AS11" t="s">
        <v>470</v>
      </c>
      <c r="AT11" t="s">
        <v>470</v>
      </c>
      <c r="AU11">
        <v>85</v>
      </c>
      <c r="AV11">
        <v>113</v>
      </c>
      <c r="AW11" t="s">
        <v>470</v>
      </c>
      <c r="AX11" t="s">
        <v>3939</v>
      </c>
      <c r="AY11" t="str">
        <f>HYPERLINK("http://dx.doi.org/10.1007/s10791-020-09386-w","http://dx.doi.org/10.1007/s10791-020-09386-w")</f>
        <v>http://dx.doi.org/10.1007/s10791-020-09386-w</v>
      </c>
      <c r="AZ11" t="s">
        <v>470</v>
      </c>
      <c r="BA11" t="s">
        <v>4828</v>
      </c>
      <c r="BB11" t="s">
        <v>470</v>
      </c>
      <c r="BC11" t="s">
        <v>470</v>
      </c>
      <c r="BD11" t="s">
        <v>470</v>
      </c>
      <c r="BE11" t="s">
        <v>470</v>
      </c>
      <c r="BF11" t="s">
        <v>470</v>
      </c>
      <c r="BG11" t="s">
        <v>470</v>
      </c>
      <c r="BH11" t="s">
        <v>470</v>
      </c>
      <c r="BI11" t="s">
        <v>470</v>
      </c>
      <c r="BJ11" t="s">
        <v>470</v>
      </c>
      <c r="BK11" t="s">
        <v>470</v>
      </c>
      <c r="BL11" t="s">
        <v>4829</v>
      </c>
      <c r="BM11" t="str">
        <f>HYPERLINK("https%3A%2F%2Fwww.webofscience.com%2Fwos%2Fwoscc%2Ffull-record%2FWOS:000612255200001","View Full Record in Web of Science")</f>
        <v>View Full Record in Web of Science</v>
      </c>
    </row>
    <row r="12" spans="1:65">
      <c r="A12">
        <v>12</v>
      </c>
      <c r="B12" t="s">
        <v>468</v>
      </c>
      <c r="C12" t="s">
        <v>5075</v>
      </c>
      <c r="D12" t="s">
        <v>470</v>
      </c>
      <c r="E12" t="s">
        <v>5076</v>
      </c>
      <c r="F12" t="s">
        <v>3881</v>
      </c>
      <c r="G12" t="s">
        <v>896</v>
      </c>
      <c r="H12" t="s">
        <v>470</v>
      </c>
      <c r="I12" t="s">
        <v>470</v>
      </c>
      <c r="J12" t="s">
        <v>470</v>
      </c>
      <c r="K12" t="s">
        <v>470</v>
      </c>
      <c r="L12" t="s">
        <v>470</v>
      </c>
      <c r="M12" t="s">
        <v>470</v>
      </c>
      <c r="N12" t="s">
        <v>470</v>
      </c>
      <c r="O12" t="s">
        <v>470</v>
      </c>
      <c r="P12" t="s">
        <v>470</v>
      </c>
      <c r="Q12" t="s">
        <v>470</v>
      </c>
      <c r="R12" t="s">
        <v>470</v>
      </c>
      <c r="S12" t="s">
        <v>470</v>
      </c>
      <c r="T12" t="s">
        <v>470</v>
      </c>
      <c r="U12" t="s">
        <v>5077</v>
      </c>
      <c r="V12" t="s">
        <v>470</v>
      </c>
      <c r="W12" t="s">
        <v>470</v>
      </c>
      <c r="X12" t="s">
        <v>470</v>
      </c>
      <c r="Y12" t="s">
        <v>470</v>
      </c>
      <c r="Z12" t="s">
        <v>470</v>
      </c>
      <c r="AA12" t="s">
        <v>470</v>
      </c>
      <c r="AB12" t="s">
        <v>470</v>
      </c>
      <c r="AC12" t="s">
        <v>470</v>
      </c>
      <c r="AD12" t="s">
        <v>470</v>
      </c>
      <c r="AE12" t="s">
        <v>470</v>
      </c>
      <c r="AF12" t="s">
        <v>470</v>
      </c>
      <c r="AG12" t="s">
        <v>470</v>
      </c>
      <c r="AH12" t="s">
        <v>508</v>
      </c>
      <c r="AI12" t="s">
        <v>509</v>
      </c>
      <c r="AJ12" t="s">
        <v>470</v>
      </c>
      <c r="AK12" t="s">
        <v>470</v>
      </c>
      <c r="AL12" t="s">
        <v>470</v>
      </c>
      <c r="AM12" t="s">
        <v>698</v>
      </c>
      <c r="AN12">
        <v>2017</v>
      </c>
      <c r="AO12">
        <v>174</v>
      </c>
      <c r="AP12" t="s">
        <v>470</v>
      </c>
      <c r="AQ12" t="s">
        <v>470</v>
      </c>
      <c r="AR12" t="s">
        <v>470</v>
      </c>
      <c r="AS12" t="s">
        <v>470</v>
      </c>
      <c r="AT12" t="s">
        <v>470</v>
      </c>
      <c r="AU12">
        <v>192</v>
      </c>
      <c r="AV12">
        <v>200</v>
      </c>
      <c r="AW12" t="s">
        <v>470</v>
      </c>
      <c r="AX12" t="s">
        <v>699</v>
      </c>
      <c r="AY12" t="str">
        <f>HYPERLINK("http://dx.doi.org/10.1016/j.drugalcdep.2017.01.017","http://dx.doi.org/10.1016/j.drugalcdep.2017.01.017")</f>
        <v>http://dx.doi.org/10.1016/j.drugalcdep.2017.01.017</v>
      </c>
      <c r="AZ12" t="s">
        <v>470</v>
      </c>
      <c r="BA12" t="s">
        <v>470</v>
      </c>
      <c r="BB12" t="s">
        <v>470</v>
      </c>
      <c r="BC12" t="s">
        <v>470</v>
      </c>
      <c r="BD12" t="s">
        <v>470</v>
      </c>
      <c r="BE12" t="s">
        <v>470</v>
      </c>
      <c r="BF12" t="s">
        <v>470</v>
      </c>
      <c r="BG12">
        <v>28365173</v>
      </c>
      <c r="BH12" t="s">
        <v>470</v>
      </c>
      <c r="BI12" t="s">
        <v>470</v>
      </c>
      <c r="BJ12" t="s">
        <v>470</v>
      </c>
      <c r="BK12" t="s">
        <v>470</v>
      </c>
      <c r="BL12" t="s">
        <v>700</v>
      </c>
      <c r="BM12" t="str">
        <f>HYPERLINK("https%3A%2F%2Fwww.webofscience.com%2Fwos%2Fwoscc%2Ffull-record%2FWOS:000401209900024","View Full Record in Web of Science")</f>
        <v>View Full Record in Web of Science</v>
      </c>
    </row>
    <row r="13" spans="1:65">
      <c r="A13">
        <v>13</v>
      </c>
      <c r="B13" t="s">
        <v>468</v>
      </c>
      <c r="C13" t="s">
        <v>4783</v>
      </c>
      <c r="D13" t="s">
        <v>470</v>
      </c>
      <c r="E13" t="s">
        <v>4784</v>
      </c>
      <c r="F13" t="s">
        <v>4083</v>
      </c>
      <c r="G13" t="s">
        <v>514</v>
      </c>
      <c r="H13" t="s">
        <v>470</v>
      </c>
      <c r="I13" t="s">
        <v>470</v>
      </c>
      <c r="J13" t="s">
        <v>470</v>
      </c>
      <c r="K13" t="s">
        <v>470</v>
      </c>
      <c r="L13" t="s">
        <v>470</v>
      </c>
      <c r="M13" t="s">
        <v>470</v>
      </c>
      <c r="N13" t="s">
        <v>470</v>
      </c>
      <c r="O13" t="s">
        <v>470</v>
      </c>
      <c r="P13" t="s">
        <v>470</v>
      </c>
      <c r="Q13" t="s">
        <v>470</v>
      </c>
      <c r="R13" t="s">
        <v>470</v>
      </c>
      <c r="S13" t="s">
        <v>470</v>
      </c>
      <c r="T13" t="s">
        <v>4785</v>
      </c>
      <c r="U13" t="s">
        <v>6217</v>
      </c>
      <c r="V13" t="s">
        <v>470</v>
      </c>
      <c r="W13" t="s">
        <v>470</v>
      </c>
      <c r="X13" t="s">
        <v>470</v>
      </c>
      <c r="Y13" t="s">
        <v>470</v>
      </c>
      <c r="Z13" t="s">
        <v>470</v>
      </c>
      <c r="AA13" t="s">
        <v>470</v>
      </c>
      <c r="AB13" t="s">
        <v>470</v>
      </c>
      <c r="AC13" t="s">
        <v>470</v>
      </c>
      <c r="AD13" t="s">
        <v>470</v>
      </c>
      <c r="AE13" t="s">
        <v>470</v>
      </c>
      <c r="AF13" t="s">
        <v>470</v>
      </c>
      <c r="AG13" t="s">
        <v>470</v>
      </c>
      <c r="AH13" t="s">
        <v>3554</v>
      </c>
      <c r="AI13" t="s">
        <v>3555</v>
      </c>
      <c r="AJ13" t="s">
        <v>470</v>
      </c>
      <c r="AK13" t="s">
        <v>470</v>
      </c>
      <c r="AL13" t="s">
        <v>470</v>
      </c>
      <c r="AM13" t="s">
        <v>618</v>
      </c>
      <c r="AN13">
        <v>2015</v>
      </c>
      <c r="AO13">
        <v>34</v>
      </c>
      <c r="AP13">
        <v>1</v>
      </c>
      <c r="AQ13" t="s">
        <v>470</v>
      </c>
      <c r="AR13" t="s">
        <v>470</v>
      </c>
      <c r="AS13" t="s">
        <v>470</v>
      </c>
      <c r="AT13" t="s">
        <v>470</v>
      </c>
      <c r="AU13">
        <v>105</v>
      </c>
      <c r="AV13">
        <v>108</v>
      </c>
      <c r="AW13" t="s">
        <v>470</v>
      </c>
      <c r="AX13" t="s">
        <v>4382</v>
      </c>
      <c r="AY13" t="str">
        <f>HYPERLINK("http://dx.doi.org/10.1111/dar.12189","http://dx.doi.org/10.1111/dar.12189")</f>
        <v>http://dx.doi.org/10.1111/dar.12189</v>
      </c>
      <c r="AZ13" t="s">
        <v>470</v>
      </c>
      <c r="BA13" t="s">
        <v>470</v>
      </c>
      <c r="BB13" t="s">
        <v>470</v>
      </c>
      <c r="BC13" t="s">
        <v>470</v>
      </c>
      <c r="BD13" t="s">
        <v>470</v>
      </c>
      <c r="BE13" t="s">
        <v>470</v>
      </c>
      <c r="BF13" t="s">
        <v>470</v>
      </c>
      <c r="BG13">
        <v>25196534</v>
      </c>
      <c r="BH13" t="s">
        <v>470</v>
      </c>
      <c r="BI13" t="s">
        <v>470</v>
      </c>
      <c r="BJ13" t="s">
        <v>470</v>
      </c>
      <c r="BK13" t="s">
        <v>470</v>
      </c>
      <c r="BL13" t="s">
        <v>4834</v>
      </c>
      <c r="BM13" t="str">
        <f>HYPERLINK("https%3A%2F%2Fwww.webofscience.com%2Fwos%2Fwoscc%2Ffull-record%2FWOS:000348719600016","View Full Record in Web of Science")</f>
        <v>View Full Record in Web of Science</v>
      </c>
    </row>
    <row r="14" spans="1:65">
      <c r="A14">
        <v>14</v>
      </c>
      <c r="B14" t="s">
        <v>468</v>
      </c>
      <c r="C14" t="s">
        <v>4928</v>
      </c>
      <c r="D14" t="s">
        <v>470</v>
      </c>
      <c r="E14" t="s">
        <v>4929</v>
      </c>
      <c r="F14" t="s">
        <v>4117</v>
      </c>
      <c r="G14" t="s">
        <v>481</v>
      </c>
      <c r="H14" t="s">
        <v>470</v>
      </c>
      <c r="I14" t="s">
        <v>470</v>
      </c>
      <c r="J14" t="s">
        <v>470</v>
      </c>
      <c r="K14" t="s">
        <v>470</v>
      </c>
      <c r="L14" t="s">
        <v>470</v>
      </c>
      <c r="M14" t="s">
        <v>470</v>
      </c>
      <c r="N14" t="s">
        <v>470</v>
      </c>
      <c r="O14" t="s">
        <v>470</v>
      </c>
      <c r="P14" t="s">
        <v>470</v>
      </c>
      <c r="Q14" t="s">
        <v>470</v>
      </c>
      <c r="R14" t="s">
        <v>470</v>
      </c>
      <c r="S14" t="s">
        <v>470</v>
      </c>
      <c r="T14" t="s">
        <v>6218</v>
      </c>
      <c r="U14" t="s">
        <v>4930</v>
      </c>
      <c r="V14" t="s">
        <v>470</v>
      </c>
      <c r="W14" t="s">
        <v>470</v>
      </c>
      <c r="X14" t="s">
        <v>470</v>
      </c>
      <c r="Y14" t="s">
        <v>470</v>
      </c>
      <c r="Z14" t="s">
        <v>470</v>
      </c>
      <c r="AA14" t="s">
        <v>470</v>
      </c>
      <c r="AB14" t="s">
        <v>470</v>
      </c>
      <c r="AC14" t="s">
        <v>470</v>
      </c>
      <c r="AD14" t="s">
        <v>470</v>
      </c>
      <c r="AE14" t="s">
        <v>470</v>
      </c>
      <c r="AF14" t="s">
        <v>470</v>
      </c>
      <c r="AG14" t="s">
        <v>470</v>
      </c>
      <c r="AH14" t="s">
        <v>482</v>
      </c>
      <c r="AI14" t="s">
        <v>483</v>
      </c>
      <c r="AJ14" t="s">
        <v>470</v>
      </c>
      <c r="AK14" t="s">
        <v>470</v>
      </c>
      <c r="AL14" t="s">
        <v>470</v>
      </c>
      <c r="AM14" t="s">
        <v>618</v>
      </c>
      <c r="AN14">
        <v>2013</v>
      </c>
      <c r="AO14">
        <v>24</v>
      </c>
      <c r="AP14">
        <v>1</v>
      </c>
      <c r="AQ14" t="s">
        <v>470</v>
      </c>
      <c r="AR14" t="s">
        <v>470</v>
      </c>
      <c r="AS14" t="s">
        <v>470</v>
      </c>
      <c r="AT14" t="s">
        <v>470</v>
      </c>
      <c r="AU14">
        <v>23</v>
      </c>
      <c r="AV14">
        <v>29</v>
      </c>
      <c r="AW14" t="s">
        <v>470</v>
      </c>
      <c r="AX14" t="s">
        <v>4449</v>
      </c>
      <c r="AY14" t="str">
        <f>HYPERLINK("http://dx.doi.org/10.1016/j.drugpo.2012.05.002","http://dx.doi.org/10.1016/j.drugpo.2012.05.002")</f>
        <v>http://dx.doi.org/10.1016/j.drugpo.2012.05.002</v>
      </c>
      <c r="AZ14" t="s">
        <v>470</v>
      </c>
      <c r="BA14" t="s">
        <v>470</v>
      </c>
      <c r="BB14" t="s">
        <v>470</v>
      </c>
      <c r="BC14" t="s">
        <v>470</v>
      </c>
      <c r="BD14" t="s">
        <v>470</v>
      </c>
      <c r="BE14" t="s">
        <v>470</v>
      </c>
      <c r="BF14" t="s">
        <v>470</v>
      </c>
      <c r="BG14">
        <v>22809479</v>
      </c>
      <c r="BH14" t="s">
        <v>470</v>
      </c>
      <c r="BI14" t="s">
        <v>470</v>
      </c>
      <c r="BJ14" t="s">
        <v>470</v>
      </c>
      <c r="BK14" t="s">
        <v>470</v>
      </c>
      <c r="BL14" t="s">
        <v>4839</v>
      </c>
      <c r="BM14" t="str">
        <f>HYPERLINK("https%3A%2F%2Fwww.webofscience.com%2Fwos%2Fwoscc%2Ffull-record%2FWOS:000314145800009","View Full Record in Web of Science")</f>
        <v>View Full Record in Web of Science</v>
      </c>
    </row>
    <row r="15" spans="1:65">
      <c r="A15">
        <v>15</v>
      </c>
      <c r="B15" t="s">
        <v>468</v>
      </c>
      <c r="C15" t="s">
        <v>4932</v>
      </c>
      <c r="D15" t="s">
        <v>470</v>
      </c>
      <c r="E15" t="s">
        <v>4933</v>
      </c>
      <c r="F15" t="s">
        <v>4137</v>
      </c>
      <c r="G15" t="s">
        <v>1161</v>
      </c>
      <c r="H15" t="s">
        <v>470</v>
      </c>
      <c r="I15" t="s">
        <v>470</v>
      </c>
      <c r="J15" t="s">
        <v>470</v>
      </c>
      <c r="K15" t="s">
        <v>470</v>
      </c>
      <c r="L15" t="s">
        <v>470</v>
      </c>
      <c r="M15" t="s">
        <v>470</v>
      </c>
      <c r="N15" t="s">
        <v>470</v>
      </c>
      <c r="O15" t="s">
        <v>470</v>
      </c>
      <c r="P15" t="s">
        <v>470</v>
      </c>
      <c r="Q15" t="s">
        <v>470</v>
      </c>
      <c r="R15" t="s">
        <v>470</v>
      </c>
      <c r="S15" t="s">
        <v>470</v>
      </c>
      <c r="T15" t="s">
        <v>470</v>
      </c>
      <c r="U15" t="s">
        <v>4934</v>
      </c>
      <c r="V15" t="s">
        <v>470</v>
      </c>
      <c r="W15" t="s">
        <v>470</v>
      </c>
      <c r="X15" t="s">
        <v>470</v>
      </c>
      <c r="Y15" t="s">
        <v>470</v>
      </c>
      <c r="Z15" t="s">
        <v>470</v>
      </c>
      <c r="AA15" t="s">
        <v>470</v>
      </c>
      <c r="AB15" t="s">
        <v>470</v>
      </c>
      <c r="AC15" t="s">
        <v>470</v>
      </c>
      <c r="AD15" t="s">
        <v>470</v>
      </c>
      <c r="AE15" t="s">
        <v>470</v>
      </c>
      <c r="AF15" t="s">
        <v>470</v>
      </c>
      <c r="AG15" t="s">
        <v>470</v>
      </c>
      <c r="AH15" t="s">
        <v>4846</v>
      </c>
      <c r="AI15" t="s">
        <v>470</v>
      </c>
      <c r="AJ15" t="s">
        <v>470</v>
      </c>
      <c r="AK15" t="s">
        <v>470</v>
      </c>
      <c r="AL15" t="s">
        <v>470</v>
      </c>
      <c r="AM15" t="s">
        <v>618</v>
      </c>
      <c r="AN15">
        <v>2001</v>
      </c>
      <c r="AO15">
        <v>39</v>
      </c>
      <c r="AP15" t="s">
        <v>470</v>
      </c>
      <c r="AQ15" t="s">
        <v>470</v>
      </c>
      <c r="AR15" t="s">
        <v>470</v>
      </c>
      <c r="AS15" t="s">
        <v>470</v>
      </c>
      <c r="AT15" t="s">
        <v>470</v>
      </c>
      <c r="AU15">
        <v>88</v>
      </c>
      <c r="AV15">
        <v>91</v>
      </c>
      <c r="AW15" t="s">
        <v>470</v>
      </c>
      <c r="AX15" t="s">
        <v>470</v>
      </c>
      <c r="AY15" t="s">
        <v>470</v>
      </c>
      <c r="AZ15" t="s">
        <v>470</v>
      </c>
      <c r="BA15" t="s">
        <v>470</v>
      </c>
      <c r="BB15" t="s">
        <v>470</v>
      </c>
      <c r="BC15" t="s">
        <v>470</v>
      </c>
      <c r="BD15" t="s">
        <v>470</v>
      </c>
      <c r="BE15" t="s">
        <v>470</v>
      </c>
      <c r="BF15" t="s">
        <v>470</v>
      </c>
      <c r="BG15" t="s">
        <v>470</v>
      </c>
      <c r="BH15" t="s">
        <v>470</v>
      </c>
      <c r="BI15" t="s">
        <v>470</v>
      </c>
      <c r="BJ15" t="s">
        <v>470</v>
      </c>
      <c r="BK15" t="s">
        <v>470</v>
      </c>
      <c r="BL15" t="s">
        <v>4847</v>
      </c>
      <c r="BM15" t="str">
        <f>HYPERLINK("https%3A%2F%2Fwww.webofscience.com%2Fwos%2Fwoscc%2Ffull-record%2FWOS:000174564800023","View Full Record in Web of Science")</f>
        <v>View Full Record in Web of Science</v>
      </c>
    </row>
    <row r="16" spans="1:65">
      <c r="A16">
        <v>16</v>
      </c>
      <c r="B16" t="s">
        <v>468</v>
      </c>
      <c r="C16" t="s">
        <v>4936</v>
      </c>
      <c r="D16" t="s">
        <v>470</v>
      </c>
      <c r="E16" t="s">
        <v>4937</v>
      </c>
      <c r="F16" t="s">
        <v>4938</v>
      </c>
      <c r="G16" t="s">
        <v>4939</v>
      </c>
      <c r="H16" t="s">
        <v>470</v>
      </c>
      <c r="I16" t="s">
        <v>470</v>
      </c>
      <c r="J16" t="s">
        <v>470</v>
      </c>
      <c r="K16" t="s">
        <v>470</v>
      </c>
      <c r="L16" t="s">
        <v>470</v>
      </c>
      <c r="M16" t="s">
        <v>470</v>
      </c>
      <c r="N16" t="s">
        <v>470</v>
      </c>
      <c r="O16" t="s">
        <v>470</v>
      </c>
      <c r="P16" t="s">
        <v>470</v>
      </c>
      <c r="Q16" t="s">
        <v>470</v>
      </c>
      <c r="R16" t="s">
        <v>470</v>
      </c>
      <c r="S16" t="s">
        <v>470</v>
      </c>
      <c r="T16" t="s">
        <v>4940</v>
      </c>
      <c r="U16" t="s">
        <v>470</v>
      </c>
      <c r="V16" t="s">
        <v>470</v>
      </c>
      <c r="W16" t="s">
        <v>470</v>
      </c>
      <c r="X16" t="s">
        <v>470</v>
      </c>
      <c r="Y16" t="s">
        <v>470</v>
      </c>
      <c r="Z16" t="s">
        <v>470</v>
      </c>
      <c r="AA16" t="s">
        <v>470</v>
      </c>
      <c r="AB16" t="s">
        <v>470</v>
      </c>
      <c r="AC16" t="s">
        <v>470</v>
      </c>
      <c r="AD16" t="s">
        <v>470</v>
      </c>
      <c r="AE16" t="s">
        <v>470</v>
      </c>
      <c r="AF16" t="s">
        <v>470</v>
      </c>
      <c r="AG16" t="s">
        <v>470</v>
      </c>
      <c r="AH16" t="s">
        <v>4858</v>
      </c>
      <c r="AI16" t="s">
        <v>4859</v>
      </c>
      <c r="AJ16" t="s">
        <v>470</v>
      </c>
      <c r="AK16" t="s">
        <v>470</v>
      </c>
      <c r="AL16" t="s">
        <v>470</v>
      </c>
      <c r="AM16" t="s">
        <v>866</v>
      </c>
      <c r="AN16">
        <v>2018</v>
      </c>
      <c r="AO16">
        <v>113</v>
      </c>
      <c r="AP16" t="s">
        <v>470</v>
      </c>
      <c r="AQ16" t="s">
        <v>470</v>
      </c>
      <c r="AR16" t="s">
        <v>4860</v>
      </c>
      <c r="AS16" t="s">
        <v>470</v>
      </c>
      <c r="AT16">
        <v>1107</v>
      </c>
      <c r="AU16" t="s">
        <v>4861</v>
      </c>
      <c r="AV16" t="s">
        <v>4862</v>
      </c>
      <c r="AW16" t="s">
        <v>470</v>
      </c>
      <c r="AX16" t="s">
        <v>470</v>
      </c>
      <c r="AY16" t="s">
        <v>470</v>
      </c>
      <c r="AZ16" t="s">
        <v>470</v>
      </c>
      <c r="BA16" t="s">
        <v>470</v>
      </c>
      <c r="BB16" t="s">
        <v>470</v>
      </c>
      <c r="BC16" t="s">
        <v>470</v>
      </c>
      <c r="BD16" t="s">
        <v>470</v>
      </c>
      <c r="BE16" t="s">
        <v>470</v>
      </c>
      <c r="BF16" t="s">
        <v>470</v>
      </c>
      <c r="BG16" t="s">
        <v>470</v>
      </c>
      <c r="BH16" t="s">
        <v>470</v>
      </c>
      <c r="BI16" t="s">
        <v>470</v>
      </c>
      <c r="BJ16" t="s">
        <v>470</v>
      </c>
      <c r="BK16" t="s">
        <v>470</v>
      </c>
      <c r="BL16" t="s">
        <v>4863</v>
      </c>
      <c r="BM16" t="str">
        <f>HYPERLINK("https%3A%2F%2Fwww.webofscience.com%2Fwos%2Fwoscc%2Ffull-record%2FWOS:000464611002232","View Full Record in Web of Science")</f>
        <v>View Full Record in Web of Science</v>
      </c>
    </row>
    <row r="17" spans="1:65">
      <c r="A17">
        <v>17</v>
      </c>
      <c r="B17" t="s">
        <v>468</v>
      </c>
      <c r="C17" t="s">
        <v>5059</v>
      </c>
      <c r="D17" t="s">
        <v>470</v>
      </c>
      <c r="E17" t="s">
        <v>5060</v>
      </c>
      <c r="F17" t="s">
        <v>4096</v>
      </c>
      <c r="G17" t="s">
        <v>5061</v>
      </c>
      <c r="H17" t="s">
        <v>470</v>
      </c>
      <c r="I17" t="s">
        <v>470</v>
      </c>
      <c r="J17" t="s">
        <v>470</v>
      </c>
      <c r="K17" t="s">
        <v>470</v>
      </c>
      <c r="L17" t="s">
        <v>470</v>
      </c>
      <c r="M17" t="s">
        <v>470</v>
      </c>
      <c r="N17" t="s">
        <v>470</v>
      </c>
      <c r="O17" t="s">
        <v>470</v>
      </c>
      <c r="P17" t="s">
        <v>470</v>
      </c>
      <c r="Q17" t="s">
        <v>470</v>
      </c>
      <c r="R17" t="s">
        <v>470</v>
      </c>
      <c r="S17" t="s">
        <v>470</v>
      </c>
      <c r="T17" t="s">
        <v>470</v>
      </c>
      <c r="U17" t="s">
        <v>5062</v>
      </c>
      <c r="V17" t="s">
        <v>470</v>
      </c>
      <c r="W17" t="s">
        <v>470</v>
      </c>
      <c r="X17" t="s">
        <v>470</v>
      </c>
      <c r="Y17" t="s">
        <v>470</v>
      </c>
      <c r="Z17" t="s">
        <v>470</v>
      </c>
      <c r="AA17" t="s">
        <v>470</v>
      </c>
      <c r="AB17" t="s">
        <v>470</v>
      </c>
      <c r="AC17" t="s">
        <v>470</v>
      </c>
      <c r="AD17" t="s">
        <v>470</v>
      </c>
      <c r="AE17" t="s">
        <v>470</v>
      </c>
      <c r="AF17" t="s">
        <v>470</v>
      </c>
      <c r="AG17" t="s">
        <v>470</v>
      </c>
      <c r="AH17" t="s">
        <v>638</v>
      </c>
      <c r="AI17" t="s">
        <v>470</v>
      </c>
      <c r="AJ17" t="s">
        <v>470</v>
      </c>
      <c r="AK17" t="s">
        <v>470</v>
      </c>
      <c r="AL17" t="s">
        <v>470</v>
      </c>
      <c r="AM17" t="s">
        <v>487</v>
      </c>
      <c r="AN17">
        <v>2016</v>
      </c>
      <c r="AO17">
        <v>18</v>
      </c>
      <c r="AP17">
        <v>9</v>
      </c>
      <c r="AQ17" t="s">
        <v>470</v>
      </c>
      <c r="AR17" t="s">
        <v>470</v>
      </c>
      <c r="AS17" t="s">
        <v>470</v>
      </c>
      <c r="AT17" t="s">
        <v>470</v>
      </c>
      <c r="AU17" t="s">
        <v>470</v>
      </c>
      <c r="AV17" t="s">
        <v>470</v>
      </c>
      <c r="AW17" t="s">
        <v>4328</v>
      </c>
      <c r="AX17" t="s">
        <v>4329</v>
      </c>
      <c r="AY17" t="str">
        <f>HYPERLINK("http://dx.doi.org/10.2196/jmir.5802","http://dx.doi.org/10.2196/jmir.5802")</f>
        <v>http://dx.doi.org/10.2196/jmir.5802</v>
      </c>
      <c r="AZ17" t="s">
        <v>470</v>
      </c>
      <c r="BA17" t="s">
        <v>470</v>
      </c>
      <c r="BB17" t="s">
        <v>470</v>
      </c>
      <c r="BC17" t="s">
        <v>470</v>
      </c>
      <c r="BD17" t="s">
        <v>470</v>
      </c>
      <c r="BE17" t="s">
        <v>470</v>
      </c>
      <c r="BF17" t="s">
        <v>470</v>
      </c>
      <c r="BG17">
        <v>27637361</v>
      </c>
      <c r="BH17" t="s">
        <v>470</v>
      </c>
      <c r="BI17" t="s">
        <v>470</v>
      </c>
      <c r="BJ17" t="s">
        <v>470</v>
      </c>
      <c r="BK17" t="s">
        <v>470</v>
      </c>
      <c r="BL17" t="s">
        <v>4867</v>
      </c>
      <c r="BM17" t="str">
        <f>HYPERLINK("https%3A%2F%2Fwww.webofscience.com%2Fwos%2Fwoscc%2Ffull-record%2FWOS:000388495800021","View Full Record in Web of Science")</f>
        <v>View Full Record in Web of Science</v>
      </c>
    </row>
    <row r="18" spans="1:65">
      <c r="A18">
        <v>18</v>
      </c>
      <c r="B18" t="s">
        <v>468</v>
      </c>
      <c r="C18" t="s">
        <v>4743</v>
      </c>
      <c r="D18" t="s">
        <v>470</v>
      </c>
      <c r="E18" t="s">
        <v>4744</v>
      </c>
      <c r="F18" t="s">
        <v>4745</v>
      </c>
      <c r="G18" t="s">
        <v>4746</v>
      </c>
      <c r="H18" t="s">
        <v>470</v>
      </c>
      <c r="I18" t="s">
        <v>470</v>
      </c>
      <c r="J18" t="s">
        <v>470</v>
      </c>
      <c r="K18" t="s">
        <v>470</v>
      </c>
      <c r="L18" t="s">
        <v>470</v>
      </c>
      <c r="M18" t="s">
        <v>470</v>
      </c>
      <c r="N18" t="s">
        <v>470</v>
      </c>
      <c r="O18" t="s">
        <v>470</v>
      </c>
      <c r="P18" t="s">
        <v>470</v>
      </c>
      <c r="Q18" t="s">
        <v>470</v>
      </c>
      <c r="R18" t="s">
        <v>470</v>
      </c>
      <c r="S18" t="s">
        <v>470</v>
      </c>
      <c r="T18" t="s">
        <v>4747</v>
      </c>
      <c r="U18" t="s">
        <v>4748</v>
      </c>
      <c r="V18" t="s">
        <v>470</v>
      </c>
      <c r="W18" t="s">
        <v>470</v>
      </c>
      <c r="X18" t="s">
        <v>470</v>
      </c>
      <c r="Y18" t="s">
        <v>470</v>
      </c>
      <c r="Z18" t="s">
        <v>470</v>
      </c>
      <c r="AA18" t="s">
        <v>470</v>
      </c>
      <c r="AB18" t="s">
        <v>470</v>
      </c>
      <c r="AC18" t="s">
        <v>470</v>
      </c>
      <c r="AD18" t="s">
        <v>470</v>
      </c>
      <c r="AE18" t="s">
        <v>470</v>
      </c>
      <c r="AF18" t="s">
        <v>470</v>
      </c>
      <c r="AG18" t="s">
        <v>470</v>
      </c>
      <c r="AH18" t="s">
        <v>1029</v>
      </c>
      <c r="AI18" t="s">
        <v>1030</v>
      </c>
      <c r="AJ18" t="s">
        <v>470</v>
      </c>
      <c r="AK18" t="s">
        <v>470</v>
      </c>
      <c r="AL18" t="s">
        <v>470</v>
      </c>
      <c r="AM18" t="s">
        <v>484</v>
      </c>
      <c r="AN18">
        <v>2019</v>
      </c>
      <c r="AO18">
        <v>90</v>
      </c>
      <c r="AP18" t="s">
        <v>470</v>
      </c>
      <c r="AQ18" t="s">
        <v>470</v>
      </c>
      <c r="AR18" t="s">
        <v>470</v>
      </c>
      <c r="AS18" t="s">
        <v>470</v>
      </c>
      <c r="AT18" t="s">
        <v>470</v>
      </c>
      <c r="AU18">
        <v>402</v>
      </c>
      <c r="AV18">
        <v>408</v>
      </c>
      <c r="AW18" t="s">
        <v>470</v>
      </c>
      <c r="AX18" t="s">
        <v>4170</v>
      </c>
      <c r="AY18" t="str">
        <f>HYPERLINK("http://dx.doi.org/10.1016/j.addbeh.2018.12.001","http://dx.doi.org/10.1016/j.addbeh.2018.12.001")</f>
        <v>http://dx.doi.org/10.1016/j.addbeh.2018.12.001</v>
      </c>
      <c r="AZ18" t="s">
        <v>470</v>
      </c>
      <c r="BA18" t="s">
        <v>470</v>
      </c>
      <c r="BB18" t="s">
        <v>470</v>
      </c>
      <c r="BC18" t="s">
        <v>470</v>
      </c>
      <c r="BD18" t="s">
        <v>470</v>
      </c>
      <c r="BE18" t="s">
        <v>470</v>
      </c>
      <c r="BF18" t="s">
        <v>470</v>
      </c>
      <c r="BG18">
        <v>30530299</v>
      </c>
      <c r="BH18" t="s">
        <v>470</v>
      </c>
      <c r="BI18" t="s">
        <v>470</v>
      </c>
      <c r="BJ18" t="s">
        <v>470</v>
      </c>
      <c r="BK18" t="s">
        <v>470</v>
      </c>
      <c r="BL18" t="s">
        <v>4870</v>
      </c>
      <c r="BM18" t="str">
        <f>HYPERLINK("https%3A%2F%2Fwww.webofscience.com%2Fwos%2Fwoscc%2Ffull-record%2FWOS:000456900000061","View Full Record in Web of Science")</f>
        <v>View Full Record in Web of Science</v>
      </c>
    </row>
    <row r="19" spans="1:65">
      <c r="A19">
        <v>19</v>
      </c>
      <c r="B19" t="s">
        <v>468</v>
      </c>
      <c r="C19" t="s">
        <v>4868</v>
      </c>
      <c r="D19" t="s">
        <v>470</v>
      </c>
      <c r="E19" t="s">
        <v>4869</v>
      </c>
      <c r="F19" t="s">
        <v>4169</v>
      </c>
      <c r="G19" t="s">
        <v>1028</v>
      </c>
      <c r="H19" t="s">
        <v>470</v>
      </c>
      <c r="I19" t="s">
        <v>470</v>
      </c>
      <c r="J19" t="s">
        <v>470</v>
      </c>
      <c r="K19" t="s">
        <v>470</v>
      </c>
      <c r="L19" t="s">
        <v>470</v>
      </c>
      <c r="M19" t="s">
        <v>470</v>
      </c>
      <c r="N19" t="s">
        <v>470</v>
      </c>
      <c r="O19" t="s">
        <v>470</v>
      </c>
      <c r="P19" t="s">
        <v>470</v>
      </c>
      <c r="Q19" t="s">
        <v>470</v>
      </c>
      <c r="R19" t="s">
        <v>470</v>
      </c>
      <c r="S19" t="s">
        <v>470</v>
      </c>
      <c r="T19" t="s">
        <v>470</v>
      </c>
      <c r="U19" t="s">
        <v>470</v>
      </c>
      <c r="V19" t="s">
        <v>470</v>
      </c>
      <c r="W19" t="s">
        <v>470</v>
      </c>
      <c r="X19" t="s">
        <v>470</v>
      </c>
      <c r="Y19" t="s">
        <v>470</v>
      </c>
      <c r="Z19" t="s">
        <v>470</v>
      </c>
      <c r="AA19" t="s">
        <v>470</v>
      </c>
      <c r="AB19" t="s">
        <v>470</v>
      </c>
      <c r="AC19" t="s">
        <v>470</v>
      </c>
      <c r="AD19" t="s">
        <v>470</v>
      </c>
      <c r="AE19" t="s">
        <v>470</v>
      </c>
      <c r="AF19" t="s">
        <v>470</v>
      </c>
      <c r="AG19" t="s">
        <v>470</v>
      </c>
      <c r="AH19" t="s">
        <v>482</v>
      </c>
      <c r="AI19" t="s">
        <v>483</v>
      </c>
      <c r="AJ19" t="s">
        <v>470</v>
      </c>
      <c r="AK19" t="s">
        <v>470</v>
      </c>
      <c r="AL19" t="s">
        <v>470</v>
      </c>
      <c r="AM19" t="s">
        <v>537</v>
      </c>
      <c r="AN19">
        <v>2013</v>
      </c>
      <c r="AO19">
        <v>24</v>
      </c>
      <c r="AP19">
        <v>3</v>
      </c>
      <c r="AQ19" t="s">
        <v>470</v>
      </c>
      <c r="AR19" t="s">
        <v>470</v>
      </c>
      <c r="AS19" t="s">
        <v>470</v>
      </c>
      <c r="AT19" t="s">
        <v>470</v>
      </c>
      <c r="AU19">
        <v>231</v>
      </c>
      <c r="AV19">
        <v>237</v>
      </c>
      <c r="AW19" t="s">
        <v>470</v>
      </c>
      <c r="AX19" t="s">
        <v>2970</v>
      </c>
      <c r="AY19" t="str">
        <f>HYPERLINK("http://dx.doi.org/10.1016/j.drugpo.2012.12.002","http://dx.doi.org/10.1016/j.drugpo.2012.12.002")</f>
        <v>http://dx.doi.org/10.1016/j.drugpo.2012.12.002</v>
      </c>
      <c r="AZ19" t="s">
        <v>470</v>
      </c>
      <c r="BA19" t="s">
        <v>470</v>
      </c>
      <c r="BB19" t="s">
        <v>470</v>
      </c>
      <c r="BC19" t="s">
        <v>470</v>
      </c>
      <c r="BD19" t="s">
        <v>470</v>
      </c>
      <c r="BE19" t="s">
        <v>470</v>
      </c>
      <c r="BF19" t="s">
        <v>470</v>
      </c>
      <c r="BG19">
        <v>23333135</v>
      </c>
      <c r="BH19" t="s">
        <v>470</v>
      </c>
      <c r="BI19" t="s">
        <v>470</v>
      </c>
      <c r="BJ19" t="s">
        <v>470</v>
      </c>
      <c r="BK19" t="s">
        <v>470</v>
      </c>
      <c r="BL19" t="s">
        <v>4875</v>
      </c>
      <c r="BM19" t="str">
        <f>HYPERLINK("https%3A%2F%2Fwww.webofscience.com%2Fwos%2Fwoscc%2Ffull-record%2FWOS:000320482500010","View Full Record in Web of Science")</f>
        <v>View Full Record in Web of Science</v>
      </c>
    </row>
    <row r="20" spans="1:65">
      <c r="A20">
        <v>20</v>
      </c>
      <c r="B20" t="s">
        <v>468</v>
      </c>
      <c r="C20" t="s">
        <v>5042</v>
      </c>
      <c r="D20" t="s">
        <v>470</v>
      </c>
      <c r="E20" t="s">
        <v>5043</v>
      </c>
      <c r="F20" t="s">
        <v>5044</v>
      </c>
      <c r="G20" t="s">
        <v>896</v>
      </c>
      <c r="H20" t="s">
        <v>470</v>
      </c>
      <c r="I20" t="s">
        <v>470</v>
      </c>
      <c r="J20" t="s">
        <v>470</v>
      </c>
      <c r="K20" t="s">
        <v>470</v>
      </c>
      <c r="L20" t="s">
        <v>470</v>
      </c>
      <c r="M20" t="s">
        <v>470</v>
      </c>
      <c r="N20" t="s">
        <v>470</v>
      </c>
      <c r="O20" t="s">
        <v>470</v>
      </c>
      <c r="P20" t="s">
        <v>470</v>
      </c>
      <c r="Q20" t="s">
        <v>470</v>
      </c>
      <c r="R20" t="s">
        <v>470</v>
      </c>
      <c r="S20" t="s">
        <v>470</v>
      </c>
      <c r="T20" t="s">
        <v>470</v>
      </c>
      <c r="U20" t="s">
        <v>5045</v>
      </c>
      <c r="V20" t="s">
        <v>470</v>
      </c>
      <c r="W20" t="s">
        <v>470</v>
      </c>
      <c r="X20" t="s">
        <v>470</v>
      </c>
      <c r="Y20" t="s">
        <v>470</v>
      </c>
      <c r="Z20" t="s">
        <v>470</v>
      </c>
      <c r="AA20" t="s">
        <v>470</v>
      </c>
      <c r="AB20" t="s">
        <v>470</v>
      </c>
      <c r="AC20" t="s">
        <v>470</v>
      </c>
      <c r="AD20" t="s">
        <v>470</v>
      </c>
      <c r="AE20" t="s">
        <v>470</v>
      </c>
      <c r="AF20" t="s">
        <v>470</v>
      </c>
      <c r="AG20" t="s">
        <v>470</v>
      </c>
      <c r="AH20" t="s">
        <v>482</v>
      </c>
      <c r="AI20" t="s">
        <v>483</v>
      </c>
      <c r="AJ20" t="s">
        <v>470</v>
      </c>
      <c r="AK20" t="s">
        <v>470</v>
      </c>
      <c r="AL20" t="s">
        <v>470</v>
      </c>
      <c r="AM20" t="s">
        <v>831</v>
      </c>
      <c r="AN20">
        <v>2018</v>
      </c>
      <c r="AO20">
        <v>54</v>
      </c>
      <c r="AP20" t="s">
        <v>470</v>
      </c>
      <c r="AQ20" t="s">
        <v>470</v>
      </c>
      <c r="AR20" t="s">
        <v>470</v>
      </c>
      <c r="AS20" t="s">
        <v>470</v>
      </c>
      <c r="AT20" t="s">
        <v>470</v>
      </c>
      <c r="AU20">
        <v>26</v>
      </c>
      <c r="AV20">
        <v>34</v>
      </c>
      <c r="AW20" t="s">
        <v>470</v>
      </c>
      <c r="AX20" t="s">
        <v>4222</v>
      </c>
      <c r="AY20" t="str">
        <f>HYPERLINK("http://dx.doi.org/10.1016/j.drugpo.2017.12.018","http://dx.doi.org/10.1016/j.drugpo.2017.12.018")</f>
        <v>http://dx.doi.org/10.1016/j.drugpo.2017.12.018</v>
      </c>
      <c r="AZ20" t="s">
        <v>470</v>
      </c>
      <c r="BA20" t="s">
        <v>470</v>
      </c>
      <c r="BB20" t="s">
        <v>470</v>
      </c>
      <c r="BC20" t="s">
        <v>470</v>
      </c>
      <c r="BD20" t="s">
        <v>470</v>
      </c>
      <c r="BE20" t="s">
        <v>470</v>
      </c>
      <c r="BF20" t="s">
        <v>470</v>
      </c>
      <c r="BG20">
        <v>29367012</v>
      </c>
      <c r="BH20" t="s">
        <v>470</v>
      </c>
      <c r="BI20" t="s">
        <v>470</v>
      </c>
      <c r="BJ20" t="s">
        <v>470</v>
      </c>
      <c r="BK20" t="s">
        <v>470</v>
      </c>
      <c r="BL20" t="s">
        <v>4881</v>
      </c>
      <c r="BM20" t="str">
        <f>HYPERLINK("https%3A%2F%2Fwww.webofscience.com%2Fwos%2Fwoscc%2Ffull-record%2FWOS:000436212100004","View Full Record in Web of Science")</f>
        <v>View Full Record in Web of Science</v>
      </c>
    </row>
    <row r="21" spans="1:65">
      <c r="A21">
        <v>21</v>
      </c>
      <c r="B21" t="s">
        <v>468</v>
      </c>
      <c r="C21" t="s">
        <v>4802</v>
      </c>
      <c r="D21" t="s">
        <v>470</v>
      </c>
      <c r="E21" t="s">
        <v>4803</v>
      </c>
      <c r="F21" t="s">
        <v>4804</v>
      </c>
      <c r="G21" t="s">
        <v>4805</v>
      </c>
      <c r="H21" t="s">
        <v>470</v>
      </c>
      <c r="I21" t="s">
        <v>470</v>
      </c>
      <c r="J21" t="s">
        <v>470</v>
      </c>
      <c r="K21" t="s">
        <v>470</v>
      </c>
      <c r="L21" t="s">
        <v>470</v>
      </c>
      <c r="M21" t="s">
        <v>470</v>
      </c>
      <c r="N21" t="s">
        <v>470</v>
      </c>
      <c r="O21" t="s">
        <v>470</v>
      </c>
      <c r="P21" t="s">
        <v>470</v>
      </c>
      <c r="Q21" t="s">
        <v>470</v>
      </c>
      <c r="R21" t="s">
        <v>470</v>
      </c>
      <c r="S21" t="s">
        <v>470</v>
      </c>
      <c r="T21" t="s">
        <v>4806</v>
      </c>
      <c r="U21" t="s">
        <v>4807</v>
      </c>
      <c r="V21" t="s">
        <v>470</v>
      </c>
      <c r="W21" t="s">
        <v>470</v>
      </c>
      <c r="X21" t="s">
        <v>470</v>
      </c>
      <c r="Y21" t="s">
        <v>470</v>
      </c>
      <c r="Z21" t="s">
        <v>470</v>
      </c>
      <c r="AA21" t="s">
        <v>470</v>
      </c>
      <c r="AB21" t="s">
        <v>470</v>
      </c>
      <c r="AC21" t="s">
        <v>470</v>
      </c>
      <c r="AD21" t="s">
        <v>470</v>
      </c>
      <c r="AE21" t="s">
        <v>470</v>
      </c>
      <c r="AF21" t="s">
        <v>470</v>
      </c>
      <c r="AG21" t="s">
        <v>470</v>
      </c>
      <c r="AH21" t="s">
        <v>4887</v>
      </c>
      <c r="AI21" t="s">
        <v>4888</v>
      </c>
      <c r="AJ21" t="s">
        <v>470</v>
      </c>
      <c r="AK21" t="s">
        <v>470</v>
      </c>
      <c r="AL21" t="s">
        <v>470</v>
      </c>
      <c r="AM21" t="s">
        <v>927</v>
      </c>
      <c r="AN21">
        <v>2012</v>
      </c>
      <c r="AO21">
        <v>74</v>
      </c>
      <c r="AP21">
        <v>3</v>
      </c>
      <c r="AQ21" t="s">
        <v>470</v>
      </c>
      <c r="AR21" t="s">
        <v>470</v>
      </c>
      <c r="AS21" t="s">
        <v>470</v>
      </c>
      <c r="AT21" t="s">
        <v>470</v>
      </c>
      <c r="AU21">
        <v>264</v>
      </c>
      <c r="AV21">
        <v>269</v>
      </c>
      <c r="AW21" t="s">
        <v>470</v>
      </c>
      <c r="AX21" t="s">
        <v>4475</v>
      </c>
      <c r="AY21" t="str">
        <f>HYPERLINK("http://dx.doi.org/10.1007/s12262-012-0593-6","http://dx.doi.org/10.1007/s12262-012-0593-6")</f>
        <v>http://dx.doi.org/10.1007/s12262-012-0593-6</v>
      </c>
      <c r="AZ21" t="s">
        <v>470</v>
      </c>
      <c r="BA21" t="s">
        <v>470</v>
      </c>
      <c r="BB21" t="s">
        <v>470</v>
      </c>
      <c r="BC21" t="s">
        <v>470</v>
      </c>
      <c r="BD21" t="s">
        <v>470</v>
      </c>
      <c r="BE21" t="s">
        <v>470</v>
      </c>
      <c r="BF21" t="s">
        <v>470</v>
      </c>
      <c r="BG21">
        <v>23730054</v>
      </c>
      <c r="BH21" t="s">
        <v>470</v>
      </c>
      <c r="BI21" t="s">
        <v>470</v>
      </c>
      <c r="BJ21" t="s">
        <v>470</v>
      </c>
      <c r="BK21" t="s">
        <v>470</v>
      </c>
      <c r="BL21" t="s">
        <v>4889</v>
      </c>
      <c r="BM21" t="str">
        <f>HYPERLINK("https%3A%2F%2Fwww.webofscience.com%2Fwos%2Fwoscc%2Ffull-record%2FWOS:000306553700012","View Full Record in Web of Science")</f>
        <v>View Full Record in Web of Science</v>
      </c>
    </row>
    <row r="22" spans="1:65">
      <c r="A22">
        <v>22</v>
      </c>
      <c r="B22" t="s">
        <v>468</v>
      </c>
      <c r="C22" t="s">
        <v>4848</v>
      </c>
      <c r="D22" t="s">
        <v>470</v>
      </c>
      <c r="E22" t="s">
        <v>4849</v>
      </c>
      <c r="F22" t="s">
        <v>4850</v>
      </c>
      <c r="G22" t="s">
        <v>4851</v>
      </c>
      <c r="H22" t="s">
        <v>4852</v>
      </c>
      <c r="I22" t="s">
        <v>4853</v>
      </c>
      <c r="J22" t="s">
        <v>4854</v>
      </c>
      <c r="K22" t="s">
        <v>4855</v>
      </c>
      <c r="L22" t="s">
        <v>470</v>
      </c>
      <c r="M22" t="s">
        <v>470</v>
      </c>
      <c r="N22" t="s">
        <v>470</v>
      </c>
      <c r="O22" t="s">
        <v>470</v>
      </c>
      <c r="P22" t="s">
        <v>470</v>
      </c>
      <c r="Q22" t="s">
        <v>470</v>
      </c>
      <c r="R22" t="s">
        <v>470</v>
      </c>
      <c r="S22" t="s">
        <v>470</v>
      </c>
      <c r="T22" t="s">
        <v>4856</v>
      </c>
      <c r="U22" t="s">
        <v>4857</v>
      </c>
      <c r="V22" t="s">
        <v>470</v>
      </c>
      <c r="W22" t="s">
        <v>470</v>
      </c>
      <c r="X22" t="s">
        <v>470</v>
      </c>
      <c r="Y22" t="s">
        <v>470</v>
      </c>
      <c r="Z22" t="s">
        <v>470</v>
      </c>
      <c r="AA22" t="s">
        <v>470</v>
      </c>
      <c r="AB22" t="s">
        <v>470</v>
      </c>
      <c r="AC22" t="s">
        <v>470</v>
      </c>
      <c r="AD22" t="s">
        <v>470</v>
      </c>
      <c r="AE22" t="s">
        <v>470</v>
      </c>
      <c r="AF22" t="s">
        <v>470</v>
      </c>
      <c r="AG22" t="s">
        <v>470</v>
      </c>
      <c r="AH22" t="s">
        <v>4895</v>
      </c>
      <c r="AI22" t="s">
        <v>4896</v>
      </c>
      <c r="AJ22" t="s">
        <v>470</v>
      </c>
      <c r="AK22" t="s">
        <v>470</v>
      </c>
      <c r="AL22" t="s">
        <v>470</v>
      </c>
      <c r="AM22" t="s">
        <v>470</v>
      </c>
      <c r="AN22">
        <v>2008</v>
      </c>
      <c r="AO22">
        <v>38</v>
      </c>
      <c r="AP22">
        <v>2</v>
      </c>
      <c r="AQ22" t="s">
        <v>470</v>
      </c>
      <c r="AR22" t="s">
        <v>470</v>
      </c>
      <c r="AS22" t="s">
        <v>470</v>
      </c>
      <c r="AT22" t="s">
        <v>470</v>
      </c>
      <c r="AU22">
        <v>97</v>
      </c>
      <c r="AV22">
        <v>107</v>
      </c>
      <c r="AW22" t="s">
        <v>470</v>
      </c>
      <c r="AX22" t="s">
        <v>4591</v>
      </c>
      <c r="AY22" t="str">
        <f>HYPERLINK("http://dx.doi.org/10.2190/DE.38.2.a","http://dx.doi.org/10.2190/DE.38.2.a")</f>
        <v>http://dx.doi.org/10.2190/DE.38.2.a</v>
      </c>
      <c r="AZ22" t="s">
        <v>470</v>
      </c>
      <c r="BA22" t="s">
        <v>470</v>
      </c>
      <c r="BB22" t="s">
        <v>470</v>
      </c>
      <c r="BC22" t="s">
        <v>470</v>
      </c>
      <c r="BD22" t="s">
        <v>470</v>
      </c>
      <c r="BE22" t="s">
        <v>470</v>
      </c>
      <c r="BF22" t="s">
        <v>470</v>
      </c>
      <c r="BG22">
        <v>18724652</v>
      </c>
      <c r="BH22" t="s">
        <v>470</v>
      </c>
      <c r="BI22" t="s">
        <v>470</v>
      </c>
      <c r="BJ22" t="s">
        <v>470</v>
      </c>
      <c r="BK22" t="s">
        <v>470</v>
      </c>
      <c r="BL22" t="s">
        <v>4897</v>
      </c>
      <c r="BM22" t="str">
        <f>HYPERLINK("https%3A%2F%2Fwww.webofscience.com%2Fwos%2Fwoscc%2Ffull-record%2FWOS:000258733000001","View Full Record in Web of Science")</f>
        <v>View Full Record in Web of Science</v>
      </c>
    </row>
    <row r="23" spans="1:65">
      <c r="A23">
        <v>23</v>
      </c>
      <c r="B23" t="s">
        <v>468</v>
      </c>
      <c r="C23" t="s">
        <v>4876</v>
      </c>
      <c r="D23" t="s">
        <v>470</v>
      </c>
      <c r="E23" t="s">
        <v>4877</v>
      </c>
      <c r="F23" t="s">
        <v>4878</v>
      </c>
      <c r="G23" t="s">
        <v>481</v>
      </c>
      <c r="H23" t="s">
        <v>470</v>
      </c>
      <c r="I23" t="s">
        <v>470</v>
      </c>
      <c r="J23" t="s">
        <v>470</v>
      </c>
      <c r="K23" t="s">
        <v>470</v>
      </c>
      <c r="L23" t="s">
        <v>470</v>
      </c>
      <c r="M23" t="s">
        <v>470</v>
      </c>
      <c r="N23" t="s">
        <v>470</v>
      </c>
      <c r="O23" t="s">
        <v>470</v>
      </c>
      <c r="P23" t="s">
        <v>470</v>
      </c>
      <c r="Q23" t="s">
        <v>470</v>
      </c>
      <c r="R23" t="s">
        <v>470</v>
      </c>
      <c r="S23" t="s">
        <v>470</v>
      </c>
      <c r="T23" t="s">
        <v>4879</v>
      </c>
      <c r="U23" t="s">
        <v>4880</v>
      </c>
      <c r="V23" t="s">
        <v>470</v>
      </c>
      <c r="W23" t="s">
        <v>470</v>
      </c>
      <c r="X23" t="s">
        <v>470</v>
      </c>
      <c r="Y23" t="s">
        <v>470</v>
      </c>
      <c r="Z23" t="s">
        <v>470</v>
      </c>
      <c r="AA23" t="s">
        <v>470</v>
      </c>
      <c r="AB23" t="s">
        <v>470</v>
      </c>
      <c r="AC23" t="s">
        <v>470</v>
      </c>
      <c r="AD23" t="s">
        <v>470</v>
      </c>
      <c r="AE23" t="s">
        <v>470</v>
      </c>
      <c r="AF23" t="s">
        <v>470</v>
      </c>
      <c r="AG23" t="s">
        <v>470</v>
      </c>
      <c r="AH23" t="s">
        <v>4904</v>
      </c>
      <c r="AI23" t="s">
        <v>4905</v>
      </c>
      <c r="AJ23" t="s">
        <v>470</v>
      </c>
      <c r="AK23" t="s">
        <v>470</v>
      </c>
      <c r="AL23" t="s">
        <v>470</v>
      </c>
      <c r="AM23" t="s">
        <v>4906</v>
      </c>
      <c r="AN23">
        <v>2009</v>
      </c>
      <c r="AO23">
        <v>67</v>
      </c>
      <c r="AP23" t="s">
        <v>470</v>
      </c>
      <c r="AQ23" t="s">
        <v>470</v>
      </c>
      <c r="AR23" t="s">
        <v>470</v>
      </c>
      <c r="AS23" t="s">
        <v>470</v>
      </c>
      <c r="AT23" t="s">
        <v>470</v>
      </c>
      <c r="AU23">
        <v>146</v>
      </c>
      <c r="AV23">
        <v>160</v>
      </c>
      <c r="AW23" t="s">
        <v>470</v>
      </c>
      <c r="AX23" t="s">
        <v>4907</v>
      </c>
      <c r="AY23" t="str">
        <f>HYPERLINK("http://dx.doi.org/10.1186/0778-7367-67-4-146","http://dx.doi.org/10.1186/0778-7367-67-4-146")</f>
        <v>http://dx.doi.org/10.1186/0778-7367-67-4-146</v>
      </c>
      <c r="AZ23" t="s">
        <v>470</v>
      </c>
      <c r="BA23" t="s">
        <v>470</v>
      </c>
      <c r="BB23" t="s">
        <v>470</v>
      </c>
      <c r="BC23" t="s">
        <v>470</v>
      </c>
      <c r="BD23" t="s">
        <v>470</v>
      </c>
      <c r="BE23" t="s">
        <v>470</v>
      </c>
      <c r="BF23" t="s">
        <v>470</v>
      </c>
      <c r="BG23" t="s">
        <v>470</v>
      </c>
      <c r="BH23" t="s">
        <v>470</v>
      </c>
      <c r="BI23" t="s">
        <v>470</v>
      </c>
      <c r="BJ23" t="s">
        <v>470</v>
      </c>
      <c r="BK23" t="s">
        <v>470</v>
      </c>
      <c r="BL23" t="s">
        <v>4908</v>
      </c>
      <c r="BM23" t="str">
        <f>HYPERLINK("https%3A%2F%2Fwww.webofscience.com%2Fwos%2Fwoscc%2Ffull-record%2FWOS:000210136200002","View Full Record in Web of Science")</f>
        <v>View Full Record in Web of Science</v>
      </c>
    </row>
    <row r="24" spans="1:65">
      <c r="A24">
        <v>24</v>
      </c>
      <c r="B24" t="s">
        <v>468</v>
      </c>
      <c r="C24" t="s">
        <v>4979</v>
      </c>
      <c r="D24" t="s">
        <v>470</v>
      </c>
      <c r="E24" t="s">
        <v>4980</v>
      </c>
      <c r="F24" t="s">
        <v>4209</v>
      </c>
      <c r="G24" t="s">
        <v>4981</v>
      </c>
      <c r="H24" t="s">
        <v>470</v>
      </c>
      <c r="I24" t="s">
        <v>470</v>
      </c>
      <c r="J24" t="s">
        <v>470</v>
      </c>
      <c r="K24" t="s">
        <v>470</v>
      </c>
      <c r="L24" t="s">
        <v>470</v>
      </c>
      <c r="M24" t="s">
        <v>470</v>
      </c>
      <c r="N24" t="s">
        <v>470</v>
      </c>
      <c r="O24" t="s">
        <v>470</v>
      </c>
      <c r="P24" t="s">
        <v>470</v>
      </c>
      <c r="Q24" t="s">
        <v>470</v>
      </c>
      <c r="R24" t="s">
        <v>470</v>
      </c>
      <c r="S24" t="s">
        <v>470</v>
      </c>
      <c r="T24" t="s">
        <v>470</v>
      </c>
      <c r="U24" t="s">
        <v>470</v>
      </c>
      <c r="V24" t="s">
        <v>470</v>
      </c>
      <c r="W24" t="s">
        <v>470</v>
      </c>
      <c r="X24" t="s">
        <v>470</v>
      </c>
      <c r="Y24" t="s">
        <v>470</v>
      </c>
      <c r="Z24" t="s">
        <v>470</v>
      </c>
      <c r="AA24" t="s">
        <v>470</v>
      </c>
      <c r="AB24" t="s">
        <v>470</v>
      </c>
      <c r="AC24" t="s">
        <v>470</v>
      </c>
      <c r="AD24" t="s">
        <v>470</v>
      </c>
      <c r="AE24" t="s">
        <v>470</v>
      </c>
      <c r="AF24" t="s">
        <v>470</v>
      </c>
      <c r="AG24" t="s">
        <v>470</v>
      </c>
      <c r="AH24" t="s">
        <v>4914</v>
      </c>
      <c r="AI24" t="s">
        <v>470</v>
      </c>
      <c r="AJ24" t="s">
        <v>470</v>
      </c>
      <c r="AK24" t="s">
        <v>470</v>
      </c>
      <c r="AL24" t="s">
        <v>470</v>
      </c>
      <c r="AM24" t="s">
        <v>4915</v>
      </c>
      <c r="AN24">
        <v>2012</v>
      </c>
      <c r="AO24">
        <v>7</v>
      </c>
      <c r="AP24">
        <v>2</v>
      </c>
      <c r="AQ24" t="s">
        <v>470</v>
      </c>
      <c r="AR24" t="s">
        <v>470</v>
      </c>
      <c r="AS24" t="s">
        <v>470</v>
      </c>
      <c r="AT24" t="s">
        <v>470</v>
      </c>
      <c r="AU24" t="s">
        <v>470</v>
      </c>
      <c r="AV24" t="s">
        <v>470</v>
      </c>
      <c r="AW24">
        <v>24022</v>
      </c>
      <c r="AX24" t="s">
        <v>4497</v>
      </c>
      <c r="AY24" t="str">
        <f>HYPERLINK("http://dx.doi.org/10.1088/1748-9326/7/2/024022","http://dx.doi.org/10.1088/1748-9326/7/2/024022")</f>
        <v>http://dx.doi.org/10.1088/1748-9326/7/2/024022</v>
      </c>
      <c r="AZ24" t="s">
        <v>470</v>
      </c>
      <c r="BA24" t="s">
        <v>470</v>
      </c>
      <c r="BB24" t="s">
        <v>470</v>
      </c>
      <c r="BC24" t="s">
        <v>470</v>
      </c>
      <c r="BD24" t="s">
        <v>470</v>
      </c>
      <c r="BE24" t="s">
        <v>470</v>
      </c>
      <c r="BF24" t="s">
        <v>470</v>
      </c>
      <c r="BG24" t="s">
        <v>470</v>
      </c>
      <c r="BH24" t="s">
        <v>470</v>
      </c>
      <c r="BI24" t="s">
        <v>470</v>
      </c>
      <c r="BJ24" t="s">
        <v>470</v>
      </c>
      <c r="BK24" t="s">
        <v>470</v>
      </c>
      <c r="BL24" t="s">
        <v>4916</v>
      </c>
      <c r="BM24" t="str">
        <f>HYPERLINK("https%3A%2F%2Fwww.webofscience.com%2Fwos%2Fwoscc%2Ffull-record%2FWOS:000307590300025","View Full Record in Web of Science")</f>
        <v>View Full Record in Web of Science</v>
      </c>
    </row>
    <row r="25" spans="1:65">
      <c r="A25">
        <v>25</v>
      </c>
      <c r="B25" t="s">
        <v>538</v>
      </c>
      <c r="C25" t="s">
        <v>6219</v>
      </c>
      <c r="D25" t="s">
        <v>6220</v>
      </c>
      <c r="E25" t="s">
        <v>6221</v>
      </c>
      <c r="F25" t="s">
        <v>4275</v>
      </c>
      <c r="G25" t="s">
        <v>6222</v>
      </c>
      <c r="H25" t="s">
        <v>470</v>
      </c>
      <c r="I25" t="s">
        <v>470</v>
      </c>
      <c r="J25" t="s">
        <v>470</v>
      </c>
      <c r="K25" t="s">
        <v>470</v>
      </c>
      <c r="L25" t="s">
        <v>470</v>
      </c>
      <c r="M25" t="s">
        <v>470</v>
      </c>
      <c r="N25" t="s">
        <v>470</v>
      </c>
      <c r="O25" t="s">
        <v>470</v>
      </c>
      <c r="P25" t="s">
        <v>470</v>
      </c>
      <c r="Q25" t="s">
        <v>470</v>
      </c>
      <c r="R25" t="s">
        <v>470</v>
      </c>
      <c r="S25" t="s">
        <v>470</v>
      </c>
      <c r="T25" t="s">
        <v>6223</v>
      </c>
      <c r="U25" t="s">
        <v>6224</v>
      </c>
      <c r="V25" t="s">
        <v>470</v>
      </c>
      <c r="W25" t="s">
        <v>470</v>
      </c>
      <c r="X25" t="s">
        <v>470</v>
      </c>
      <c r="Y25" t="s">
        <v>470</v>
      </c>
      <c r="Z25" t="s">
        <v>470</v>
      </c>
      <c r="AA25" t="s">
        <v>470</v>
      </c>
      <c r="AB25" t="s">
        <v>470</v>
      </c>
      <c r="AC25" t="s">
        <v>470</v>
      </c>
      <c r="AD25" t="s">
        <v>470</v>
      </c>
      <c r="AE25" t="s">
        <v>470</v>
      </c>
      <c r="AF25" t="s">
        <v>470</v>
      </c>
      <c r="AG25" t="s">
        <v>470</v>
      </c>
      <c r="AH25" t="s">
        <v>638</v>
      </c>
      <c r="AI25" t="s">
        <v>470</v>
      </c>
      <c r="AJ25" t="s">
        <v>470</v>
      </c>
      <c r="AK25" t="s">
        <v>470</v>
      </c>
      <c r="AL25" t="s">
        <v>470</v>
      </c>
      <c r="AM25" t="s">
        <v>1001</v>
      </c>
      <c r="AN25">
        <v>2012</v>
      </c>
      <c r="AO25">
        <v>14</v>
      </c>
      <c r="AP25">
        <v>6</v>
      </c>
      <c r="AQ25" t="s">
        <v>470</v>
      </c>
      <c r="AR25" t="s">
        <v>470</v>
      </c>
      <c r="AS25" t="s">
        <v>470</v>
      </c>
      <c r="AT25" t="s">
        <v>470</v>
      </c>
      <c r="AU25">
        <v>417</v>
      </c>
      <c r="AV25">
        <v>430</v>
      </c>
      <c r="AW25" t="s">
        <v>4489</v>
      </c>
      <c r="AX25" t="s">
        <v>4490</v>
      </c>
      <c r="AY25" t="str">
        <f>HYPERLINK("http://dx.doi.org/10.2196/jmir.2319","http://dx.doi.org/10.2196/jmir.2319")</f>
        <v>http://dx.doi.org/10.2196/jmir.2319</v>
      </c>
      <c r="AZ25" t="s">
        <v>470</v>
      </c>
      <c r="BA25" t="s">
        <v>470</v>
      </c>
      <c r="BB25" t="s">
        <v>470</v>
      </c>
      <c r="BC25" t="s">
        <v>470</v>
      </c>
      <c r="BD25" t="s">
        <v>470</v>
      </c>
      <c r="BE25" t="s">
        <v>470</v>
      </c>
      <c r="BF25" t="s">
        <v>470</v>
      </c>
      <c r="BG25">
        <v>23249447</v>
      </c>
      <c r="BH25" t="s">
        <v>470</v>
      </c>
      <c r="BI25" t="s">
        <v>470</v>
      </c>
      <c r="BJ25" t="s">
        <v>470</v>
      </c>
      <c r="BK25" t="s">
        <v>470</v>
      </c>
      <c r="BL25" t="s">
        <v>4921</v>
      </c>
      <c r="BM25" t="str">
        <f>HYPERLINK("https%3A%2F%2Fwww.webofscience.com%2Fwos%2Fwoscc%2Ffull-record%2FWOS:000315646000033","View Full Record in Web of Science")</f>
        <v>View Full Record in Web of Science</v>
      </c>
    </row>
    <row r="26" spans="1:65">
      <c r="A26">
        <v>26</v>
      </c>
      <c r="B26" t="s">
        <v>468</v>
      </c>
      <c r="C26" t="s">
        <v>696</v>
      </c>
      <c r="D26" t="s">
        <v>470</v>
      </c>
      <c r="E26" t="s">
        <v>697</v>
      </c>
      <c r="F26" t="s">
        <v>51</v>
      </c>
      <c r="G26" t="s">
        <v>506</v>
      </c>
      <c r="H26" t="s">
        <v>470</v>
      </c>
      <c r="I26" t="s">
        <v>470</v>
      </c>
      <c r="J26" t="s">
        <v>470</v>
      </c>
      <c r="K26" t="s">
        <v>470</v>
      </c>
      <c r="L26" t="s">
        <v>470</v>
      </c>
      <c r="M26" t="s">
        <v>470</v>
      </c>
      <c r="N26" t="s">
        <v>470</v>
      </c>
      <c r="O26" t="s">
        <v>470</v>
      </c>
      <c r="P26" t="s">
        <v>470</v>
      </c>
      <c r="Q26" t="s">
        <v>470</v>
      </c>
      <c r="R26" t="s">
        <v>470</v>
      </c>
      <c r="S26" t="s">
        <v>470</v>
      </c>
      <c r="T26" t="s">
        <v>551</v>
      </c>
      <c r="U26" t="s">
        <v>552</v>
      </c>
      <c r="V26" t="s">
        <v>470</v>
      </c>
      <c r="W26" t="s">
        <v>470</v>
      </c>
      <c r="X26" t="s">
        <v>470</v>
      </c>
      <c r="Y26" t="s">
        <v>470</v>
      </c>
      <c r="Z26" t="s">
        <v>470</v>
      </c>
      <c r="AA26" t="s">
        <v>470</v>
      </c>
      <c r="AB26" t="s">
        <v>470</v>
      </c>
      <c r="AC26" t="s">
        <v>470</v>
      </c>
      <c r="AD26" t="s">
        <v>470</v>
      </c>
      <c r="AE26" t="s">
        <v>470</v>
      </c>
      <c r="AF26" t="s">
        <v>470</v>
      </c>
      <c r="AG26" t="s">
        <v>470</v>
      </c>
      <c r="AH26" t="s">
        <v>4925</v>
      </c>
      <c r="AI26" t="s">
        <v>4926</v>
      </c>
      <c r="AJ26" t="s">
        <v>470</v>
      </c>
      <c r="AK26" t="s">
        <v>470</v>
      </c>
      <c r="AL26" t="s">
        <v>470</v>
      </c>
      <c r="AM26" t="s">
        <v>654</v>
      </c>
      <c r="AN26">
        <v>2021</v>
      </c>
      <c r="AO26">
        <v>46</v>
      </c>
      <c r="AP26">
        <v>6</v>
      </c>
      <c r="AQ26" t="s">
        <v>470</v>
      </c>
      <c r="AR26" t="s">
        <v>470</v>
      </c>
      <c r="AS26" t="s">
        <v>470</v>
      </c>
      <c r="AT26" t="s">
        <v>470</v>
      </c>
      <c r="AU26">
        <v>1018</v>
      </c>
      <c r="AV26">
        <v>1033</v>
      </c>
      <c r="AW26" t="s">
        <v>470</v>
      </c>
      <c r="AX26" t="s">
        <v>3856</v>
      </c>
      <c r="AY26" t="str">
        <f>HYPERLINK("http://dx.doi.org/10.1007/s12103-021-09661-6","http://dx.doi.org/10.1007/s12103-021-09661-6")</f>
        <v>http://dx.doi.org/10.1007/s12103-021-09661-6</v>
      </c>
      <c r="AZ26" t="s">
        <v>470</v>
      </c>
      <c r="BA26" t="s">
        <v>1362</v>
      </c>
      <c r="BB26" t="s">
        <v>470</v>
      </c>
      <c r="BC26" t="s">
        <v>470</v>
      </c>
      <c r="BD26" t="s">
        <v>470</v>
      </c>
      <c r="BE26" t="s">
        <v>470</v>
      </c>
      <c r="BF26" t="s">
        <v>470</v>
      </c>
      <c r="BG26" t="s">
        <v>470</v>
      </c>
      <c r="BH26" t="s">
        <v>470</v>
      </c>
      <c r="BI26" t="s">
        <v>470</v>
      </c>
      <c r="BJ26" t="s">
        <v>470</v>
      </c>
      <c r="BK26" t="s">
        <v>470</v>
      </c>
      <c r="BL26" t="s">
        <v>4927</v>
      </c>
      <c r="BM26" t="str">
        <f>HYPERLINK("https%3A%2F%2Fwww.webofscience.com%2Fwos%2Fwoscc%2Ffull-record%2FWOS:000729010000001","View Full Record in Web of Science")</f>
        <v>View Full Record in Web of Science</v>
      </c>
    </row>
    <row r="27" spans="1:65">
      <c r="A27">
        <v>27</v>
      </c>
      <c r="B27" t="s">
        <v>1279</v>
      </c>
      <c r="C27" t="s">
        <v>4985</v>
      </c>
      <c r="D27" t="s">
        <v>4986</v>
      </c>
      <c r="E27" t="s">
        <v>4987</v>
      </c>
      <c r="F27" t="s">
        <v>4988</v>
      </c>
      <c r="G27" t="s">
        <v>4989</v>
      </c>
      <c r="H27" t="s">
        <v>4990</v>
      </c>
      <c r="I27" t="s">
        <v>4991</v>
      </c>
      <c r="J27" t="s">
        <v>4992</v>
      </c>
      <c r="K27" t="s">
        <v>4993</v>
      </c>
      <c r="L27" t="s">
        <v>470</v>
      </c>
      <c r="M27" t="s">
        <v>470</v>
      </c>
      <c r="N27" t="s">
        <v>470</v>
      </c>
      <c r="O27" t="s">
        <v>470</v>
      </c>
      <c r="P27" t="s">
        <v>470</v>
      </c>
      <c r="Q27" t="s">
        <v>470</v>
      </c>
      <c r="R27" t="s">
        <v>470</v>
      </c>
      <c r="S27" t="s">
        <v>470</v>
      </c>
      <c r="T27" t="s">
        <v>470</v>
      </c>
      <c r="U27" t="s">
        <v>470</v>
      </c>
      <c r="V27" t="s">
        <v>470</v>
      </c>
      <c r="W27" t="s">
        <v>470</v>
      </c>
      <c r="X27" t="s">
        <v>470</v>
      </c>
      <c r="Y27" t="s">
        <v>470</v>
      </c>
      <c r="Z27" t="s">
        <v>470</v>
      </c>
      <c r="AA27" t="s">
        <v>470</v>
      </c>
      <c r="AB27" t="s">
        <v>470</v>
      </c>
      <c r="AC27" t="s">
        <v>470</v>
      </c>
      <c r="AD27" t="s">
        <v>470</v>
      </c>
      <c r="AE27" t="s">
        <v>470</v>
      </c>
      <c r="AF27" t="s">
        <v>470</v>
      </c>
      <c r="AG27" t="s">
        <v>470</v>
      </c>
      <c r="AH27" t="s">
        <v>482</v>
      </c>
      <c r="AI27" t="s">
        <v>483</v>
      </c>
      <c r="AJ27" t="s">
        <v>470</v>
      </c>
      <c r="AK27" t="s">
        <v>470</v>
      </c>
      <c r="AL27" t="s">
        <v>470</v>
      </c>
      <c r="AM27" t="s">
        <v>580</v>
      </c>
      <c r="AN27">
        <v>2020</v>
      </c>
      <c r="AO27">
        <v>76</v>
      </c>
      <c r="AP27" t="s">
        <v>470</v>
      </c>
      <c r="AQ27" t="s">
        <v>470</v>
      </c>
      <c r="AR27" t="s">
        <v>470</v>
      </c>
      <c r="AS27" t="s">
        <v>470</v>
      </c>
      <c r="AT27" t="s">
        <v>470</v>
      </c>
      <c r="AU27" t="s">
        <v>470</v>
      </c>
      <c r="AV27" t="s">
        <v>470</v>
      </c>
      <c r="AW27">
        <v>102627</v>
      </c>
      <c r="AX27" t="s">
        <v>4118</v>
      </c>
      <c r="AY27" t="str">
        <f>HYPERLINK("http://dx.doi.org/10.1016/j.drugpo.2019.102627","http://dx.doi.org/10.1016/j.drugpo.2019.102627")</f>
        <v>http://dx.doi.org/10.1016/j.drugpo.2019.102627</v>
      </c>
      <c r="AZ27" t="s">
        <v>470</v>
      </c>
      <c r="BA27" t="s">
        <v>470</v>
      </c>
      <c r="BB27" t="s">
        <v>470</v>
      </c>
      <c r="BC27" t="s">
        <v>470</v>
      </c>
      <c r="BD27" t="s">
        <v>470</v>
      </c>
      <c r="BE27" t="s">
        <v>470</v>
      </c>
      <c r="BF27" t="s">
        <v>470</v>
      </c>
      <c r="BG27">
        <v>31841772</v>
      </c>
      <c r="BH27" t="s">
        <v>470</v>
      </c>
      <c r="BI27" t="s">
        <v>470</v>
      </c>
      <c r="BJ27" t="s">
        <v>470</v>
      </c>
      <c r="BK27" t="s">
        <v>470</v>
      </c>
      <c r="BL27" t="s">
        <v>4931</v>
      </c>
      <c r="BM27" t="str">
        <f>HYPERLINK("https%3A%2F%2Fwww.webofscience.com%2Fwos%2Fwoscc%2Ffull-record%2FWOS:000515215900010","View Full Record in Web of Science")</f>
        <v>View Full Record in Web of Science</v>
      </c>
    </row>
    <row r="28" spans="1:65">
      <c r="A28">
        <v>28</v>
      </c>
      <c r="B28" t="s">
        <v>1279</v>
      </c>
      <c r="C28" t="s">
        <v>4985</v>
      </c>
      <c r="D28" t="s">
        <v>5000</v>
      </c>
      <c r="E28" t="s">
        <v>4987</v>
      </c>
      <c r="F28" t="s">
        <v>4988</v>
      </c>
      <c r="G28" t="s">
        <v>5001</v>
      </c>
      <c r="H28" t="s">
        <v>5002</v>
      </c>
      <c r="I28" t="s">
        <v>5003</v>
      </c>
      <c r="J28" t="s">
        <v>4992</v>
      </c>
      <c r="K28" t="s">
        <v>4993</v>
      </c>
      <c r="L28" t="s">
        <v>470</v>
      </c>
      <c r="M28" t="s">
        <v>470</v>
      </c>
      <c r="N28" t="s">
        <v>470</v>
      </c>
      <c r="O28" t="s">
        <v>470</v>
      </c>
      <c r="P28" t="s">
        <v>470</v>
      </c>
      <c r="Q28" t="s">
        <v>470</v>
      </c>
      <c r="R28" t="s">
        <v>470</v>
      </c>
      <c r="S28" t="s">
        <v>470</v>
      </c>
      <c r="T28" t="s">
        <v>470</v>
      </c>
      <c r="U28" t="s">
        <v>470</v>
      </c>
      <c r="V28" t="s">
        <v>470</v>
      </c>
      <c r="W28" t="s">
        <v>470</v>
      </c>
      <c r="X28" t="s">
        <v>470</v>
      </c>
      <c r="Y28" t="s">
        <v>470</v>
      </c>
      <c r="Z28" t="s">
        <v>470</v>
      </c>
      <c r="AA28" t="s">
        <v>470</v>
      </c>
      <c r="AB28" t="s">
        <v>470</v>
      </c>
      <c r="AC28" t="s">
        <v>470</v>
      </c>
      <c r="AD28" t="s">
        <v>470</v>
      </c>
      <c r="AE28" t="s">
        <v>470</v>
      </c>
      <c r="AF28" t="s">
        <v>470</v>
      </c>
      <c r="AG28" t="s">
        <v>470</v>
      </c>
      <c r="AH28" t="s">
        <v>1163</v>
      </c>
      <c r="AI28" t="s">
        <v>1164</v>
      </c>
      <c r="AJ28" t="s">
        <v>470</v>
      </c>
      <c r="AK28" t="s">
        <v>470</v>
      </c>
      <c r="AL28" t="s">
        <v>470</v>
      </c>
      <c r="AM28" t="s">
        <v>618</v>
      </c>
      <c r="AN28">
        <v>2020</v>
      </c>
      <c r="AO28">
        <v>178</v>
      </c>
      <c r="AP28" t="s">
        <v>470</v>
      </c>
      <c r="AQ28" t="s">
        <v>470</v>
      </c>
      <c r="AR28" t="s">
        <v>470</v>
      </c>
      <c r="AS28" t="s">
        <v>470</v>
      </c>
      <c r="AT28" t="s">
        <v>470</v>
      </c>
      <c r="AU28">
        <v>7</v>
      </c>
      <c r="AV28">
        <v>14</v>
      </c>
      <c r="AW28" t="s">
        <v>470</v>
      </c>
      <c r="AX28" t="s">
        <v>4138</v>
      </c>
      <c r="AY28" t="str">
        <f>HYPERLINK("http://dx.doi.org/10.1016/j.puhe.2019.08.018","http://dx.doi.org/10.1016/j.puhe.2019.08.018")</f>
        <v>http://dx.doi.org/10.1016/j.puhe.2019.08.018</v>
      </c>
      <c r="AZ28" t="s">
        <v>470</v>
      </c>
      <c r="BA28" t="s">
        <v>470</v>
      </c>
      <c r="BB28" t="s">
        <v>470</v>
      </c>
      <c r="BC28" t="s">
        <v>470</v>
      </c>
      <c r="BD28" t="s">
        <v>470</v>
      </c>
      <c r="BE28" t="s">
        <v>470</v>
      </c>
      <c r="BF28" t="s">
        <v>470</v>
      </c>
      <c r="BG28">
        <v>31600630</v>
      </c>
      <c r="BH28" t="s">
        <v>470</v>
      </c>
      <c r="BI28" t="s">
        <v>470</v>
      </c>
      <c r="BJ28" t="s">
        <v>470</v>
      </c>
      <c r="BK28" t="s">
        <v>470</v>
      </c>
      <c r="BL28" t="s">
        <v>4935</v>
      </c>
      <c r="BM28" t="str">
        <f>HYPERLINK("https%3A%2F%2Fwww.webofscience.com%2Fwos%2Fwoscc%2Ffull-record%2FWOS:000508642800003","View Full Record in Web of Science")</f>
        <v>View Full Record in Web of Science</v>
      </c>
    </row>
    <row r="29" spans="1:65">
      <c r="A29">
        <v>29</v>
      </c>
      <c r="B29" t="s">
        <v>468</v>
      </c>
      <c r="C29" t="s">
        <v>5008</v>
      </c>
      <c r="D29" t="s">
        <v>470</v>
      </c>
      <c r="E29" t="s">
        <v>5009</v>
      </c>
      <c r="F29" t="s">
        <v>752</v>
      </c>
      <c r="G29" t="s">
        <v>636</v>
      </c>
      <c r="H29" t="s">
        <v>470</v>
      </c>
      <c r="I29" t="s">
        <v>470</v>
      </c>
      <c r="J29" t="s">
        <v>470</v>
      </c>
      <c r="K29" t="s">
        <v>470</v>
      </c>
      <c r="L29" t="s">
        <v>470</v>
      </c>
      <c r="M29" t="s">
        <v>470</v>
      </c>
      <c r="N29" t="s">
        <v>470</v>
      </c>
      <c r="O29" t="s">
        <v>470</v>
      </c>
      <c r="P29" t="s">
        <v>470</v>
      </c>
      <c r="Q29" t="s">
        <v>470</v>
      </c>
      <c r="R29" t="s">
        <v>470</v>
      </c>
      <c r="S29" t="s">
        <v>470</v>
      </c>
      <c r="T29" t="s">
        <v>470</v>
      </c>
      <c r="U29" t="s">
        <v>6225</v>
      </c>
      <c r="V29" t="s">
        <v>470</v>
      </c>
      <c r="W29" t="s">
        <v>470</v>
      </c>
      <c r="X29" t="s">
        <v>470</v>
      </c>
      <c r="Y29" t="s">
        <v>470</v>
      </c>
      <c r="Z29" t="s">
        <v>470</v>
      </c>
      <c r="AA29" t="s">
        <v>470</v>
      </c>
      <c r="AB29" t="s">
        <v>470</v>
      </c>
      <c r="AC29" t="s">
        <v>470</v>
      </c>
      <c r="AD29" t="s">
        <v>470</v>
      </c>
      <c r="AE29" t="s">
        <v>470</v>
      </c>
      <c r="AF29" t="s">
        <v>470</v>
      </c>
      <c r="AG29" t="s">
        <v>470</v>
      </c>
      <c r="AH29" t="s">
        <v>4941</v>
      </c>
      <c r="AI29" t="s">
        <v>4942</v>
      </c>
      <c r="AJ29" t="s">
        <v>470</v>
      </c>
      <c r="AK29" t="s">
        <v>470</v>
      </c>
      <c r="AL29" t="s">
        <v>470</v>
      </c>
      <c r="AM29" t="s">
        <v>831</v>
      </c>
      <c r="AN29">
        <v>2020</v>
      </c>
      <c r="AO29">
        <v>21</v>
      </c>
      <c r="AP29">
        <v>4</v>
      </c>
      <c r="AQ29" t="s">
        <v>470</v>
      </c>
      <c r="AR29" t="s">
        <v>470</v>
      </c>
      <c r="AS29" t="s">
        <v>470</v>
      </c>
      <c r="AT29" t="s">
        <v>470</v>
      </c>
      <c r="AU29">
        <v>836</v>
      </c>
      <c r="AV29">
        <v>859</v>
      </c>
      <c r="AW29" t="s">
        <v>470</v>
      </c>
      <c r="AX29" t="s">
        <v>4943</v>
      </c>
      <c r="AY29" t="str">
        <f>HYPERLINK("http://dx.doi.org/10.1093/pm/pnz291","http://dx.doi.org/10.1093/pm/pnz291")</f>
        <v>http://dx.doi.org/10.1093/pm/pnz291</v>
      </c>
      <c r="AZ29" t="s">
        <v>470</v>
      </c>
      <c r="BA29" t="s">
        <v>470</v>
      </c>
      <c r="BB29" t="s">
        <v>470</v>
      </c>
      <c r="BC29" t="s">
        <v>470</v>
      </c>
      <c r="BD29" t="s">
        <v>470</v>
      </c>
      <c r="BE29" t="s">
        <v>470</v>
      </c>
      <c r="BF29" t="s">
        <v>470</v>
      </c>
      <c r="BG29">
        <v>31755962</v>
      </c>
      <c r="BH29" t="s">
        <v>470</v>
      </c>
      <c r="BI29" t="s">
        <v>470</v>
      </c>
      <c r="BJ29" t="s">
        <v>470</v>
      </c>
      <c r="BK29" t="s">
        <v>470</v>
      </c>
      <c r="BL29" t="s">
        <v>4944</v>
      </c>
      <c r="BM29" t="str">
        <f>HYPERLINK("https%3A%2F%2Fwww.webofscience.com%2Fwos%2Fwoscc%2Ffull-record%2FWOS:000545403300020","View Full Record in Web of Science")</f>
        <v>View Full Record in Web of Science</v>
      </c>
    </row>
    <row r="30" spans="1:65">
      <c r="A30">
        <v>30</v>
      </c>
      <c r="B30" t="s">
        <v>468</v>
      </c>
      <c r="C30" t="s">
        <v>5027</v>
      </c>
      <c r="D30" t="s">
        <v>470</v>
      </c>
      <c r="E30" t="s">
        <v>5028</v>
      </c>
      <c r="F30" t="s">
        <v>4255</v>
      </c>
      <c r="G30" t="s">
        <v>5029</v>
      </c>
      <c r="H30" t="s">
        <v>470</v>
      </c>
      <c r="I30" t="s">
        <v>470</v>
      </c>
      <c r="J30" t="s">
        <v>470</v>
      </c>
      <c r="K30" t="s">
        <v>470</v>
      </c>
      <c r="L30" t="s">
        <v>470</v>
      </c>
      <c r="M30" t="s">
        <v>470</v>
      </c>
      <c r="N30" t="s">
        <v>470</v>
      </c>
      <c r="O30" t="s">
        <v>470</v>
      </c>
      <c r="P30" t="s">
        <v>470</v>
      </c>
      <c r="Q30" t="s">
        <v>470</v>
      </c>
      <c r="R30" t="s">
        <v>470</v>
      </c>
      <c r="S30" t="s">
        <v>470</v>
      </c>
      <c r="T30" t="s">
        <v>5030</v>
      </c>
      <c r="U30" t="s">
        <v>5031</v>
      </c>
      <c r="V30" t="s">
        <v>470</v>
      </c>
      <c r="W30" t="s">
        <v>470</v>
      </c>
      <c r="X30" t="s">
        <v>470</v>
      </c>
      <c r="Y30" t="s">
        <v>470</v>
      </c>
      <c r="Z30" t="s">
        <v>470</v>
      </c>
      <c r="AA30" t="s">
        <v>470</v>
      </c>
      <c r="AB30" t="s">
        <v>470</v>
      </c>
      <c r="AC30" t="s">
        <v>470</v>
      </c>
      <c r="AD30" t="s">
        <v>470</v>
      </c>
      <c r="AE30" t="s">
        <v>470</v>
      </c>
      <c r="AF30" t="s">
        <v>470</v>
      </c>
      <c r="AG30" t="s">
        <v>470</v>
      </c>
      <c r="AH30" t="s">
        <v>4949</v>
      </c>
      <c r="AI30" t="s">
        <v>4950</v>
      </c>
      <c r="AJ30" t="s">
        <v>470</v>
      </c>
      <c r="AK30" t="s">
        <v>470</v>
      </c>
      <c r="AL30" t="s">
        <v>470</v>
      </c>
      <c r="AM30" t="s">
        <v>588</v>
      </c>
      <c r="AN30">
        <v>2015</v>
      </c>
      <c r="AO30">
        <v>30</v>
      </c>
      <c r="AP30">
        <v>4</v>
      </c>
      <c r="AQ30" t="s">
        <v>470</v>
      </c>
      <c r="AR30" t="s">
        <v>470</v>
      </c>
      <c r="AS30" t="s">
        <v>470</v>
      </c>
      <c r="AT30" t="s">
        <v>470</v>
      </c>
      <c r="AU30">
        <v>265</v>
      </c>
      <c r="AV30">
        <v>271</v>
      </c>
      <c r="AW30" t="s">
        <v>470</v>
      </c>
      <c r="AX30" t="s">
        <v>4356</v>
      </c>
      <c r="AY30" t="str">
        <f>HYPERLINK("http://dx.doi.org/10.1002/hup.2410","http://dx.doi.org/10.1002/hup.2410")</f>
        <v>http://dx.doi.org/10.1002/hup.2410</v>
      </c>
      <c r="AZ30" t="s">
        <v>470</v>
      </c>
      <c r="BA30" t="s">
        <v>470</v>
      </c>
      <c r="BB30" t="s">
        <v>470</v>
      </c>
      <c r="BC30" t="s">
        <v>470</v>
      </c>
      <c r="BD30" t="s">
        <v>470</v>
      </c>
      <c r="BE30" t="s">
        <v>470</v>
      </c>
      <c r="BF30" t="s">
        <v>470</v>
      </c>
      <c r="BG30">
        <v>26216561</v>
      </c>
      <c r="BH30" t="s">
        <v>470</v>
      </c>
      <c r="BI30" t="s">
        <v>470</v>
      </c>
      <c r="BJ30" t="s">
        <v>470</v>
      </c>
      <c r="BK30" t="s">
        <v>470</v>
      </c>
      <c r="BL30" t="s">
        <v>4951</v>
      </c>
      <c r="BM30" t="str">
        <f>HYPERLINK("https%3A%2F%2Fwww.webofscience.com%2Fwos%2Fwoscc%2Ffull-record%2FWOS:000358690800009","View Full Record in Web of Science")</f>
        <v>View Full Record in Web of Science</v>
      </c>
    </row>
    <row r="31" spans="1:65">
      <c r="A31">
        <v>31</v>
      </c>
      <c r="B31" t="s">
        <v>468</v>
      </c>
      <c r="C31" t="s">
        <v>4813</v>
      </c>
      <c r="D31" t="s">
        <v>470</v>
      </c>
      <c r="E31" t="s">
        <v>4814</v>
      </c>
      <c r="F31" t="s">
        <v>4815</v>
      </c>
      <c r="G31" t="s">
        <v>4816</v>
      </c>
      <c r="H31" t="s">
        <v>470</v>
      </c>
      <c r="I31" t="s">
        <v>470</v>
      </c>
      <c r="J31" t="s">
        <v>470</v>
      </c>
      <c r="K31" t="s">
        <v>470</v>
      </c>
      <c r="L31" t="s">
        <v>470</v>
      </c>
      <c r="M31" t="s">
        <v>470</v>
      </c>
      <c r="N31" t="s">
        <v>470</v>
      </c>
      <c r="O31" t="s">
        <v>470</v>
      </c>
      <c r="P31" t="s">
        <v>470</v>
      </c>
      <c r="Q31" t="s">
        <v>470</v>
      </c>
      <c r="R31" t="s">
        <v>470</v>
      </c>
      <c r="S31" t="s">
        <v>470</v>
      </c>
      <c r="T31" t="s">
        <v>470</v>
      </c>
      <c r="U31" t="s">
        <v>4817</v>
      </c>
      <c r="V31" t="s">
        <v>470</v>
      </c>
      <c r="W31" t="s">
        <v>470</v>
      </c>
      <c r="X31" t="s">
        <v>470</v>
      </c>
      <c r="Y31" t="s">
        <v>470</v>
      </c>
      <c r="Z31" t="s">
        <v>470</v>
      </c>
      <c r="AA31" t="s">
        <v>470</v>
      </c>
      <c r="AB31" t="s">
        <v>470</v>
      </c>
      <c r="AC31" t="s">
        <v>470</v>
      </c>
      <c r="AD31" t="s">
        <v>470</v>
      </c>
      <c r="AE31" t="s">
        <v>470</v>
      </c>
      <c r="AF31" t="s">
        <v>470</v>
      </c>
      <c r="AG31" t="s">
        <v>470</v>
      </c>
      <c r="AH31" t="s">
        <v>4955</v>
      </c>
      <c r="AI31" t="s">
        <v>4956</v>
      </c>
      <c r="AJ31" t="s">
        <v>470</v>
      </c>
      <c r="AK31" t="s">
        <v>470</v>
      </c>
      <c r="AL31" t="s">
        <v>470</v>
      </c>
      <c r="AM31" t="s">
        <v>654</v>
      </c>
      <c r="AN31">
        <v>2021</v>
      </c>
      <c r="AO31">
        <v>19</v>
      </c>
      <c r="AP31">
        <v>10</v>
      </c>
      <c r="AQ31" t="s">
        <v>470</v>
      </c>
      <c r="AR31" t="s">
        <v>470</v>
      </c>
      <c r="AS31" t="s">
        <v>470</v>
      </c>
      <c r="AT31" t="s">
        <v>470</v>
      </c>
      <c r="AU31">
        <v>550</v>
      </c>
      <c r="AV31">
        <v>556</v>
      </c>
      <c r="AW31" t="s">
        <v>470</v>
      </c>
      <c r="AX31" t="s">
        <v>3863</v>
      </c>
      <c r="AY31" t="str">
        <f>HYPERLINK("http://dx.doi.org/10.1002/fee.2392","http://dx.doi.org/10.1002/fee.2392")</f>
        <v>http://dx.doi.org/10.1002/fee.2392</v>
      </c>
      <c r="AZ31" t="s">
        <v>470</v>
      </c>
      <c r="BA31" t="s">
        <v>1330</v>
      </c>
      <c r="BB31" t="s">
        <v>470</v>
      </c>
      <c r="BC31" t="s">
        <v>470</v>
      </c>
      <c r="BD31" t="s">
        <v>470</v>
      </c>
      <c r="BE31" t="s">
        <v>470</v>
      </c>
      <c r="BF31" t="s">
        <v>470</v>
      </c>
      <c r="BG31" t="s">
        <v>470</v>
      </c>
      <c r="BH31" t="s">
        <v>470</v>
      </c>
      <c r="BI31" t="s">
        <v>470</v>
      </c>
      <c r="BJ31" t="s">
        <v>470</v>
      </c>
      <c r="BK31" t="s">
        <v>470</v>
      </c>
      <c r="BL31" t="s">
        <v>4957</v>
      </c>
      <c r="BM31" t="str">
        <f>HYPERLINK("https%3A%2F%2Fwww.webofscience.com%2Fwos%2Fwoscc%2Ffull-record%2FWOS:000682867800001","View Full Record in Web of Science")</f>
        <v>View Full Record in Web of Science</v>
      </c>
    </row>
    <row r="32" spans="1:65">
      <c r="A32">
        <v>32</v>
      </c>
      <c r="B32" t="s">
        <v>468</v>
      </c>
      <c r="C32" t="s">
        <v>4864</v>
      </c>
      <c r="D32" t="s">
        <v>470</v>
      </c>
      <c r="E32" t="s">
        <v>4865</v>
      </c>
      <c r="F32" t="s">
        <v>4866</v>
      </c>
      <c r="G32" t="s">
        <v>636</v>
      </c>
      <c r="H32" t="s">
        <v>470</v>
      </c>
      <c r="I32" t="s">
        <v>470</v>
      </c>
      <c r="J32" t="s">
        <v>470</v>
      </c>
      <c r="K32" t="s">
        <v>470</v>
      </c>
      <c r="L32" t="s">
        <v>470</v>
      </c>
      <c r="M32" t="s">
        <v>470</v>
      </c>
      <c r="N32" t="s">
        <v>470</v>
      </c>
      <c r="O32" t="s">
        <v>470</v>
      </c>
      <c r="P32" t="s">
        <v>470</v>
      </c>
      <c r="Q32" t="s">
        <v>470</v>
      </c>
      <c r="R32" t="s">
        <v>470</v>
      </c>
      <c r="S32" t="s">
        <v>470</v>
      </c>
      <c r="T32" t="s">
        <v>470</v>
      </c>
      <c r="U32" t="s">
        <v>470</v>
      </c>
      <c r="V32" t="s">
        <v>470</v>
      </c>
      <c r="W32" t="s">
        <v>470</v>
      </c>
      <c r="X32" t="s">
        <v>470</v>
      </c>
      <c r="Y32" t="s">
        <v>470</v>
      </c>
      <c r="Z32" t="s">
        <v>470</v>
      </c>
      <c r="AA32" t="s">
        <v>470</v>
      </c>
      <c r="AB32" t="s">
        <v>470</v>
      </c>
      <c r="AC32" t="s">
        <v>470</v>
      </c>
      <c r="AD32" t="s">
        <v>470</v>
      </c>
      <c r="AE32" t="s">
        <v>470</v>
      </c>
      <c r="AF32" t="s">
        <v>470</v>
      </c>
      <c r="AG32" t="s">
        <v>470</v>
      </c>
      <c r="AH32" t="s">
        <v>4961</v>
      </c>
      <c r="AI32" t="s">
        <v>4962</v>
      </c>
      <c r="AJ32" t="s">
        <v>470</v>
      </c>
      <c r="AK32" t="s">
        <v>470</v>
      </c>
      <c r="AL32" t="s">
        <v>470</v>
      </c>
      <c r="AM32" t="s">
        <v>4963</v>
      </c>
      <c r="AN32">
        <v>2021</v>
      </c>
      <c r="AO32">
        <v>59</v>
      </c>
      <c r="AP32">
        <v>3</v>
      </c>
      <c r="AQ32" t="s">
        <v>470</v>
      </c>
      <c r="AR32" t="s">
        <v>470</v>
      </c>
      <c r="AS32" t="s">
        <v>470</v>
      </c>
      <c r="AT32" t="s">
        <v>470</v>
      </c>
      <c r="AU32">
        <v>246</v>
      </c>
      <c r="AV32">
        <v>251</v>
      </c>
      <c r="AW32" t="s">
        <v>470</v>
      </c>
      <c r="AX32" t="s">
        <v>4020</v>
      </c>
      <c r="AY32" t="str">
        <f>HYPERLINK("http://dx.doi.org/10.1080/15563650.2020.1787429","http://dx.doi.org/10.1080/15563650.2020.1787429")</f>
        <v>http://dx.doi.org/10.1080/15563650.2020.1787429</v>
      </c>
      <c r="AZ32" t="s">
        <v>470</v>
      </c>
      <c r="BA32" t="s">
        <v>477</v>
      </c>
      <c r="BB32" t="s">
        <v>470</v>
      </c>
      <c r="BC32" t="s">
        <v>470</v>
      </c>
      <c r="BD32" t="s">
        <v>470</v>
      </c>
      <c r="BE32" t="s">
        <v>470</v>
      </c>
      <c r="BF32" t="s">
        <v>470</v>
      </c>
      <c r="BG32">
        <v>32615814</v>
      </c>
      <c r="BH32" t="s">
        <v>470</v>
      </c>
      <c r="BI32" t="s">
        <v>470</v>
      </c>
      <c r="BJ32" t="s">
        <v>470</v>
      </c>
      <c r="BK32" t="s">
        <v>470</v>
      </c>
      <c r="BL32" t="s">
        <v>4964</v>
      </c>
      <c r="BM32" t="str">
        <f>HYPERLINK("https%3A%2F%2Fwww.webofscience.com%2Fwos%2Fwoscc%2Ffull-record%2FWOS:000546257200001","View Full Record in Web of Science")</f>
        <v>View Full Record in Web of Science</v>
      </c>
    </row>
    <row r="33" spans="1:65">
      <c r="A33">
        <v>33</v>
      </c>
      <c r="B33" t="s">
        <v>468</v>
      </c>
      <c r="C33" t="s">
        <v>4753</v>
      </c>
      <c r="D33" t="s">
        <v>470</v>
      </c>
      <c r="E33" t="s">
        <v>4754</v>
      </c>
      <c r="F33" t="s">
        <v>4755</v>
      </c>
      <c r="G33" t="s">
        <v>4756</v>
      </c>
      <c r="H33" t="s">
        <v>470</v>
      </c>
      <c r="I33" t="s">
        <v>470</v>
      </c>
      <c r="J33" t="s">
        <v>470</v>
      </c>
      <c r="K33" t="s">
        <v>470</v>
      </c>
      <c r="L33" t="s">
        <v>470</v>
      </c>
      <c r="M33" t="s">
        <v>470</v>
      </c>
      <c r="N33" t="s">
        <v>470</v>
      </c>
      <c r="O33" t="s">
        <v>470</v>
      </c>
      <c r="P33" t="s">
        <v>470</v>
      </c>
      <c r="Q33" t="s">
        <v>470</v>
      </c>
      <c r="R33" t="s">
        <v>470</v>
      </c>
      <c r="S33" t="s">
        <v>470</v>
      </c>
      <c r="T33" t="s">
        <v>4757</v>
      </c>
      <c r="U33" t="s">
        <v>4758</v>
      </c>
      <c r="V33" t="s">
        <v>470</v>
      </c>
      <c r="W33" t="s">
        <v>470</v>
      </c>
      <c r="X33" t="s">
        <v>470</v>
      </c>
      <c r="Y33" t="s">
        <v>470</v>
      </c>
      <c r="Z33" t="s">
        <v>470</v>
      </c>
      <c r="AA33" t="s">
        <v>470</v>
      </c>
      <c r="AB33" t="s">
        <v>470</v>
      </c>
      <c r="AC33" t="s">
        <v>470</v>
      </c>
      <c r="AD33" t="s">
        <v>470</v>
      </c>
      <c r="AE33" t="s">
        <v>470</v>
      </c>
      <c r="AF33" t="s">
        <v>470</v>
      </c>
      <c r="AG33" t="s">
        <v>470</v>
      </c>
      <c r="AH33" t="s">
        <v>470</v>
      </c>
      <c r="AI33" t="s">
        <v>470</v>
      </c>
      <c r="AJ33" t="s">
        <v>4973</v>
      </c>
      <c r="AK33" t="s">
        <v>470</v>
      </c>
      <c r="AL33" t="s">
        <v>470</v>
      </c>
      <c r="AM33" t="s">
        <v>470</v>
      </c>
      <c r="AN33">
        <v>2009</v>
      </c>
      <c r="AO33" t="s">
        <v>470</v>
      </c>
      <c r="AP33" t="s">
        <v>470</v>
      </c>
      <c r="AQ33" t="s">
        <v>470</v>
      </c>
      <c r="AR33" t="s">
        <v>470</v>
      </c>
      <c r="AS33" t="s">
        <v>470</v>
      </c>
      <c r="AT33" t="s">
        <v>470</v>
      </c>
      <c r="AU33">
        <v>516</v>
      </c>
      <c r="AV33">
        <v>521</v>
      </c>
      <c r="AW33" t="s">
        <v>470</v>
      </c>
      <c r="AX33" t="s">
        <v>4974</v>
      </c>
      <c r="AY33" t="str">
        <f>HYPERLINK("http://dx.doi.org/10.1109/ICIW.2009.83","http://dx.doi.org/10.1109/ICIW.2009.83")</f>
        <v>http://dx.doi.org/10.1109/ICIW.2009.83</v>
      </c>
      <c r="AZ33" t="s">
        <v>470</v>
      </c>
      <c r="BA33" t="s">
        <v>470</v>
      </c>
      <c r="BB33" t="s">
        <v>470</v>
      </c>
      <c r="BC33" t="s">
        <v>470</v>
      </c>
      <c r="BD33" t="s">
        <v>470</v>
      </c>
      <c r="BE33" t="s">
        <v>470</v>
      </c>
      <c r="BF33" t="s">
        <v>470</v>
      </c>
      <c r="BG33" t="s">
        <v>470</v>
      </c>
      <c r="BH33" t="s">
        <v>470</v>
      </c>
      <c r="BI33" t="s">
        <v>470</v>
      </c>
      <c r="BJ33" t="s">
        <v>470</v>
      </c>
      <c r="BK33" t="s">
        <v>470</v>
      </c>
      <c r="BL33" t="s">
        <v>4975</v>
      </c>
      <c r="BM33" t="str">
        <f>HYPERLINK("https%3A%2F%2Fwww.webofscience.com%2Fwos%2Fwoscc%2Ffull-record%2FWOS:000274563200082","View Full Record in Web of Science")</f>
        <v>View Full Record in Web of Science</v>
      </c>
    </row>
    <row r="34" spans="1:65">
      <c r="A34">
        <v>34</v>
      </c>
      <c r="B34" t="s">
        <v>468</v>
      </c>
      <c r="C34" t="s">
        <v>4830</v>
      </c>
      <c r="D34" t="s">
        <v>470</v>
      </c>
      <c r="E34" t="s">
        <v>4831</v>
      </c>
      <c r="F34" t="s">
        <v>4381</v>
      </c>
      <c r="G34" t="s">
        <v>3551</v>
      </c>
      <c r="H34" t="s">
        <v>470</v>
      </c>
      <c r="I34" t="s">
        <v>470</v>
      </c>
      <c r="J34" t="s">
        <v>470</v>
      </c>
      <c r="K34" t="s">
        <v>470</v>
      </c>
      <c r="L34" t="s">
        <v>470</v>
      </c>
      <c r="M34" t="s">
        <v>470</v>
      </c>
      <c r="N34" t="s">
        <v>470</v>
      </c>
      <c r="O34" t="s">
        <v>470</v>
      </c>
      <c r="P34" t="s">
        <v>470</v>
      </c>
      <c r="Q34" t="s">
        <v>470</v>
      </c>
      <c r="R34" t="s">
        <v>470</v>
      </c>
      <c r="S34" t="s">
        <v>470</v>
      </c>
      <c r="T34" t="s">
        <v>4832</v>
      </c>
      <c r="U34" t="s">
        <v>4833</v>
      </c>
      <c r="V34" t="s">
        <v>470</v>
      </c>
      <c r="W34" t="s">
        <v>470</v>
      </c>
      <c r="X34" t="s">
        <v>470</v>
      </c>
      <c r="Y34" t="s">
        <v>470</v>
      </c>
      <c r="Z34" t="s">
        <v>470</v>
      </c>
      <c r="AA34" t="s">
        <v>470</v>
      </c>
      <c r="AB34" t="s">
        <v>470</v>
      </c>
      <c r="AC34" t="s">
        <v>470</v>
      </c>
      <c r="AD34" t="s">
        <v>470</v>
      </c>
      <c r="AE34" t="s">
        <v>470</v>
      </c>
      <c r="AF34" t="s">
        <v>470</v>
      </c>
      <c r="AG34" t="s">
        <v>470</v>
      </c>
      <c r="AH34" t="s">
        <v>482</v>
      </c>
      <c r="AI34" t="s">
        <v>483</v>
      </c>
      <c r="AJ34" t="s">
        <v>470</v>
      </c>
      <c r="AK34" t="s">
        <v>470</v>
      </c>
      <c r="AL34" t="s">
        <v>470</v>
      </c>
      <c r="AM34" t="s">
        <v>831</v>
      </c>
      <c r="AN34">
        <v>2021</v>
      </c>
      <c r="AO34">
        <v>90</v>
      </c>
      <c r="AP34" t="s">
        <v>470</v>
      </c>
      <c r="AQ34" t="s">
        <v>470</v>
      </c>
      <c r="AR34" t="s">
        <v>470</v>
      </c>
      <c r="AS34" t="s">
        <v>470</v>
      </c>
      <c r="AT34" t="s">
        <v>470</v>
      </c>
      <c r="AU34" t="s">
        <v>470</v>
      </c>
      <c r="AV34" t="s">
        <v>470</v>
      </c>
      <c r="AW34">
        <v>103083</v>
      </c>
      <c r="AX34" t="s">
        <v>3945</v>
      </c>
      <c r="AY34" t="str">
        <f>HYPERLINK("http://dx.doi.org/10.1016/j.drugpo.2020.103083","http://dx.doi.org/10.1016/j.drugpo.2020.103083")</f>
        <v>http://dx.doi.org/10.1016/j.drugpo.2020.103083</v>
      </c>
      <c r="AZ34" t="s">
        <v>470</v>
      </c>
      <c r="BA34" t="s">
        <v>470</v>
      </c>
      <c r="BB34" t="s">
        <v>470</v>
      </c>
      <c r="BC34" t="s">
        <v>470</v>
      </c>
      <c r="BD34" t="s">
        <v>470</v>
      </c>
      <c r="BE34" t="s">
        <v>470</v>
      </c>
      <c r="BF34" t="s">
        <v>470</v>
      </c>
      <c r="BG34">
        <v>33341700</v>
      </c>
      <c r="BH34" t="s">
        <v>470</v>
      </c>
      <c r="BI34" t="s">
        <v>470</v>
      </c>
      <c r="BJ34" t="s">
        <v>470</v>
      </c>
      <c r="BK34" t="s">
        <v>470</v>
      </c>
      <c r="BL34" t="s">
        <v>4978</v>
      </c>
      <c r="BM34" t="str">
        <f>HYPERLINK("https%3A%2F%2Fwww.webofscience.com%2Fwos%2Fwoscc%2Ffull-record%2FWOS:000695284400023","View Full Record in Web of Science")</f>
        <v>View Full Record in Web of Science</v>
      </c>
    </row>
    <row r="35" spans="1:65">
      <c r="A35">
        <v>35</v>
      </c>
      <c r="B35" t="s">
        <v>468</v>
      </c>
      <c r="C35" t="s">
        <v>4945</v>
      </c>
      <c r="D35" t="s">
        <v>470</v>
      </c>
      <c r="E35" t="s">
        <v>4946</v>
      </c>
      <c r="F35" t="s">
        <v>4947</v>
      </c>
      <c r="G35" t="s">
        <v>4948</v>
      </c>
      <c r="H35" t="s">
        <v>470</v>
      </c>
      <c r="I35" t="s">
        <v>470</v>
      </c>
      <c r="J35" t="s">
        <v>470</v>
      </c>
      <c r="K35" t="s">
        <v>470</v>
      </c>
      <c r="L35" t="s">
        <v>470</v>
      </c>
      <c r="M35" t="s">
        <v>470</v>
      </c>
      <c r="N35" t="s">
        <v>470</v>
      </c>
      <c r="O35" t="s">
        <v>470</v>
      </c>
      <c r="P35" t="s">
        <v>470</v>
      </c>
      <c r="Q35" t="s">
        <v>470</v>
      </c>
      <c r="R35" t="s">
        <v>470</v>
      </c>
      <c r="S35" t="s">
        <v>470</v>
      </c>
      <c r="T35" t="s">
        <v>6226</v>
      </c>
      <c r="U35" t="s">
        <v>6227</v>
      </c>
      <c r="V35" t="s">
        <v>470</v>
      </c>
      <c r="W35" t="s">
        <v>470</v>
      </c>
      <c r="X35" t="s">
        <v>470</v>
      </c>
      <c r="Y35" t="s">
        <v>470</v>
      </c>
      <c r="Z35" t="s">
        <v>470</v>
      </c>
      <c r="AA35" t="s">
        <v>470</v>
      </c>
      <c r="AB35" t="s">
        <v>470</v>
      </c>
      <c r="AC35" t="s">
        <v>470</v>
      </c>
      <c r="AD35" t="s">
        <v>470</v>
      </c>
      <c r="AE35" t="s">
        <v>470</v>
      </c>
      <c r="AF35" t="s">
        <v>470</v>
      </c>
      <c r="AG35" t="s">
        <v>470</v>
      </c>
      <c r="AH35" t="s">
        <v>4982</v>
      </c>
      <c r="AI35" t="s">
        <v>4983</v>
      </c>
      <c r="AJ35" t="s">
        <v>470</v>
      </c>
      <c r="AK35" t="s">
        <v>470</v>
      </c>
      <c r="AL35" t="s">
        <v>470</v>
      </c>
      <c r="AM35" t="s">
        <v>927</v>
      </c>
      <c r="AN35">
        <v>2018</v>
      </c>
      <c r="AO35">
        <v>17</v>
      </c>
      <c r="AP35">
        <v>3</v>
      </c>
      <c r="AQ35" t="s">
        <v>470</v>
      </c>
      <c r="AR35" t="s">
        <v>470</v>
      </c>
      <c r="AS35" t="s">
        <v>470</v>
      </c>
      <c r="AT35" t="s">
        <v>470</v>
      </c>
      <c r="AU35">
        <v>183</v>
      </c>
      <c r="AV35">
        <v>191</v>
      </c>
      <c r="AW35" t="s">
        <v>470</v>
      </c>
      <c r="AX35" t="s">
        <v>4211</v>
      </c>
      <c r="AY35" t="str">
        <f>HYPERLINK("http://dx.doi.org/10.1016/j.hbpd.2018.03.009","http://dx.doi.org/10.1016/j.hbpd.2018.03.009")</f>
        <v>http://dx.doi.org/10.1016/j.hbpd.2018.03.009</v>
      </c>
      <c r="AZ35" t="s">
        <v>470</v>
      </c>
      <c r="BA35" t="s">
        <v>470</v>
      </c>
      <c r="BB35" t="s">
        <v>470</v>
      </c>
      <c r="BC35" t="s">
        <v>470</v>
      </c>
      <c r="BD35" t="s">
        <v>470</v>
      </c>
      <c r="BE35" t="s">
        <v>470</v>
      </c>
      <c r="BF35" t="s">
        <v>470</v>
      </c>
      <c r="BG35">
        <v>29627156</v>
      </c>
      <c r="BH35" t="s">
        <v>470</v>
      </c>
      <c r="BI35" t="s">
        <v>470</v>
      </c>
      <c r="BJ35" t="s">
        <v>470</v>
      </c>
      <c r="BK35" t="s">
        <v>470</v>
      </c>
      <c r="BL35" t="s">
        <v>4984</v>
      </c>
      <c r="BM35" t="str">
        <f>HYPERLINK("https%3A%2F%2Fwww.webofscience.com%2Fwos%2Fwoscc%2Ffull-record%2FWOS:000436491200001","View Full Record in Web of Science")</f>
        <v>View Full Record in Web of Science</v>
      </c>
    </row>
    <row r="36" spans="1:65">
      <c r="A36">
        <v>36</v>
      </c>
      <c r="B36" t="s">
        <v>468</v>
      </c>
      <c r="C36" t="s">
        <v>4835</v>
      </c>
      <c r="D36" t="s">
        <v>470</v>
      </c>
      <c r="E36" t="s">
        <v>4836</v>
      </c>
      <c r="F36" t="s">
        <v>4448</v>
      </c>
      <c r="G36" t="s">
        <v>481</v>
      </c>
      <c r="H36" t="s">
        <v>470</v>
      </c>
      <c r="I36" t="s">
        <v>470</v>
      </c>
      <c r="J36" t="s">
        <v>470</v>
      </c>
      <c r="K36" t="s">
        <v>470</v>
      </c>
      <c r="L36" t="s">
        <v>470</v>
      </c>
      <c r="M36" t="s">
        <v>470</v>
      </c>
      <c r="N36" t="s">
        <v>470</v>
      </c>
      <c r="O36" t="s">
        <v>470</v>
      </c>
      <c r="P36" t="s">
        <v>470</v>
      </c>
      <c r="Q36" t="s">
        <v>470</v>
      </c>
      <c r="R36" t="s">
        <v>470</v>
      </c>
      <c r="S36" t="s">
        <v>470</v>
      </c>
      <c r="T36" t="s">
        <v>4837</v>
      </c>
      <c r="U36" t="s">
        <v>4838</v>
      </c>
      <c r="V36" t="s">
        <v>470</v>
      </c>
      <c r="W36" t="s">
        <v>470</v>
      </c>
      <c r="X36" t="s">
        <v>470</v>
      </c>
      <c r="Y36" t="s">
        <v>470</v>
      </c>
      <c r="Z36" t="s">
        <v>470</v>
      </c>
      <c r="AA36" t="s">
        <v>470</v>
      </c>
      <c r="AB36" t="s">
        <v>470</v>
      </c>
      <c r="AC36" t="s">
        <v>470</v>
      </c>
      <c r="AD36" t="s">
        <v>470</v>
      </c>
      <c r="AE36" t="s">
        <v>470</v>
      </c>
      <c r="AF36" t="s">
        <v>470</v>
      </c>
      <c r="AG36" t="s">
        <v>470</v>
      </c>
      <c r="AH36" t="s">
        <v>4994</v>
      </c>
      <c r="AI36" t="s">
        <v>4995</v>
      </c>
      <c r="AJ36" t="s">
        <v>4996</v>
      </c>
      <c r="AK36" t="s">
        <v>470</v>
      </c>
      <c r="AL36" t="s">
        <v>470</v>
      </c>
      <c r="AM36" t="s">
        <v>470</v>
      </c>
      <c r="AN36">
        <v>2017</v>
      </c>
      <c r="AO36">
        <v>10334</v>
      </c>
      <c r="AP36" t="s">
        <v>470</v>
      </c>
      <c r="AQ36" t="s">
        <v>470</v>
      </c>
      <c r="AR36" t="s">
        <v>470</v>
      </c>
      <c r="AS36" t="s">
        <v>470</v>
      </c>
      <c r="AT36" t="s">
        <v>470</v>
      </c>
      <c r="AU36" t="s">
        <v>470</v>
      </c>
      <c r="AV36" t="s">
        <v>470</v>
      </c>
      <c r="AW36" t="s">
        <v>4997</v>
      </c>
      <c r="AX36" t="s">
        <v>4998</v>
      </c>
      <c r="AY36" t="str">
        <f>HYPERLINK("http://dx.doi.org/10.1117/12.2270290","http://dx.doi.org/10.1117/12.2270290")</f>
        <v>http://dx.doi.org/10.1117/12.2270290</v>
      </c>
      <c r="AZ36" t="s">
        <v>470</v>
      </c>
      <c r="BA36" t="s">
        <v>470</v>
      </c>
      <c r="BB36" t="s">
        <v>470</v>
      </c>
      <c r="BC36" t="s">
        <v>470</v>
      </c>
      <c r="BD36" t="s">
        <v>470</v>
      </c>
      <c r="BE36" t="s">
        <v>470</v>
      </c>
      <c r="BF36" t="s">
        <v>470</v>
      </c>
      <c r="BG36" t="s">
        <v>470</v>
      </c>
      <c r="BH36" t="s">
        <v>470</v>
      </c>
      <c r="BI36" t="s">
        <v>470</v>
      </c>
      <c r="BJ36" t="s">
        <v>470</v>
      </c>
      <c r="BK36" t="s">
        <v>470</v>
      </c>
      <c r="BL36" t="s">
        <v>4999</v>
      </c>
      <c r="BM36" t="str">
        <f>HYPERLINK("https%3A%2F%2Fwww.webofscience.com%2Fwos%2Fwoscc%2Ffull-record%2FWOS:000411753100021","View Full Record in Web of Science")</f>
        <v>View Full Record in Web of Science</v>
      </c>
    </row>
    <row r="37" spans="1:65">
      <c r="A37">
        <v>37</v>
      </c>
      <c r="B37" t="s">
        <v>468</v>
      </c>
      <c r="C37" t="s">
        <v>4871</v>
      </c>
      <c r="D37" t="s">
        <v>470</v>
      </c>
      <c r="E37" t="s">
        <v>4872</v>
      </c>
      <c r="F37" t="s">
        <v>245</v>
      </c>
      <c r="G37" t="s">
        <v>481</v>
      </c>
      <c r="H37" t="s">
        <v>470</v>
      </c>
      <c r="I37" t="s">
        <v>470</v>
      </c>
      <c r="J37" t="s">
        <v>470</v>
      </c>
      <c r="K37" t="s">
        <v>470</v>
      </c>
      <c r="L37" t="s">
        <v>470</v>
      </c>
      <c r="M37" t="s">
        <v>470</v>
      </c>
      <c r="N37" t="s">
        <v>470</v>
      </c>
      <c r="O37" t="s">
        <v>470</v>
      </c>
      <c r="P37" t="s">
        <v>470</v>
      </c>
      <c r="Q37" t="s">
        <v>470</v>
      </c>
      <c r="R37" t="s">
        <v>470</v>
      </c>
      <c r="S37" t="s">
        <v>470</v>
      </c>
      <c r="T37" t="s">
        <v>4873</v>
      </c>
      <c r="U37" t="s">
        <v>4874</v>
      </c>
      <c r="V37" t="s">
        <v>470</v>
      </c>
      <c r="W37" t="s">
        <v>470</v>
      </c>
      <c r="X37" t="s">
        <v>470</v>
      </c>
      <c r="Y37" t="s">
        <v>470</v>
      </c>
      <c r="Z37" t="s">
        <v>470</v>
      </c>
      <c r="AA37" t="s">
        <v>470</v>
      </c>
      <c r="AB37" t="s">
        <v>470</v>
      </c>
      <c r="AC37" t="s">
        <v>470</v>
      </c>
      <c r="AD37" t="s">
        <v>470</v>
      </c>
      <c r="AE37" t="s">
        <v>470</v>
      </c>
      <c r="AF37" t="s">
        <v>470</v>
      </c>
      <c r="AG37" t="s">
        <v>470</v>
      </c>
      <c r="AH37" t="s">
        <v>4994</v>
      </c>
      <c r="AI37" t="s">
        <v>4995</v>
      </c>
      <c r="AJ37" t="s">
        <v>5004</v>
      </c>
      <c r="AK37" t="s">
        <v>470</v>
      </c>
      <c r="AL37" t="s">
        <v>470</v>
      </c>
      <c r="AM37" t="s">
        <v>470</v>
      </c>
      <c r="AN37">
        <v>2017</v>
      </c>
      <c r="AO37">
        <v>10335</v>
      </c>
      <c r="AP37" t="s">
        <v>470</v>
      </c>
      <c r="AQ37" t="s">
        <v>470</v>
      </c>
      <c r="AR37" t="s">
        <v>470</v>
      </c>
      <c r="AS37" t="s">
        <v>470</v>
      </c>
      <c r="AT37" t="s">
        <v>470</v>
      </c>
      <c r="AU37" t="s">
        <v>470</v>
      </c>
      <c r="AV37" t="s">
        <v>470</v>
      </c>
      <c r="AW37" t="s">
        <v>5005</v>
      </c>
      <c r="AX37" t="s">
        <v>5006</v>
      </c>
      <c r="AY37" t="str">
        <f>HYPERLINK("http://dx.doi.org/10.1117/12.2270282","http://dx.doi.org/10.1117/12.2270282")</f>
        <v>http://dx.doi.org/10.1117/12.2270282</v>
      </c>
      <c r="AZ37" t="s">
        <v>470</v>
      </c>
      <c r="BA37" t="s">
        <v>470</v>
      </c>
      <c r="BB37" t="s">
        <v>470</v>
      </c>
      <c r="BC37" t="s">
        <v>470</v>
      </c>
      <c r="BD37" t="s">
        <v>470</v>
      </c>
      <c r="BE37" t="s">
        <v>470</v>
      </c>
      <c r="BF37" t="s">
        <v>470</v>
      </c>
      <c r="BG37" t="s">
        <v>470</v>
      </c>
      <c r="BH37" t="s">
        <v>470</v>
      </c>
      <c r="BI37" t="s">
        <v>470</v>
      </c>
      <c r="BJ37" t="s">
        <v>470</v>
      </c>
      <c r="BK37" t="s">
        <v>470</v>
      </c>
      <c r="BL37" t="s">
        <v>5007</v>
      </c>
      <c r="BM37" t="str">
        <f>HYPERLINK("https%3A%2F%2Fwww.webofscience.com%2Fwos%2Fwoscc%2Ffull-record%2FWOS:000411785000046","View Full Record in Web of Science")</f>
        <v>View Full Record in Web of Science</v>
      </c>
    </row>
    <row r="38" spans="1:65">
      <c r="A38">
        <v>38</v>
      </c>
      <c r="B38" t="s">
        <v>468</v>
      </c>
      <c r="C38" t="s">
        <v>5011</v>
      </c>
      <c r="D38" t="s">
        <v>470</v>
      </c>
      <c r="E38" t="s">
        <v>5012</v>
      </c>
      <c r="F38" t="s">
        <v>5013</v>
      </c>
      <c r="G38" t="s">
        <v>5014</v>
      </c>
      <c r="H38" t="s">
        <v>470</v>
      </c>
      <c r="I38" t="s">
        <v>470</v>
      </c>
      <c r="J38" t="s">
        <v>470</v>
      </c>
      <c r="K38" t="s">
        <v>470</v>
      </c>
      <c r="L38" t="s">
        <v>470</v>
      </c>
      <c r="M38" t="s">
        <v>470</v>
      </c>
      <c r="N38" t="s">
        <v>470</v>
      </c>
      <c r="O38" t="s">
        <v>470</v>
      </c>
      <c r="P38" t="s">
        <v>470</v>
      </c>
      <c r="Q38" t="s">
        <v>470</v>
      </c>
      <c r="R38" t="s">
        <v>470</v>
      </c>
      <c r="S38" t="s">
        <v>470</v>
      </c>
      <c r="T38" t="s">
        <v>5015</v>
      </c>
      <c r="U38" t="s">
        <v>5016</v>
      </c>
      <c r="V38" t="s">
        <v>470</v>
      </c>
      <c r="W38" t="s">
        <v>470</v>
      </c>
      <c r="X38" t="s">
        <v>470</v>
      </c>
      <c r="Y38" t="s">
        <v>470</v>
      </c>
      <c r="Z38" t="s">
        <v>470</v>
      </c>
      <c r="AA38" t="s">
        <v>470</v>
      </c>
      <c r="AB38" t="s">
        <v>470</v>
      </c>
      <c r="AC38" t="s">
        <v>470</v>
      </c>
      <c r="AD38" t="s">
        <v>470</v>
      </c>
      <c r="AE38" t="s">
        <v>470</v>
      </c>
      <c r="AF38" t="s">
        <v>470</v>
      </c>
      <c r="AG38" t="s">
        <v>470</v>
      </c>
      <c r="AH38" t="s">
        <v>638</v>
      </c>
      <c r="AI38" t="s">
        <v>470</v>
      </c>
      <c r="AJ38" t="s">
        <v>470</v>
      </c>
      <c r="AK38" t="s">
        <v>470</v>
      </c>
      <c r="AL38" t="s">
        <v>470</v>
      </c>
      <c r="AM38" t="s">
        <v>588</v>
      </c>
      <c r="AN38">
        <v>2017</v>
      </c>
      <c r="AO38">
        <v>19</v>
      </c>
      <c r="AP38">
        <v>7</v>
      </c>
      <c r="AQ38" t="s">
        <v>470</v>
      </c>
      <c r="AR38" t="s">
        <v>470</v>
      </c>
      <c r="AS38" t="s">
        <v>470</v>
      </c>
      <c r="AT38" t="s">
        <v>470</v>
      </c>
      <c r="AU38" t="s">
        <v>470</v>
      </c>
      <c r="AV38" t="s">
        <v>470</v>
      </c>
      <c r="AW38" t="s">
        <v>4287</v>
      </c>
      <c r="AX38" t="s">
        <v>4288</v>
      </c>
      <c r="AY38" t="str">
        <f>HYPERLINK("http://dx.doi.org/10.2196/jmir.7634","http://dx.doi.org/10.2196/jmir.7634")</f>
        <v>http://dx.doi.org/10.2196/jmir.7634</v>
      </c>
      <c r="AZ38" t="s">
        <v>470</v>
      </c>
      <c r="BA38" t="s">
        <v>470</v>
      </c>
      <c r="BB38" t="s">
        <v>470</v>
      </c>
      <c r="BC38" t="s">
        <v>470</v>
      </c>
      <c r="BD38" t="s">
        <v>470</v>
      </c>
      <c r="BE38" t="s">
        <v>470</v>
      </c>
      <c r="BF38" t="s">
        <v>470</v>
      </c>
      <c r="BG38">
        <v>28710057</v>
      </c>
      <c r="BH38" t="s">
        <v>470</v>
      </c>
      <c r="BI38" t="s">
        <v>470</v>
      </c>
      <c r="BJ38" t="s">
        <v>470</v>
      </c>
      <c r="BK38" t="s">
        <v>470</v>
      </c>
      <c r="BL38" t="s">
        <v>5010</v>
      </c>
      <c r="BM38" t="str">
        <f>HYPERLINK("https%3A%2F%2Fwww.webofscience.com%2Fwos%2Fwoscc%2Ffull-record%2FWOS:000409233100001","View Full Record in Web of Science")</f>
        <v>View Full Record in Web of Science</v>
      </c>
    </row>
    <row r="39" spans="1:65">
      <c r="A39">
        <v>39</v>
      </c>
      <c r="B39" t="s">
        <v>468</v>
      </c>
      <c r="C39" t="s">
        <v>5019</v>
      </c>
      <c r="D39" t="s">
        <v>470</v>
      </c>
      <c r="E39" t="s">
        <v>5020</v>
      </c>
      <c r="F39" t="s">
        <v>4421</v>
      </c>
      <c r="G39" t="s">
        <v>5021</v>
      </c>
      <c r="H39" t="s">
        <v>470</v>
      </c>
      <c r="I39" t="s">
        <v>470</v>
      </c>
      <c r="J39" t="s">
        <v>470</v>
      </c>
      <c r="K39" t="s">
        <v>470</v>
      </c>
      <c r="L39" t="s">
        <v>470</v>
      </c>
      <c r="M39" t="s">
        <v>470</v>
      </c>
      <c r="N39" t="s">
        <v>470</v>
      </c>
      <c r="O39" t="s">
        <v>470</v>
      </c>
      <c r="P39" t="s">
        <v>470</v>
      </c>
      <c r="Q39" t="s">
        <v>470</v>
      </c>
      <c r="R39" t="s">
        <v>470</v>
      </c>
      <c r="S39" t="s">
        <v>470</v>
      </c>
      <c r="T39" t="s">
        <v>5022</v>
      </c>
      <c r="U39" t="s">
        <v>5023</v>
      </c>
      <c r="V39" t="s">
        <v>470</v>
      </c>
      <c r="W39" t="s">
        <v>470</v>
      </c>
      <c r="X39" t="s">
        <v>470</v>
      </c>
      <c r="Y39" t="s">
        <v>470</v>
      </c>
      <c r="Z39" t="s">
        <v>470</v>
      </c>
      <c r="AA39" t="s">
        <v>470</v>
      </c>
      <c r="AB39" t="s">
        <v>470</v>
      </c>
      <c r="AC39" t="s">
        <v>470</v>
      </c>
      <c r="AD39" t="s">
        <v>470</v>
      </c>
      <c r="AE39" t="s">
        <v>470</v>
      </c>
      <c r="AF39" t="s">
        <v>470</v>
      </c>
      <c r="AG39" t="s">
        <v>470</v>
      </c>
      <c r="AH39" t="s">
        <v>5017</v>
      </c>
      <c r="AI39" t="s">
        <v>470</v>
      </c>
      <c r="AJ39" t="s">
        <v>470</v>
      </c>
      <c r="AK39" t="s">
        <v>470</v>
      </c>
      <c r="AL39" t="s">
        <v>470</v>
      </c>
      <c r="AM39" t="s">
        <v>580</v>
      </c>
      <c r="AN39">
        <v>2013</v>
      </c>
      <c r="AO39">
        <v>39</v>
      </c>
      <c r="AP39">
        <v>1</v>
      </c>
      <c r="AQ39" t="s">
        <v>470</v>
      </c>
      <c r="AR39" t="s">
        <v>470</v>
      </c>
      <c r="AS39" t="s">
        <v>470</v>
      </c>
      <c r="AT39" t="s">
        <v>470</v>
      </c>
      <c r="AU39">
        <v>19</v>
      </c>
      <c r="AV39">
        <v>28</v>
      </c>
      <c r="AW39" t="s">
        <v>470</v>
      </c>
      <c r="AX39" t="s">
        <v>4443</v>
      </c>
      <c r="AY39" t="str">
        <f>HYPERLINK("http://dx.doi.org/10.1016/j.encep.2011.12.007","http://dx.doi.org/10.1016/j.encep.2011.12.007")</f>
        <v>http://dx.doi.org/10.1016/j.encep.2011.12.007</v>
      </c>
      <c r="AZ39" t="s">
        <v>470</v>
      </c>
      <c r="BA39" t="s">
        <v>470</v>
      </c>
      <c r="BB39" t="s">
        <v>470</v>
      </c>
      <c r="BC39" t="s">
        <v>470</v>
      </c>
      <c r="BD39" t="s">
        <v>470</v>
      </c>
      <c r="BE39" t="s">
        <v>470</v>
      </c>
      <c r="BF39" t="s">
        <v>470</v>
      </c>
      <c r="BG39">
        <v>23177330</v>
      </c>
      <c r="BH39" t="s">
        <v>470</v>
      </c>
      <c r="BI39" t="s">
        <v>470</v>
      </c>
      <c r="BJ39" t="s">
        <v>470</v>
      </c>
      <c r="BK39" t="s">
        <v>470</v>
      </c>
      <c r="BL39" t="s">
        <v>5018</v>
      </c>
      <c r="BM39" t="str">
        <f>HYPERLINK("https%3A%2F%2Fwww.webofscience.com%2Fwos%2Fwoscc%2Ffull-record%2FWOS:000315545300004","View Full Record in Web of Science")</f>
        <v>View Full Record in Web of Science</v>
      </c>
    </row>
    <row r="40" spans="1:65">
      <c r="A40">
        <v>40</v>
      </c>
      <c r="B40" t="s">
        <v>468</v>
      </c>
      <c r="C40" t="s">
        <v>4882</v>
      </c>
      <c r="D40" t="s">
        <v>470</v>
      </c>
      <c r="E40" t="s">
        <v>4883</v>
      </c>
      <c r="F40" t="s">
        <v>4473</v>
      </c>
      <c r="G40" t="s">
        <v>4884</v>
      </c>
      <c r="H40" t="s">
        <v>470</v>
      </c>
      <c r="I40" t="s">
        <v>470</v>
      </c>
      <c r="J40" t="s">
        <v>470</v>
      </c>
      <c r="K40" t="s">
        <v>470</v>
      </c>
      <c r="L40" t="s">
        <v>470</v>
      </c>
      <c r="M40" t="s">
        <v>470</v>
      </c>
      <c r="N40" t="s">
        <v>470</v>
      </c>
      <c r="O40" t="s">
        <v>470</v>
      </c>
      <c r="P40" t="s">
        <v>470</v>
      </c>
      <c r="Q40" t="s">
        <v>470</v>
      </c>
      <c r="R40" t="s">
        <v>470</v>
      </c>
      <c r="S40" t="s">
        <v>470</v>
      </c>
      <c r="T40" t="s">
        <v>4885</v>
      </c>
      <c r="U40" t="s">
        <v>4886</v>
      </c>
      <c r="V40" t="s">
        <v>470</v>
      </c>
      <c r="W40" t="s">
        <v>470</v>
      </c>
      <c r="X40" t="s">
        <v>470</v>
      </c>
      <c r="Y40" t="s">
        <v>470</v>
      </c>
      <c r="Z40" t="s">
        <v>470</v>
      </c>
      <c r="AA40" t="s">
        <v>470</v>
      </c>
      <c r="AB40" t="s">
        <v>470</v>
      </c>
      <c r="AC40" t="s">
        <v>470</v>
      </c>
      <c r="AD40" t="s">
        <v>470</v>
      </c>
      <c r="AE40" t="s">
        <v>470</v>
      </c>
      <c r="AF40" t="s">
        <v>470</v>
      </c>
      <c r="AG40" t="s">
        <v>470</v>
      </c>
      <c r="AH40" t="s">
        <v>5024</v>
      </c>
      <c r="AI40" t="s">
        <v>5025</v>
      </c>
      <c r="AJ40" t="s">
        <v>470</v>
      </c>
      <c r="AK40" t="s">
        <v>470</v>
      </c>
      <c r="AL40" t="s">
        <v>470</v>
      </c>
      <c r="AM40" t="s">
        <v>4751</v>
      </c>
      <c r="AN40">
        <v>2013</v>
      </c>
      <c r="AO40">
        <v>35</v>
      </c>
      <c r="AP40">
        <v>5</v>
      </c>
      <c r="AQ40" t="s">
        <v>470</v>
      </c>
      <c r="AR40" t="s">
        <v>470</v>
      </c>
      <c r="AS40" t="s">
        <v>470</v>
      </c>
      <c r="AT40" t="s">
        <v>470</v>
      </c>
      <c r="AU40">
        <v>571</v>
      </c>
      <c r="AV40">
        <v>573</v>
      </c>
      <c r="AW40" t="s">
        <v>470</v>
      </c>
      <c r="AX40" t="s">
        <v>4423</v>
      </c>
      <c r="AY40" t="str">
        <f>HYPERLINK("http://dx.doi.org/10.1016/j.genhosppsych.2013.04.013","http://dx.doi.org/10.1016/j.genhosppsych.2013.04.013")</f>
        <v>http://dx.doi.org/10.1016/j.genhosppsych.2013.04.013</v>
      </c>
      <c r="AZ40" t="s">
        <v>470</v>
      </c>
      <c r="BA40" t="s">
        <v>470</v>
      </c>
      <c r="BB40" t="s">
        <v>470</v>
      </c>
      <c r="BC40" t="s">
        <v>470</v>
      </c>
      <c r="BD40" t="s">
        <v>470</v>
      </c>
      <c r="BE40" t="s">
        <v>470</v>
      </c>
      <c r="BF40" t="s">
        <v>470</v>
      </c>
      <c r="BG40">
        <v>23706777</v>
      </c>
      <c r="BH40" t="s">
        <v>470</v>
      </c>
      <c r="BI40" t="s">
        <v>470</v>
      </c>
      <c r="BJ40" t="s">
        <v>470</v>
      </c>
      <c r="BK40" t="s">
        <v>470</v>
      </c>
      <c r="BL40" t="s">
        <v>5026</v>
      </c>
      <c r="BM40" t="str">
        <f>HYPERLINK("https%3A%2F%2Fwww.webofscience.com%2Fwos%2Fwoscc%2Ffull-record%2FWOS:000324473900023","View Full Record in Web of Science")</f>
        <v>View Full Record in Web of Science</v>
      </c>
    </row>
    <row r="41" spans="1:65">
      <c r="A41">
        <v>41</v>
      </c>
      <c r="B41" t="s">
        <v>468</v>
      </c>
      <c r="C41" t="s">
        <v>4909</v>
      </c>
      <c r="D41" t="s">
        <v>470</v>
      </c>
      <c r="E41" t="s">
        <v>4910</v>
      </c>
      <c r="F41" t="s">
        <v>4495</v>
      </c>
      <c r="G41" t="s">
        <v>4911</v>
      </c>
      <c r="H41" t="s">
        <v>470</v>
      </c>
      <c r="I41" t="s">
        <v>470</v>
      </c>
      <c r="J41" t="s">
        <v>470</v>
      </c>
      <c r="K41" t="s">
        <v>470</v>
      </c>
      <c r="L41" t="s">
        <v>470</v>
      </c>
      <c r="M41" t="s">
        <v>470</v>
      </c>
      <c r="N41" t="s">
        <v>470</v>
      </c>
      <c r="O41" t="s">
        <v>470</v>
      </c>
      <c r="P41" t="s">
        <v>470</v>
      </c>
      <c r="Q41" t="s">
        <v>470</v>
      </c>
      <c r="R41" t="s">
        <v>470</v>
      </c>
      <c r="S41" t="s">
        <v>470</v>
      </c>
      <c r="T41" t="s">
        <v>4912</v>
      </c>
      <c r="U41" t="s">
        <v>4913</v>
      </c>
      <c r="V41" t="s">
        <v>470</v>
      </c>
      <c r="W41" t="s">
        <v>470</v>
      </c>
      <c r="X41" t="s">
        <v>470</v>
      </c>
      <c r="Y41" t="s">
        <v>470</v>
      </c>
      <c r="Z41" t="s">
        <v>470</v>
      </c>
      <c r="AA41" t="s">
        <v>470</v>
      </c>
      <c r="AB41" t="s">
        <v>470</v>
      </c>
      <c r="AC41" t="s">
        <v>470</v>
      </c>
      <c r="AD41" t="s">
        <v>470</v>
      </c>
      <c r="AE41" t="s">
        <v>470</v>
      </c>
      <c r="AF41" t="s">
        <v>470</v>
      </c>
      <c r="AG41" t="s">
        <v>470</v>
      </c>
      <c r="AH41" t="s">
        <v>5032</v>
      </c>
      <c r="AI41" t="s">
        <v>470</v>
      </c>
      <c r="AJ41" t="s">
        <v>470</v>
      </c>
      <c r="AK41" t="s">
        <v>470</v>
      </c>
      <c r="AL41" t="s">
        <v>470</v>
      </c>
      <c r="AM41" t="s">
        <v>5033</v>
      </c>
      <c r="AN41">
        <v>2017</v>
      </c>
      <c r="AO41">
        <v>207</v>
      </c>
      <c r="AP41" t="s">
        <v>470</v>
      </c>
      <c r="AQ41" t="s">
        <v>470</v>
      </c>
      <c r="AR41" t="s">
        <v>470</v>
      </c>
      <c r="AS41" t="s">
        <v>470</v>
      </c>
      <c r="AT41" t="s">
        <v>470</v>
      </c>
      <c r="AU41">
        <v>146</v>
      </c>
      <c r="AV41">
        <v>173</v>
      </c>
      <c r="AW41" t="s">
        <v>470</v>
      </c>
      <c r="AX41" t="s">
        <v>4256</v>
      </c>
      <c r="AY41" t="str">
        <f>HYPERLINK("http://dx.doi.org/10.1016/j.jep.2017.06.019","http://dx.doi.org/10.1016/j.jep.2017.06.019")</f>
        <v>http://dx.doi.org/10.1016/j.jep.2017.06.019</v>
      </c>
      <c r="AZ41" t="s">
        <v>470</v>
      </c>
      <c r="BA41" t="s">
        <v>470</v>
      </c>
      <c r="BB41" t="s">
        <v>470</v>
      </c>
      <c r="BC41" t="s">
        <v>470</v>
      </c>
      <c r="BD41" t="s">
        <v>470</v>
      </c>
      <c r="BE41" t="s">
        <v>470</v>
      </c>
      <c r="BF41" t="s">
        <v>470</v>
      </c>
      <c r="BG41">
        <v>28647509</v>
      </c>
      <c r="BH41" t="s">
        <v>470</v>
      </c>
      <c r="BI41" t="s">
        <v>470</v>
      </c>
      <c r="BJ41" t="s">
        <v>470</v>
      </c>
      <c r="BK41" t="s">
        <v>470</v>
      </c>
      <c r="BL41" t="s">
        <v>5034</v>
      </c>
      <c r="BM41" t="str">
        <f>HYPERLINK("https%3A%2F%2Fwww.webofscience.com%2Fwos%2Fwoscc%2Ffull-record%2FWOS:000407535400016","View Full Record in Web of Science")</f>
        <v>View Full Record in Web of Science</v>
      </c>
    </row>
    <row r="42" spans="1:65">
      <c r="A42">
        <v>42</v>
      </c>
      <c r="B42" t="s">
        <v>468</v>
      </c>
      <c r="C42" t="s">
        <v>4917</v>
      </c>
      <c r="D42" t="s">
        <v>470</v>
      </c>
      <c r="E42" t="s">
        <v>4918</v>
      </c>
      <c r="F42" t="s">
        <v>4919</v>
      </c>
      <c r="G42" t="s">
        <v>636</v>
      </c>
      <c r="H42" t="s">
        <v>470</v>
      </c>
      <c r="I42" t="s">
        <v>470</v>
      </c>
      <c r="J42" t="s">
        <v>470</v>
      </c>
      <c r="K42" t="s">
        <v>470</v>
      </c>
      <c r="L42" t="s">
        <v>470</v>
      </c>
      <c r="M42" t="s">
        <v>470</v>
      </c>
      <c r="N42" t="s">
        <v>470</v>
      </c>
      <c r="O42" t="s">
        <v>470</v>
      </c>
      <c r="P42" t="s">
        <v>470</v>
      </c>
      <c r="Q42" t="s">
        <v>470</v>
      </c>
      <c r="R42" t="s">
        <v>470</v>
      </c>
      <c r="S42" t="s">
        <v>470</v>
      </c>
      <c r="T42" t="s">
        <v>4920</v>
      </c>
      <c r="U42" t="s">
        <v>6228</v>
      </c>
      <c r="V42" t="s">
        <v>470</v>
      </c>
      <c r="W42" t="s">
        <v>470</v>
      </c>
      <c r="X42" t="s">
        <v>470</v>
      </c>
      <c r="Y42" t="s">
        <v>470</v>
      </c>
      <c r="Z42" t="s">
        <v>470</v>
      </c>
      <c r="AA42" t="s">
        <v>470</v>
      </c>
      <c r="AB42" t="s">
        <v>470</v>
      </c>
      <c r="AC42" t="s">
        <v>470</v>
      </c>
      <c r="AD42" t="s">
        <v>470</v>
      </c>
      <c r="AE42" t="s">
        <v>470</v>
      </c>
      <c r="AF42" t="s">
        <v>470</v>
      </c>
      <c r="AG42" t="s">
        <v>470</v>
      </c>
      <c r="AH42" t="s">
        <v>5038</v>
      </c>
      <c r="AI42" t="s">
        <v>5039</v>
      </c>
      <c r="AJ42" t="s">
        <v>470</v>
      </c>
      <c r="AK42" t="s">
        <v>470</v>
      </c>
      <c r="AL42" t="s">
        <v>470</v>
      </c>
      <c r="AM42" t="s">
        <v>5040</v>
      </c>
      <c r="AN42">
        <v>2021</v>
      </c>
      <c r="AO42">
        <v>26</v>
      </c>
      <c r="AP42">
        <v>8</v>
      </c>
      <c r="AQ42" t="s">
        <v>470</v>
      </c>
      <c r="AR42" t="s">
        <v>470</v>
      </c>
      <c r="AS42" t="s">
        <v>470</v>
      </c>
      <c r="AT42" t="s">
        <v>470</v>
      </c>
      <c r="AU42">
        <v>347</v>
      </c>
      <c r="AV42">
        <v>359</v>
      </c>
      <c r="AW42" t="s">
        <v>470</v>
      </c>
      <c r="AX42" t="s">
        <v>3890</v>
      </c>
      <c r="AY42" t="str">
        <f>HYPERLINK("http://dx.doi.org/10.52586/4948","http://dx.doi.org/10.52586/4948")</f>
        <v>http://dx.doi.org/10.52586/4948</v>
      </c>
      <c r="AZ42" t="s">
        <v>470</v>
      </c>
      <c r="BA42" t="s">
        <v>470</v>
      </c>
      <c r="BB42" t="s">
        <v>470</v>
      </c>
      <c r="BC42" t="s">
        <v>470</v>
      </c>
      <c r="BD42" t="s">
        <v>470</v>
      </c>
      <c r="BE42" t="s">
        <v>470</v>
      </c>
      <c r="BF42" t="s">
        <v>470</v>
      </c>
      <c r="BG42">
        <v>34455764</v>
      </c>
      <c r="BH42" t="s">
        <v>470</v>
      </c>
      <c r="BI42" t="s">
        <v>470</v>
      </c>
      <c r="BJ42" t="s">
        <v>470</v>
      </c>
      <c r="BK42" t="s">
        <v>470</v>
      </c>
      <c r="BL42" t="s">
        <v>5041</v>
      </c>
      <c r="BM42" t="str">
        <f>HYPERLINK("https%3A%2F%2Fwww.webofscience.com%2Fwos%2Fwoscc%2Ffull-record%2FWOS:000692322900010","View Full Record in Web of Science")</f>
        <v>View Full Record in Web of Science</v>
      </c>
    </row>
    <row r="43" spans="1:65">
      <c r="A43">
        <v>43</v>
      </c>
      <c r="B43" t="s">
        <v>468</v>
      </c>
      <c r="C43" t="s">
        <v>5047</v>
      </c>
      <c r="D43" t="s">
        <v>470</v>
      </c>
      <c r="E43" t="s">
        <v>5048</v>
      </c>
      <c r="F43" t="s">
        <v>5049</v>
      </c>
      <c r="G43" t="s">
        <v>5050</v>
      </c>
      <c r="H43" t="s">
        <v>470</v>
      </c>
      <c r="I43" t="s">
        <v>470</v>
      </c>
      <c r="J43" t="s">
        <v>470</v>
      </c>
      <c r="K43" t="s">
        <v>470</v>
      </c>
      <c r="L43" t="s">
        <v>470</v>
      </c>
      <c r="M43" t="s">
        <v>470</v>
      </c>
      <c r="N43" t="s">
        <v>470</v>
      </c>
      <c r="O43" t="s">
        <v>470</v>
      </c>
      <c r="P43" t="s">
        <v>470</v>
      </c>
      <c r="Q43" t="s">
        <v>470</v>
      </c>
      <c r="R43" t="s">
        <v>470</v>
      </c>
      <c r="S43" t="s">
        <v>470</v>
      </c>
      <c r="T43" t="s">
        <v>470</v>
      </c>
      <c r="U43" t="s">
        <v>4894</v>
      </c>
      <c r="V43" t="s">
        <v>470</v>
      </c>
      <c r="W43" t="s">
        <v>470</v>
      </c>
      <c r="X43" t="s">
        <v>470</v>
      </c>
      <c r="Y43" t="s">
        <v>470</v>
      </c>
      <c r="Z43" t="s">
        <v>470</v>
      </c>
      <c r="AA43" t="s">
        <v>470</v>
      </c>
      <c r="AB43" t="s">
        <v>470</v>
      </c>
      <c r="AC43" t="s">
        <v>470</v>
      </c>
      <c r="AD43" t="s">
        <v>470</v>
      </c>
      <c r="AE43" t="s">
        <v>470</v>
      </c>
      <c r="AF43" t="s">
        <v>470</v>
      </c>
      <c r="AG43" t="s">
        <v>470</v>
      </c>
      <c r="AH43" t="s">
        <v>897</v>
      </c>
      <c r="AI43" t="s">
        <v>898</v>
      </c>
      <c r="AJ43" t="s">
        <v>470</v>
      </c>
      <c r="AK43" t="s">
        <v>470</v>
      </c>
      <c r="AL43" t="s">
        <v>470</v>
      </c>
      <c r="AM43" t="s">
        <v>745</v>
      </c>
      <c r="AN43">
        <v>2019</v>
      </c>
      <c r="AO43">
        <v>28</v>
      </c>
      <c r="AP43">
        <v>6</v>
      </c>
      <c r="AQ43" t="s">
        <v>470</v>
      </c>
      <c r="AR43" t="s">
        <v>470</v>
      </c>
      <c r="AS43" t="s">
        <v>470</v>
      </c>
      <c r="AT43" t="s">
        <v>470</v>
      </c>
      <c r="AU43">
        <v>610</v>
      </c>
      <c r="AV43">
        <v>616</v>
      </c>
      <c r="AW43" t="s">
        <v>470</v>
      </c>
      <c r="AX43" t="s">
        <v>4151</v>
      </c>
      <c r="AY43" t="str">
        <f>HYPERLINK("http://dx.doi.org/10.1136/tobaccocontrol-2018-054455","http://dx.doi.org/10.1136/tobaccocontrol-2018-054455")</f>
        <v>http://dx.doi.org/10.1136/tobaccocontrol-2018-054455</v>
      </c>
      <c r="AZ43" t="s">
        <v>470</v>
      </c>
      <c r="BA43" t="s">
        <v>470</v>
      </c>
      <c r="BB43" t="s">
        <v>470</v>
      </c>
      <c r="BC43" t="s">
        <v>470</v>
      </c>
      <c r="BD43" t="s">
        <v>470</v>
      </c>
      <c r="BE43" t="s">
        <v>470</v>
      </c>
      <c r="BF43" t="s">
        <v>470</v>
      </c>
      <c r="BG43">
        <v>30219794</v>
      </c>
      <c r="BH43" t="s">
        <v>470</v>
      </c>
      <c r="BI43" t="s">
        <v>470</v>
      </c>
      <c r="BJ43" t="s">
        <v>470</v>
      </c>
      <c r="BK43" t="s">
        <v>470</v>
      </c>
      <c r="BL43" t="s">
        <v>5046</v>
      </c>
      <c r="BM43" t="str">
        <f>HYPERLINK("https%3A%2F%2Fwww.webofscience.com%2Fwos%2Fwoscc%2Ffull-record%2FWOS:000498584700004","View Full Record in Web of Science")</f>
        <v>View Full Record in Web of Science</v>
      </c>
    </row>
    <row r="44" spans="1:65">
      <c r="A44">
        <v>44</v>
      </c>
      <c r="B44" t="s">
        <v>468</v>
      </c>
      <c r="C44" t="s">
        <v>5053</v>
      </c>
      <c r="D44" t="s">
        <v>470</v>
      </c>
      <c r="E44" t="s">
        <v>4506</v>
      </c>
      <c r="F44" t="s">
        <v>5054</v>
      </c>
      <c r="G44" t="s">
        <v>5055</v>
      </c>
      <c r="H44" t="s">
        <v>470</v>
      </c>
      <c r="I44" t="s">
        <v>470</v>
      </c>
      <c r="J44" t="s">
        <v>470</v>
      </c>
      <c r="K44" t="s">
        <v>470</v>
      </c>
      <c r="L44" t="s">
        <v>470</v>
      </c>
      <c r="M44" t="s">
        <v>470</v>
      </c>
      <c r="N44" t="s">
        <v>470</v>
      </c>
      <c r="O44" t="s">
        <v>470</v>
      </c>
      <c r="P44" t="s">
        <v>470</v>
      </c>
      <c r="Q44" t="s">
        <v>470</v>
      </c>
      <c r="R44" t="s">
        <v>470</v>
      </c>
      <c r="S44" t="s">
        <v>470</v>
      </c>
      <c r="T44" t="s">
        <v>470</v>
      </c>
      <c r="U44" t="s">
        <v>470</v>
      </c>
      <c r="V44" t="s">
        <v>470</v>
      </c>
      <c r="W44" t="s">
        <v>470</v>
      </c>
      <c r="X44" t="s">
        <v>470</v>
      </c>
      <c r="Y44" t="s">
        <v>470</v>
      </c>
      <c r="Z44" t="s">
        <v>470</v>
      </c>
      <c r="AA44" t="s">
        <v>470</v>
      </c>
      <c r="AB44" t="s">
        <v>470</v>
      </c>
      <c r="AC44" t="s">
        <v>470</v>
      </c>
      <c r="AD44" t="s">
        <v>470</v>
      </c>
      <c r="AE44" t="s">
        <v>470</v>
      </c>
      <c r="AF44" t="s">
        <v>470</v>
      </c>
      <c r="AG44" t="s">
        <v>470</v>
      </c>
      <c r="AH44" t="s">
        <v>5051</v>
      </c>
      <c r="AI44" t="s">
        <v>470</v>
      </c>
      <c r="AJ44" t="s">
        <v>470</v>
      </c>
      <c r="AK44" t="s">
        <v>470</v>
      </c>
      <c r="AL44" t="s">
        <v>470</v>
      </c>
      <c r="AM44" t="s">
        <v>484</v>
      </c>
      <c r="AN44">
        <v>2012</v>
      </c>
      <c r="AO44">
        <v>83</v>
      </c>
      <c r="AP44">
        <v>1</v>
      </c>
      <c r="AQ44" t="s">
        <v>470</v>
      </c>
      <c r="AR44" t="s">
        <v>470</v>
      </c>
      <c r="AS44" t="s">
        <v>470</v>
      </c>
      <c r="AT44" t="s">
        <v>470</v>
      </c>
      <c r="AU44">
        <v>15</v>
      </c>
      <c r="AV44">
        <v>27</v>
      </c>
      <c r="AW44" t="s">
        <v>470</v>
      </c>
      <c r="AX44" t="s">
        <v>4482</v>
      </c>
      <c r="AY44" t="str">
        <f>HYPERLINK("http://dx.doi.org/10.1007/s11126-011-9179-x","http://dx.doi.org/10.1007/s11126-011-9179-x")</f>
        <v>http://dx.doi.org/10.1007/s11126-011-9179-x</v>
      </c>
      <c r="AZ44" t="s">
        <v>470</v>
      </c>
      <c r="BA44" t="s">
        <v>470</v>
      </c>
      <c r="BB44" t="s">
        <v>470</v>
      </c>
      <c r="BC44" t="s">
        <v>470</v>
      </c>
      <c r="BD44" t="s">
        <v>470</v>
      </c>
      <c r="BE44" t="s">
        <v>470</v>
      </c>
      <c r="BF44" t="s">
        <v>470</v>
      </c>
      <c r="BG44">
        <v>21547515</v>
      </c>
      <c r="BH44" t="s">
        <v>470</v>
      </c>
      <c r="BI44" t="s">
        <v>470</v>
      </c>
      <c r="BJ44" t="s">
        <v>470</v>
      </c>
      <c r="BK44" t="s">
        <v>470</v>
      </c>
      <c r="BL44" t="s">
        <v>5052</v>
      </c>
      <c r="BM44" t="str">
        <f>HYPERLINK("https%3A%2F%2Fwww.webofscience.com%2Fwos%2Fwoscc%2Ffull-record%2FWOS:000300893000002","View Full Record in Web of Science")</f>
        <v>View Full Record in Web of Science</v>
      </c>
    </row>
    <row r="45" spans="1:65">
      <c r="A45">
        <v>45</v>
      </c>
      <c r="B45" t="s">
        <v>468</v>
      </c>
      <c r="C45" t="s">
        <v>4898</v>
      </c>
      <c r="D45" t="s">
        <v>470</v>
      </c>
      <c r="E45" t="s">
        <v>4899</v>
      </c>
      <c r="F45" t="s">
        <v>4900</v>
      </c>
      <c r="G45" t="s">
        <v>4901</v>
      </c>
      <c r="H45" t="s">
        <v>470</v>
      </c>
      <c r="I45" t="s">
        <v>470</v>
      </c>
      <c r="J45" t="s">
        <v>470</v>
      </c>
      <c r="K45" t="s">
        <v>470</v>
      </c>
      <c r="L45" t="s">
        <v>470</v>
      </c>
      <c r="M45" t="s">
        <v>470</v>
      </c>
      <c r="N45" t="s">
        <v>470</v>
      </c>
      <c r="O45" t="s">
        <v>470</v>
      </c>
      <c r="P45" t="s">
        <v>470</v>
      </c>
      <c r="Q45" t="s">
        <v>470</v>
      </c>
      <c r="R45" t="s">
        <v>470</v>
      </c>
      <c r="S45" t="s">
        <v>470</v>
      </c>
      <c r="T45" t="s">
        <v>4902</v>
      </c>
      <c r="U45" t="s">
        <v>4903</v>
      </c>
      <c r="V45" t="s">
        <v>470</v>
      </c>
      <c r="W45" t="s">
        <v>470</v>
      </c>
      <c r="X45" t="s">
        <v>470</v>
      </c>
      <c r="Y45" t="s">
        <v>470</v>
      </c>
      <c r="Z45" t="s">
        <v>470</v>
      </c>
      <c r="AA45" t="s">
        <v>470</v>
      </c>
      <c r="AB45" t="s">
        <v>470</v>
      </c>
      <c r="AC45" t="s">
        <v>470</v>
      </c>
      <c r="AD45" t="s">
        <v>470</v>
      </c>
      <c r="AE45" t="s">
        <v>470</v>
      </c>
      <c r="AF45" t="s">
        <v>470</v>
      </c>
      <c r="AG45" t="s">
        <v>470</v>
      </c>
      <c r="AH45" t="s">
        <v>5056</v>
      </c>
      <c r="AI45" t="s">
        <v>5057</v>
      </c>
      <c r="AJ45" t="s">
        <v>470</v>
      </c>
      <c r="AK45" t="s">
        <v>470</v>
      </c>
      <c r="AL45" t="s">
        <v>470</v>
      </c>
      <c r="AM45" t="s">
        <v>555</v>
      </c>
      <c r="AN45">
        <v>2011</v>
      </c>
      <c r="AO45">
        <v>79</v>
      </c>
      <c r="AP45">
        <v>8</v>
      </c>
      <c r="AQ45" t="s">
        <v>470</v>
      </c>
      <c r="AR45" t="s">
        <v>470</v>
      </c>
      <c r="AS45" t="s">
        <v>470</v>
      </c>
      <c r="AT45" t="s">
        <v>470</v>
      </c>
      <c r="AU45">
        <v>442</v>
      </c>
      <c r="AV45">
        <v>452</v>
      </c>
      <c r="AW45" t="s">
        <v>470</v>
      </c>
      <c r="AX45" t="s">
        <v>4510</v>
      </c>
      <c r="AY45" t="str">
        <f>HYPERLINK("http://dx.doi.org/10.1055/s-0031-1273411","http://dx.doi.org/10.1055/s-0031-1273411")</f>
        <v>http://dx.doi.org/10.1055/s-0031-1273411</v>
      </c>
      <c r="AZ45" t="s">
        <v>470</v>
      </c>
      <c r="BA45" t="s">
        <v>470</v>
      </c>
      <c r="BB45" t="s">
        <v>470</v>
      </c>
      <c r="BC45" t="s">
        <v>470</v>
      </c>
      <c r="BD45" t="s">
        <v>470</v>
      </c>
      <c r="BE45" t="s">
        <v>470</v>
      </c>
      <c r="BF45" t="s">
        <v>470</v>
      </c>
      <c r="BG45">
        <v>21809257</v>
      </c>
      <c r="BH45" t="s">
        <v>470</v>
      </c>
      <c r="BI45" t="s">
        <v>470</v>
      </c>
      <c r="BJ45" t="s">
        <v>470</v>
      </c>
      <c r="BK45" t="s">
        <v>470</v>
      </c>
      <c r="BL45" t="s">
        <v>5058</v>
      </c>
      <c r="BM45" t="str">
        <f>HYPERLINK("https%3A%2F%2Fwww.webofscience.com%2Fwos%2Fwoscc%2Ffull-record%2FWOS:000293950200002","View Full Record in Web of Science")</f>
        <v>View Full Record in Web of Science</v>
      </c>
    </row>
    <row r="46" spans="1:65">
      <c r="A46">
        <v>46</v>
      </c>
      <c r="B46" t="s">
        <v>1279</v>
      </c>
      <c r="C46" t="s">
        <v>4965</v>
      </c>
      <c r="D46" t="s">
        <v>4966</v>
      </c>
      <c r="E46" t="s">
        <v>4967</v>
      </c>
      <c r="F46" t="s">
        <v>4968</v>
      </c>
      <c r="G46" t="s">
        <v>4969</v>
      </c>
      <c r="H46" t="s">
        <v>4970</v>
      </c>
      <c r="I46" t="s">
        <v>4971</v>
      </c>
      <c r="J46" t="s">
        <v>4972</v>
      </c>
      <c r="K46" t="s">
        <v>470</v>
      </c>
      <c r="L46" t="s">
        <v>470</v>
      </c>
      <c r="M46" t="s">
        <v>470</v>
      </c>
      <c r="N46" t="s">
        <v>470</v>
      </c>
      <c r="O46" t="s">
        <v>470</v>
      </c>
      <c r="P46" t="s">
        <v>470</v>
      </c>
      <c r="Q46" t="s">
        <v>470</v>
      </c>
      <c r="R46" t="s">
        <v>470</v>
      </c>
      <c r="S46" t="s">
        <v>470</v>
      </c>
      <c r="T46" t="s">
        <v>470</v>
      </c>
      <c r="U46" t="s">
        <v>470</v>
      </c>
      <c r="V46" t="s">
        <v>470</v>
      </c>
      <c r="W46" t="s">
        <v>470</v>
      </c>
      <c r="X46" t="s">
        <v>470</v>
      </c>
      <c r="Y46" t="s">
        <v>470</v>
      </c>
      <c r="Z46" t="s">
        <v>470</v>
      </c>
      <c r="AA46" t="s">
        <v>470</v>
      </c>
      <c r="AB46" t="s">
        <v>470</v>
      </c>
      <c r="AC46" t="s">
        <v>470</v>
      </c>
      <c r="AD46" t="s">
        <v>470</v>
      </c>
      <c r="AE46" t="s">
        <v>470</v>
      </c>
      <c r="AF46" t="s">
        <v>470</v>
      </c>
      <c r="AG46" t="s">
        <v>470</v>
      </c>
      <c r="AH46" t="s">
        <v>5063</v>
      </c>
      <c r="AI46" t="s">
        <v>5064</v>
      </c>
      <c r="AJ46" t="s">
        <v>470</v>
      </c>
      <c r="AK46" t="s">
        <v>470</v>
      </c>
      <c r="AL46" t="s">
        <v>470</v>
      </c>
      <c r="AM46" t="s">
        <v>5065</v>
      </c>
      <c r="AN46">
        <v>2020</v>
      </c>
      <c r="AO46">
        <v>26</v>
      </c>
      <c r="AP46">
        <v>19</v>
      </c>
      <c r="AQ46" t="s">
        <v>470</v>
      </c>
      <c r="AR46" t="s">
        <v>470</v>
      </c>
      <c r="AS46" t="s">
        <v>470</v>
      </c>
      <c r="AT46" t="s">
        <v>470</v>
      </c>
      <c r="AU46">
        <v>2333</v>
      </c>
      <c r="AV46">
        <v>2348</v>
      </c>
      <c r="AW46" t="s">
        <v>470</v>
      </c>
      <c r="AX46" t="s">
        <v>5066</v>
      </c>
      <c r="AY46" t="str">
        <f>HYPERLINK("http://dx.doi.org/10.3748/wjg.v26.i19.2333","http://dx.doi.org/10.3748/wjg.v26.i19.2333")</f>
        <v>http://dx.doi.org/10.3748/wjg.v26.i19.2333</v>
      </c>
      <c r="AZ46" t="s">
        <v>470</v>
      </c>
      <c r="BA46" t="s">
        <v>470</v>
      </c>
      <c r="BB46" t="s">
        <v>470</v>
      </c>
      <c r="BC46" t="s">
        <v>470</v>
      </c>
      <c r="BD46" t="s">
        <v>470</v>
      </c>
      <c r="BE46" t="s">
        <v>470</v>
      </c>
      <c r="BF46" t="s">
        <v>470</v>
      </c>
      <c r="BG46">
        <v>32476797</v>
      </c>
      <c r="BH46" t="s">
        <v>470</v>
      </c>
      <c r="BI46" t="s">
        <v>470</v>
      </c>
      <c r="BJ46" t="s">
        <v>470</v>
      </c>
      <c r="BK46" t="s">
        <v>470</v>
      </c>
      <c r="BL46" t="s">
        <v>5067</v>
      </c>
      <c r="BM46" t="str">
        <f>HYPERLINK("https%3A%2F%2Fwww.webofscience.com%2Fwos%2Fwoscc%2Ffull-record%2FWOS:000542941800006","View Full Record in Web of Science")</f>
        <v>View Full Record in Web of Science</v>
      </c>
    </row>
    <row r="47" spans="1:65">
      <c r="A47">
        <v>47</v>
      </c>
      <c r="B47" t="s">
        <v>468</v>
      </c>
      <c r="C47" t="s">
        <v>4890</v>
      </c>
      <c r="D47" t="s">
        <v>470</v>
      </c>
      <c r="E47" t="s">
        <v>4891</v>
      </c>
      <c r="F47" t="s">
        <v>4892</v>
      </c>
      <c r="G47" t="s">
        <v>4893</v>
      </c>
      <c r="H47" t="s">
        <v>470</v>
      </c>
      <c r="I47" t="s">
        <v>470</v>
      </c>
      <c r="J47" t="s">
        <v>470</v>
      </c>
      <c r="K47" t="s">
        <v>470</v>
      </c>
      <c r="L47" t="s">
        <v>470</v>
      </c>
      <c r="M47" t="s">
        <v>470</v>
      </c>
      <c r="N47" t="s">
        <v>470</v>
      </c>
      <c r="O47" t="s">
        <v>470</v>
      </c>
      <c r="P47" t="s">
        <v>470</v>
      </c>
      <c r="Q47" t="s">
        <v>470</v>
      </c>
      <c r="R47" t="s">
        <v>470</v>
      </c>
      <c r="S47" t="s">
        <v>470</v>
      </c>
      <c r="T47" t="s">
        <v>470</v>
      </c>
      <c r="U47" t="s">
        <v>4894</v>
      </c>
      <c r="V47" t="s">
        <v>470</v>
      </c>
      <c r="W47" t="s">
        <v>470</v>
      </c>
      <c r="X47" t="s">
        <v>470</v>
      </c>
      <c r="Y47" t="s">
        <v>470</v>
      </c>
      <c r="Z47" t="s">
        <v>470</v>
      </c>
      <c r="AA47" t="s">
        <v>470</v>
      </c>
      <c r="AB47" t="s">
        <v>470</v>
      </c>
      <c r="AC47" t="s">
        <v>470</v>
      </c>
      <c r="AD47" t="s">
        <v>470</v>
      </c>
      <c r="AE47" t="s">
        <v>470</v>
      </c>
      <c r="AF47" t="s">
        <v>470</v>
      </c>
      <c r="AG47" t="s">
        <v>470</v>
      </c>
      <c r="AH47" t="s">
        <v>470</v>
      </c>
      <c r="AI47" t="s">
        <v>5073</v>
      </c>
      <c r="AJ47" t="s">
        <v>470</v>
      </c>
      <c r="AK47" t="s">
        <v>470</v>
      </c>
      <c r="AL47" t="s">
        <v>470</v>
      </c>
      <c r="AM47" t="s">
        <v>588</v>
      </c>
      <c r="AN47">
        <v>2021</v>
      </c>
      <c r="AO47">
        <v>12</v>
      </c>
      <c r="AP47">
        <v>7</v>
      </c>
      <c r="AQ47" t="s">
        <v>470</v>
      </c>
      <c r="AR47" t="s">
        <v>470</v>
      </c>
      <c r="AS47" t="s">
        <v>470</v>
      </c>
      <c r="AT47" t="s">
        <v>470</v>
      </c>
      <c r="AU47" t="s">
        <v>470</v>
      </c>
      <c r="AV47" t="s">
        <v>470</v>
      </c>
      <c r="AW47">
        <v>876</v>
      </c>
      <c r="AX47" t="s">
        <v>3918</v>
      </c>
      <c r="AY47" t="str">
        <f>HYPERLINK("http://dx.doi.org/10.3390/f12070876","http://dx.doi.org/10.3390/f12070876")</f>
        <v>http://dx.doi.org/10.3390/f12070876</v>
      </c>
      <c r="AZ47" t="s">
        <v>470</v>
      </c>
      <c r="BA47" t="s">
        <v>470</v>
      </c>
      <c r="BB47" t="s">
        <v>470</v>
      </c>
      <c r="BC47" t="s">
        <v>470</v>
      </c>
      <c r="BD47" t="s">
        <v>470</v>
      </c>
      <c r="BE47" t="s">
        <v>470</v>
      </c>
      <c r="BF47" t="s">
        <v>470</v>
      </c>
      <c r="BG47" t="s">
        <v>470</v>
      </c>
      <c r="BH47" t="s">
        <v>470</v>
      </c>
      <c r="BI47" t="s">
        <v>470</v>
      </c>
      <c r="BJ47" t="s">
        <v>470</v>
      </c>
      <c r="BK47" t="s">
        <v>470</v>
      </c>
      <c r="BL47" t="s">
        <v>5074</v>
      </c>
      <c r="BM47" t="str">
        <f>HYPERLINK("https%3A%2F%2Fwww.webofscience.com%2Fwos%2Fwoscc%2Ffull-record%2FWOS:000676347600001","View Full Record in Web of Science")</f>
        <v>View Full Record in Web of Science</v>
      </c>
    </row>
    <row r="48" spans="1:65">
      <c r="A48">
        <v>48</v>
      </c>
      <c r="B48" t="s">
        <v>468</v>
      </c>
      <c r="C48" t="s">
        <v>4796</v>
      </c>
      <c r="D48" t="s">
        <v>470</v>
      </c>
      <c r="E48" t="s">
        <v>4797</v>
      </c>
      <c r="F48" t="s">
        <v>4623</v>
      </c>
      <c r="G48" t="s">
        <v>4798</v>
      </c>
      <c r="H48" t="s">
        <v>470</v>
      </c>
      <c r="I48" t="s">
        <v>470</v>
      </c>
      <c r="J48" t="s">
        <v>470</v>
      </c>
      <c r="K48" t="s">
        <v>470</v>
      </c>
      <c r="L48" t="s">
        <v>470</v>
      </c>
      <c r="M48" t="s">
        <v>470</v>
      </c>
      <c r="N48" t="s">
        <v>470</v>
      </c>
      <c r="O48" t="s">
        <v>470</v>
      </c>
      <c r="P48" t="s">
        <v>470</v>
      </c>
      <c r="Q48" t="s">
        <v>470</v>
      </c>
      <c r="R48" t="s">
        <v>470</v>
      </c>
      <c r="S48" t="s">
        <v>470</v>
      </c>
      <c r="T48" t="s">
        <v>4799</v>
      </c>
      <c r="U48" t="s">
        <v>470</v>
      </c>
      <c r="V48" t="s">
        <v>470</v>
      </c>
      <c r="W48" t="s">
        <v>470</v>
      </c>
      <c r="X48" t="s">
        <v>470</v>
      </c>
      <c r="Y48" t="s">
        <v>470</v>
      </c>
      <c r="Z48" t="s">
        <v>470</v>
      </c>
      <c r="AA48" t="s">
        <v>470</v>
      </c>
      <c r="AB48" t="s">
        <v>470</v>
      </c>
      <c r="AC48" t="s">
        <v>470</v>
      </c>
      <c r="AD48" t="s">
        <v>470</v>
      </c>
      <c r="AE48" t="s">
        <v>470</v>
      </c>
      <c r="AF48" t="s">
        <v>470</v>
      </c>
      <c r="AG48" t="s">
        <v>470</v>
      </c>
      <c r="AH48" t="s">
        <v>897</v>
      </c>
      <c r="AI48" t="s">
        <v>898</v>
      </c>
      <c r="AJ48" t="s">
        <v>470</v>
      </c>
      <c r="AK48" t="s">
        <v>470</v>
      </c>
      <c r="AL48" t="s">
        <v>470</v>
      </c>
      <c r="AM48" t="s">
        <v>487</v>
      </c>
      <c r="AN48">
        <v>2021</v>
      </c>
      <c r="AO48">
        <v>30</v>
      </c>
      <c r="AP48">
        <v>5</v>
      </c>
      <c r="AQ48" t="s">
        <v>470</v>
      </c>
      <c r="AR48" t="s">
        <v>470</v>
      </c>
      <c r="AS48" t="s">
        <v>470</v>
      </c>
      <c r="AT48" t="s">
        <v>470</v>
      </c>
      <c r="AU48">
        <v>578</v>
      </c>
      <c r="AV48">
        <v>582</v>
      </c>
      <c r="AW48" t="s">
        <v>470</v>
      </c>
      <c r="AX48" t="s">
        <v>3883</v>
      </c>
      <c r="AY48" t="str">
        <f>HYPERLINK("http://dx.doi.org/10.1136/tobaccocontrol-2020-055755","http://dx.doi.org/10.1136/tobaccocontrol-2020-055755")</f>
        <v>http://dx.doi.org/10.1136/tobaccocontrol-2020-055755</v>
      </c>
      <c r="AZ48" t="s">
        <v>470</v>
      </c>
      <c r="BA48" t="s">
        <v>470</v>
      </c>
      <c r="BB48" t="s">
        <v>470</v>
      </c>
      <c r="BC48" t="s">
        <v>470</v>
      </c>
      <c r="BD48" t="s">
        <v>470</v>
      </c>
      <c r="BE48" t="s">
        <v>470</v>
      </c>
      <c r="BF48" t="s">
        <v>470</v>
      </c>
      <c r="BG48">
        <v>33051278</v>
      </c>
      <c r="BH48" t="s">
        <v>470</v>
      </c>
      <c r="BI48" t="s">
        <v>470</v>
      </c>
      <c r="BJ48" t="s">
        <v>470</v>
      </c>
      <c r="BK48" t="s">
        <v>470</v>
      </c>
      <c r="BL48" t="s">
        <v>5078</v>
      </c>
      <c r="BM48" t="str">
        <f>HYPERLINK("https%3A%2F%2Fwww.webofscience.com%2Fwos%2Fwoscc%2Ffull-record%2FWOS:000698457000018","View Full Record in Web of Science")</f>
        <v>View Full Record in Web of Science</v>
      </c>
    </row>
    <row r="49" spans="1:65">
      <c r="A49">
        <v>49</v>
      </c>
      <c r="B49" t="s">
        <v>468</v>
      </c>
      <c r="C49" t="s">
        <v>4768</v>
      </c>
      <c r="D49" t="s">
        <v>470</v>
      </c>
      <c r="E49" t="s">
        <v>4768</v>
      </c>
      <c r="F49" t="s">
        <v>4723</v>
      </c>
      <c r="G49" t="s">
        <v>4769</v>
      </c>
      <c r="H49" t="s">
        <v>470</v>
      </c>
      <c r="I49" t="s">
        <v>470</v>
      </c>
      <c r="J49" t="s">
        <v>470</v>
      </c>
      <c r="K49" t="s">
        <v>470</v>
      </c>
      <c r="L49" t="s">
        <v>470</v>
      </c>
      <c r="M49" t="s">
        <v>470</v>
      </c>
      <c r="N49" t="s">
        <v>470</v>
      </c>
      <c r="O49" t="s">
        <v>470</v>
      </c>
      <c r="P49" t="s">
        <v>470</v>
      </c>
      <c r="Q49" t="s">
        <v>470</v>
      </c>
      <c r="R49" t="s">
        <v>470</v>
      </c>
      <c r="S49" t="s">
        <v>470</v>
      </c>
      <c r="T49" t="s">
        <v>4770</v>
      </c>
      <c r="U49" t="s">
        <v>4771</v>
      </c>
      <c r="V49" t="s">
        <v>470</v>
      </c>
      <c r="W49" t="s">
        <v>470</v>
      </c>
      <c r="X49" t="s">
        <v>470</v>
      </c>
      <c r="Y49" t="s">
        <v>470</v>
      </c>
      <c r="Z49" t="s">
        <v>470</v>
      </c>
      <c r="AA49" t="s">
        <v>470</v>
      </c>
      <c r="AB49" t="s">
        <v>470</v>
      </c>
      <c r="AC49" t="s">
        <v>470</v>
      </c>
      <c r="AD49" t="s">
        <v>470</v>
      </c>
      <c r="AE49" t="s">
        <v>470</v>
      </c>
      <c r="AF49" t="s">
        <v>470</v>
      </c>
      <c r="AG49" t="s">
        <v>470</v>
      </c>
      <c r="AH49" t="s">
        <v>638</v>
      </c>
      <c r="AI49" t="s">
        <v>470</v>
      </c>
      <c r="AJ49" t="s">
        <v>470</v>
      </c>
      <c r="AK49" t="s">
        <v>470</v>
      </c>
      <c r="AL49" t="s">
        <v>470</v>
      </c>
      <c r="AM49" t="s">
        <v>5083</v>
      </c>
      <c r="AN49">
        <v>2022</v>
      </c>
      <c r="AO49">
        <v>24</v>
      </c>
      <c r="AP49">
        <v>1</v>
      </c>
      <c r="AQ49" t="s">
        <v>470</v>
      </c>
      <c r="AR49" t="s">
        <v>470</v>
      </c>
      <c r="AS49" t="s">
        <v>470</v>
      </c>
      <c r="AT49" t="s">
        <v>470</v>
      </c>
      <c r="AU49" t="s">
        <v>470</v>
      </c>
      <c r="AV49" t="s">
        <v>470</v>
      </c>
      <c r="AW49" t="s">
        <v>2213</v>
      </c>
      <c r="AX49" t="s">
        <v>2207</v>
      </c>
      <c r="AY49" t="str">
        <f>HYPERLINK("http://dx.doi.org/10.2196/30679","http://dx.doi.org/10.2196/30679")</f>
        <v>http://dx.doi.org/10.2196/30679</v>
      </c>
      <c r="AZ49" t="s">
        <v>470</v>
      </c>
      <c r="BA49" t="s">
        <v>470</v>
      </c>
      <c r="BB49" t="s">
        <v>470</v>
      </c>
      <c r="BC49" t="s">
        <v>470</v>
      </c>
      <c r="BD49" t="s">
        <v>470</v>
      </c>
      <c r="BE49" t="s">
        <v>470</v>
      </c>
      <c r="BF49" t="s">
        <v>470</v>
      </c>
      <c r="BG49">
        <v>35084353</v>
      </c>
      <c r="BH49" t="s">
        <v>470</v>
      </c>
      <c r="BI49" t="s">
        <v>470</v>
      </c>
      <c r="BJ49" t="s">
        <v>470</v>
      </c>
      <c r="BK49" t="s">
        <v>470</v>
      </c>
      <c r="BL49" t="s">
        <v>5084</v>
      </c>
      <c r="BM49" t="str">
        <f>HYPERLINK("https%3A%2F%2Fwww.webofscience.com%2Fwos%2Fwoscc%2Ffull-record%2FWOS:000766779500008","View Full Record in Web of Science")</f>
        <v>View Full Record in Web of Science</v>
      </c>
    </row>
    <row r="50" spans="1:65">
      <c r="A50">
        <v>50</v>
      </c>
      <c r="B50" t="s">
        <v>468</v>
      </c>
      <c r="C50" t="s">
        <v>4840</v>
      </c>
      <c r="D50" t="s">
        <v>470</v>
      </c>
      <c r="E50" t="s">
        <v>4840</v>
      </c>
      <c r="F50" t="s">
        <v>4841</v>
      </c>
      <c r="G50" t="s">
        <v>4842</v>
      </c>
      <c r="H50" t="s">
        <v>4843</v>
      </c>
      <c r="I50" t="s">
        <v>4844</v>
      </c>
      <c r="J50" t="s">
        <v>4845</v>
      </c>
      <c r="K50" t="s">
        <v>470</v>
      </c>
      <c r="L50" t="s">
        <v>470</v>
      </c>
      <c r="M50" t="s">
        <v>470</v>
      </c>
      <c r="N50" t="s">
        <v>470</v>
      </c>
      <c r="O50" t="s">
        <v>470</v>
      </c>
      <c r="P50" t="s">
        <v>470</v>
      </c>
      <c r="Q50" t="s">
        <v>470</v>
      </c>
      <c r="R50" t="s">
        <v>470</v>
      </c>
      <c r="S50" t="s">
        <v>470</v>
      </c>
      <c r="T50" t="s">
        <v>470</v>
      </c>
      <c r="U50" t="s">
        <v>470</v>
      </c>
    </row>
    <row r="76" spans="5:5">
      <c r="E76" s="16"/>
    </row>
    <row r="138" spans="5:5">
      <c r="E138" s="16"/>
    </row>
    <row r="148" spans="5:5">
      <c r="E148" s="16"/>
    </row>
    <row r="173" spans="5:5">
      <c r="E173" s="16"/>
    </row>
    <row r="193" spans="5:5">
      <c r="E193" s="16"/>
    </row>
    <row r="207" spans="5:5">
      <c r="E207" s="16"/>
    </row>
  </sheetData>
  <phoneticPr fontId="1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82DEF-143E-40ED-A509-09F41C8BD31F}">
  <dimension ref="A1:T209"/>
  <sheetViews>
    <sheetView topLeftCell="A19" workbookViewId="0">
      <selection activeCell="P1" sqref="P1:P152"/>
    </sheetView>
  </sheetViews>
  <sheetFormatPr defaultRowHeight="15"/>
  <cols>
    <col min="1" max="2" width="11.28515625" customWidth="1"/>
    <col min="3" max="3" width="90.7109375" customWidth="1"/>
    <col min="4" max="4" width="11.28515625" customWidth="1"/>
    <col min="5" max="5" width="27.28515625" customWidth="1"/>
    <col min="6" max="11" width="11.28515625" customWidth="1"/>
    <col min="13" max="13" width="9.140625" customWidth="1"/>
    <col min="15" max="15" width="21.140625" customWidth="1"/>
    <col min="16" max="16" width="16.140625" customWidth="1"/>
  </cols>
  <sheetData>
    <row r="1" spans="1:20">
      <c r="A1">
        <v>1</v>
      </c>
      <c r="B1" t="s">
        <v>3786</v>
      </c>
      <c r="C1" t="s">
        <v>3787</v>
      </c>
      <c r="D1" t="s">
        <v>3788</v>
      </c>
      <c r="E1">
        <v>2022</v>
      </c>
      <c r="F1" t="s">
        <v>3789</v>
      </c>
      <c r="G1">
        <v>14</v>
      </c>
      <c r="J1">
        <v>76</v>
      </c>
      <c r="K1">
        <v>80</v>
      </c>
      <c r="M1">
        <v>1</v>
      </c>
      <c r="N1" t="s">
        <v>3790</v>
      </c>
      <c r="O1" t="s">
        <v>3791</v>
      </c>
      <c r="P1" t="s">
        <v>1404</v>
      </c>
      <c r="Q1" t="s">
        <v>2132</v>
      </c>
      <c r="R1" t="s">
        <v>2140</v>
      </c>
      <c r="S1" t="s">
        <v>440</v>
      </c>
      <c r="T1" t="s">
        <v>3792</v>
      </c>
    </row>
    <row r="2" spans="1:20">
      <c r="A2">
        <v>2</v>
      </c>
      <c r="B2" t="s">
        <v>3793</v>
      </c>
      <c r="C2" t="s">
        <v>3794</v>
      </c>
      <c r="D2" t="s">
        <v>3795</v>
      </c>
      <c r="E2">
        <v>2022</v>
      </c>
      <c r="F2" t="s">
        <v>3796</v>
      </c>
      <c r="G2">
        <v>13</v>
      </c>
      <c r="H2">
        <v>1</v>
      </c>
      <c r="J2">
        <v>40</v>
      </c>
      <c r="K2">
        <v>47</v>
      </c>
      <c r="N2" t="s">
        <v>3797</v>
      </c>
      <c r="O2" t="s">
        <v>3798</v>
      </c>
      <c r="P2" t="s">
        <v>1404</v>
      </c>
      <c r="Q2" t="s">
        <v>2132</v>
      </c>
      <c r="R2" t="s">
        <v>2360</v>
      </c>
      <c r="S2" t="s">
        <v>440</v>
      </c>
      <c r="T2" t="s">
        <v>3799</v>
      </c>
    </row>
    <row r="3" spans="1:20">
      <c r="A3">
        <v>3</v>
      </c>
      <c r="B3" t="s">
        <v>3800</v>
      </c>
      <c r="C3" t="s">
        <v>3801</v>
      </c>
      <c r="D3" t="s">
        <v>3802</v>
      </c>
      <c r="E3">
        <v>2022</v>
      </c>
      <c r="F3" t="s">
        <v>3803</v>
      </c>
      <c r="G3">
        <v>45</v>
      </c>
      <c r="H3">
        <v>3</v>
      </c>
      <c r="J3">
        <v>215</v>
      </c>
      <c r="K3">
        <v>235</v>
      </c>
      <c r="N3" t="s">
        <v>3804</v>
      </c>
      <c r="O3" t="s">
        <v>3805</v>
      </c>
      <c r="P3" t="s">
        <v>1872</v>
      </c>
      <c r="Q3" t="s">
        <v>2132</v>
      </c>
      <c r="S3" t="s">
        <v>440</v>
      </c>
      <c r="T3" t="s">
        <v>3806</v>
      </c>
    </row>
    <row r="4" spans="1:20">
      <c r="A4">
        <v>4</v>
      </c>
      <c r="B4" t="s">
        <v>3807</v>
      </c>
      <c r="C4" t="s">
        <v>3808</v>
      </c>
      <c r="D4" t="s">
        <v>3809</v>
      </c>
      <c r="E4">
        <v>2022</v>
      </c>
      <c r="F4" t="s">
        <v>3810</v>
      </c>
      <c r="G4">
        <v>31</v>
      </c>
      <c r="H4">
        <v>1</v>
      </c>
      <c r="J4">
        <v>29</v>
      </c>
      <c r="K4">
        <v>38</v>
      </c>
      <c r="M4">
        <v>3</v>
      </c>
      <c r="N4" t="s">
        <v>3811</v>
      </c>
      <c r="O4" t="s">
        <v>3812</v>
      </c>
      <c r="P4" t="s">
        <v>1872</v>
      </c>
      <c r="Q4" t="s">
        <v>2132</v>
      </c>
      <c r="R4" t="s">
        <v>2140</v>
      </c>
      <c r="S4" t="s">
        <v>440</v>
      </c>
      <c r="T4" t="s">
        <v>3813</v>
      </c>
    </row>
    <row r="5" spans="1:20">
      <c r="A5">
        <v>5</v>
      </c>
      <c r="B5" t="s">
        <v>3814</v>
      </c>
      <c r="C5" t="s">
        <v>3815</v>
      </c>
      <c r="D5" t="s">
        <v>3816</v>
      </c>
      <c r="E5">
        <v>2022</v>
      </c>
      <c r="F5" t="s">
        <v>0</v>
      </c>
      <c r="G5">
        <v>101</v>
      </c>
      <c r="I5">
        <v>103557</v>
      </c>
      <c r="M5">
        <v>4</v>
      </c>
      <c r="N5" t="s">
        <v>3817</v>
      </c>
      <c r="O5" t="s">
        <v>3818</v>
      </c>
      <c r="P5" t="s">
        <v>1404</v>
      </c>
      <c r="Q5" t="s">
        <v>2132</v>
      </c>
      <c r="R5" t="s">
        <v>2196</v>
      </c>
      <c r="S5" t="s">
        <v>440</v>
      </c>
      <c r="T5" t="s">
        <v>3819</v>
      </c>
    </row>
    <row r="6" spans="1:20">
      <c r="A6">
        <v>6</v>
      </c>
      <c r="B6" t="s">
        <v>3820</v>
      </c>
      <c r="C6" t="s">
        <v>3821</v>
      </c>
      <c r="D6" t="s">
        <v>3822</v>
      </c>
      <c r="E6">
        <v>2022</v>
      </c>
      <c r="F6" t="s">
        <v>3823</v>
      </c>
      <c r="G6">
        <v>283</v>
      </c>
      <c r="I6">
        <v>114564</v>
      </c>
      <c r="M6">
        <v>2</v>
      </c>
      <c r="N6" t="s">
        <v>3824</v>
      </c>
      <c r="O6" t="s">
        <v>3825</v>
      </c>
      <c r="P6" t="s">
        <v>1872</v>
      </c>
      <c r="Q6" t="s">
        <v>2132</v>
      </c>
      <c r="S6" t="s">
        <v>440</v>
      </c>
      <c r="T6" t="s">
        <v>3826</v>
      </c>
    </row>
    <row r="7" spans="1:20">
      <c r="A7">
        <v>7</v>
      </c>
      <c r="B7" t="s">
        <v>3827</v>
      </c>
      <c r="C7" t="s">
        <v>3828</v>
      </c>
      <c r="D7" t="s">
        <v>3829</v>
      </c>
      <c r="E7">
        <v>2022</v>
      </c>
      <c r="F7" t="s">
        <v>3830</v>
      </c>
      <c r="G7">
        <v>9</v>
      </c>
      <c r="J7">
        <v>1035</v>
      </c>
      <c r="K7">
        <v>1044</v>
      </c>
      <c r="M7">
        <v>1</v>
      </c>
      <c r="N7" t="s">
        <v>3831</v>
      </c>
      <c r="O7" t="s">
        <v>3832</v>
      </c>
      <c r="P7" t="s">
        <v>1872</v>
      </c>
      <c r="Q7" t="s">
        <v>2132</v>
      </c>
      <c r="R7" t="s">
        <v>2346</v>
      </c>
      <c r="S7" t="s">
        <v>440</v>
      </c>
      <c r="T7" t="s">
        <v>3833</v>
      </c>
    </row>
    <row r="8" spans="1:20">
      <c r="A8">
        <v>8</v>
      </c>
      <c r="B8" t="s">
        <v>3234</v>
      </c>
      <c r="C8" t="s">
        <v>3235</v>
      </c>
      <c r="D8" t="s">
        <v>3834</v>
      </c>
      <c r="E8">
        <v>2022</v>
      </c>
      <c r="F8" t="s">
        <v>3835</v>
      </c>
      <c r="G8">
        <v>1013</v>
      </c>
      <c r="L8">
        <v>331</v>
      </c>
      <c r="O8" t="s">
        <v>3836</v>
      </c>
      <c r="P8" t="s">
        <v>441</v>
      </c>
      <c r="Q8" t="s">
        <v>2132</v>
      </c>
      <c r="S8" t="s">
        <v>440</v>
      </c>
      <c r="T8" t="s">
        <v>3837</v>
      </c>
    </row>
    <row r="9" spans="1:20">
      <c r="A9">
        <v>9</v>
      </c>
      <c r="B9" t="s">
        <v>2210</v>
      </c>
      <c r="C9" t="s">
        <v>2211</v>
      </c>
      <c r="D9" t="s">
        <v>2212</v>
      </c>
      <c r="E9">
        <v>2022</v>
      </c>
      <c r="F9" t="s">
        <v>1</v>
      </c>
      <c r="G9">
        <v>24</v>
      </c>
      <c r="H9">
        <v>1</v>
      </c>
      <c r="I9" t="s">
        <v>2213</v>
      </c>
      <c r="M9">
        <v>1</v>
      </c>
      <c r="N9" t="s">
        <v>2207</v>
      </c>
      <c r="O9" t="s">
        <v>2208</v>
      </c>
      <c r="P9" t="s">
        <v>1404</v>
      </c>
      <c r="Q9" t="s">
        <v>2132</v>
      </c>
      <c r="R9" t="s">
        <v>2140</v>
      </c>
      <c r="S9" t="s">
        <v>440</v>
      </c>
      <c r="T9" t="s">
        <v>2209</v>
      </c>
    </row>
    <row r="10" spans="1:20">
      <c r="A10">
        <v>10</v>
      </c>
      <c r="B10" t="s">
        <v>3838</v>
      </c>
      <c r="C10" t="s">
        <v>3839</v>
      </c>
      <c r="D10" t="s">
        <v>3840</v>
      </c>
      <c r="E10">
        <v>2022</v>
      </c>
      <c r="F10" t="s">
        <v>3841</v>
      </c>
      <c r="G10">
        <v>35</v>
      </c>
      <c r="H10">
        <v>4</v>
      </c>
      <c r="J10">
        <v>291</v>
      </c>
      <c r="K10">
        <v>299</v>
      </c>
      <c r="M10">
        <v>1</v>
      </c>
      <c r="N10" t="s">
        <v>3842</v>
      </c>
      <c r="O10" t="s">
        <v>3843</v>
      </c>
      <c r="P10" t="s">
        <v>1872</v>
      </c>
      <c r="Q10" t="s">
        <v>2132</v>
      </c>
      <c r="S10" t="s">
        <v>440</v>
      </c>
      <c r="T10" t="s">
        <v>3844</v>
      </c>
    </row>
    <row r="11" spans="1:20">
      <c r="A11">
        <v>11</v>
      </c>
      <c r="B11" t="s">
        <v>3845</v>
      </c>
      <c r="C11" t="s">
        <v>3846</v>
      </c>
      <c r="D11" t="s">
        <v>3847</v>
      </c>
      <c r="E11">
        <v>2021</v>
      </c>
      <c r="F11" t="s">
        <v>3848</v>
      </c>
      <c r="G11">
        <v>11</v>
      </c>
      <c r="J11">
        <v>88</v>
      </c>
      <c r="K11">
        <v>102</v>
      </c>
      <c r="M11">
        <v>1</v>
      </c>
      <c r="N11" t="s">
        <v>3849</v>
      </c>
      <c r="O11" t="s">
        <v>3850</v>
      </c>
      <c r="P11" t="s">
        <v>1872</v>
      </c>
      <c r="Q11" t="s">
        <v>2132</v>
      </c>
      <c r="R11" t="s">
        <v>2140</v>
      </c>
      <c r="S11" t="s">
        <v>440</v>
      </c>
      <c r="T11" t="s">
        <v>3851</v>
      </c>
    </row>
    <row r="12" spans="1:20">
      <c r="A12">
        <v>12</v>
      </c>
      <c r="B12" t="s">
        <v>3852</v>
      </c>
      <c r="C12" t="s">
        <v>3853</v>
      </c>
      <c r="D12" t="s">
        <v>3854</v>
      </c>
      <c r="E12">
        <v>2021</v>
      </c>
      <c r="F12" t="s">
        <v>3855</v>
      </c>
      <c r="G12">
        <v>46</v>
      </c>
      <c r="H12">
        <v>6</v>
      </c>
      <c r="J12">
        <v>1018</v>
      </c>
      <c r="K12">
        <v>1033</v>
      </c>
      <c r="M12">
        <v>1</v>
      </c>
      <c r="N12" t="s">
        <v>3856</v>
      </c>
      <c r="O12" t="s">
        <v>3857</v>
      </c>
      <c r="P12" t="s">
        <v>1404</v>
      </c>
      <c r="Q12" t="s">
        <v>2132</v>
      </c>
      <c r="S12" t="s">
        <v>440</v>
      </c>
      <c r="T12" t="s">
        <v>3858</v>
      </c>
    </row>
    <row r="13" spans="1:20">
      <c r="A13">
        <v>13</v>
      </c>
      <c r="B13" t="s">
        <v>3859</v>
      </c>
      <c r="C13" t="s">
        <v>3860</v>
      </c>
      <c r="D13" t="s">
        <v>3861</v>
      </c>
      <c r="E13">
        <v>2021</v>
      </c>
      <c r="F13" t="s">
        <v>3862</v>
      </c>
      <c r="G13">
        <v>19</v>
      </c>
      <c r="H13">
        <v>10</v>
      </c>
      <c r="J13">
        <v>550</v>
      </c>
      <c r="K13">
        <v>556</v>
      </c>
      <c r="M13">
        <v>9</v>
      </c>
      <c r="N13" t="s">
        <v>3863</v>
      </c>
      <c r="O13" t="s">
        <v>3864</v>
      </c>
      <c r="P13" t="s">
        <v>1404</v>
      </c>
      <c r="Q13" t="s">
        <v>2132</v>
      </c>
      <c r="R13" t="s">
        <v>2196</v>
      </c>
      <c r="S13" t="s">
        <v>440</v>
      </c>
      <c r="T13" t="s">
        <v>3865</v>
      </c>
    </row>
    <row r="14" spans="1:20">
      <c r="A14">
        <v>14</v>
      </c>
      <c r="B14" t="s">
        <v>3866</v>
      </c>
      <c r="C14" t="s">
        <v>3867</v>
      </c>
      <c r="D14" t="s">
        <v>3868</v>
      </c>
      <c r="E14">
        <v>2021</v>
      </c>
      <c r="F14" t="s">
        <v>2</v>
      </c>
      <c r="G14">
        <v>39</v>
      </c>
      <c r="H14">
        <v>6</v>
      </c>
      <c r="J14">
        <v>1014</v>
      </c>
      <c r="K14">
        <v>1017</v>
      </c>
      <c r="M14">
        <v>5</v>
      </c>
      <c r="N14" t="s">
        <v>3869</v>
      </c>
      <c r="O14" t="s">
        <v>3870</v>
      </c>
      <c r="P14" t="s">
        <v>1404</v>
      </c>
      <c r="Q14" t="s">
        <v>2132</v>
      </c>
      <c r="S14" t="s">
        <v>440</v>
      </c>
      <c r="T14" t="s">
        <v>3871</v>
      </c>
    </row>
    <row r="15" spans="1:20">
      <c r="A15">
        <v>15</v>
      </c>
      <c r="B15" t="s">
        <v>3872</v>
      </c>
      <c r="C15" t="s">
        <v>3873</v>
      </c>
      <c r="D15" t="s">
        <v>3874</v>
      </c>
      <c r="E15">
        <v>2021</v>
      </c>
      <c r="F15" t="s">
        <v>3875</v>
      </c>
      <c r="G15">
        <v>326</v>
      </c>
      <c r="I15">
        <v>110918</v>
      </c>
      <c r="M15">
        <v>3</v>
      </c>
      <c r="N15" t="s">
        <v>3876</v>
      </c>
      <c r="O15" t="s">
        <v>3877</v>
      </c>
      <c r="P15" t="s">
        <v>1404</v>
      </c>
      <c r="Q15" t="s">
        <v>2132</v>
      </c>
      <c r="R15" t="s">
        <v>2196</v>
      </c>
      <c r="S15" t="s">
        <v>440</v>
      </c>
      <c r="T15" t="s">
        <v>3878</v>
      </c>
    </row>
    <row r="16" spans="1:20">
      <c r="A16">
        <v>16</v>
      </c>
      <c r="B16" t="s">
        <v>3879</v>
      </c>
      <c r="C16" t="s">
        <v>3880</v>
      </c>
      <c r="D16" t="s">
        <v>3881</v>
      </c>
      <c r="E16">
        <v>2021</v>
      </c>
      <c r="F16" t="s">
        <v>3882</v>
      </c>
      <c r="G16">
        <v>30</v>
      </c>
      <c r="H16">
        <v>5</v>
      </c>
      <c r="J16">
        <v>578</v>
      </c>
      <c r="K16">
        <v>582</v>
      </c>
      <c r="M16">
        <v>13</v>
      </c>
      <c r="N16" t="s">
        <v>3883</v>
      </c>
      <c r="O16" t="s">
        <v>3884</v>
      </c>
      <c r="P16" t="s">
        <v>1404</v>
      </c>
      <c r="Q16" t="s">
        <v>2132</v>
      </c>
      <c r="R16" t="s">
        <v>2196</v>
      </c>
      <c r="S16" t="s">
        <v>440</v>
      </c>
      <c r="T16" t="s">
        <v>3885</v>
      </c>
    </row>
    <row r="17" spans="1:20">
      <c r="A17">
        <v>17</v>
      </c>
      <c r="B17" t="s">
        <v>3886</v>
      </c>
      <c r="C17" t="s">
        <v>3887</v>
      </c>
      <c r="D17" t="s">
        <v>3888</v>
      </c>
      <c r="E17">
        <v>2021</v>
      </c>
      <c r="F17" t="s">
        <v>3889</v>
      </c>
      <c r="G17">
        <v>26</v>
      </c>
      <c r="H17">
        <v>8</v>
      </c>
      <c r="J17">
        <v>347</v>
      </c>
      <c r="K17">
        <v>359</v>
      </c>
      <c r="M17">
        <v>3</v>
      </c>
      <c r="N17" t="s">
        <v>3890</v>
      </c>
      <c r="O17" t="s">
        <v>3891</v>
      </c>
      <c r="P17" t="s">
        <v>1872</v>
      </c>
      <c r="Q17" t="s">
        <v>2132</v>
      </c>
      <c r="R17" t="s">
        <v>2346</v>
      </c>
      <c r="S17" t="s">
        <v>440</v>
      </c>
      <c r="T17" t="s">
        <v>3892</v>
      </c>
    </row>
    <row r="18" spans="1:20">
      <c r="A18">
        <v>18</v>
      </c>
      <c r="B18" t="s">
        <v>3893</v>
      </c>
      <c r="C18" t="s">
        <v>3894</v>
      </c>
      <c r="D18" t="s">
        <v>3895</v>
      </c>
      <c r="E18">
        <v>2021</v>
      </c>
      <c r="F18" t="s">
        <v>3896</v>
      </c>
      <c r="G18">
        <v>26</v>
      </c>
      <c r="H18">
        <v>4</v>
      </c>
      <c r="J18">
        <v>228</v>
      </c>
      <c r="K18">
        <v>233</v>
      </c>
      <c r="M18">
        <v>4</v>
      </c>
      <c r="N18" t="s">
        <v>3897</v>
      </c>
      <c r="O18" t="s">
        <v>3898</v>
      </c>
      <c r="P18" t="s">
        <v>1872</v>
      </c>
      <c r="Q18" t="s">
        <v>2132</v>
      </c>
      <c r="R18" t="s">
        <v>2196</v>
      </c>
      <c r="S18" t="s">
        <v>440</v>
      </c>
      <c r="T18" t="s">
        <v>3899</v>
      </c>
    </row>
    <row r="19" spans="1:20">
      <c r="A19">
        <v>19</v>
      </c>
      <c r="B19" t="s">
        <v>3900</v>
      </c>
      <c r="C19" t="s">
        <v>3901</v>
      </c>
      <c r="D19" t="s">
        <v>3902</v>
      </c>
      <c r="E19">
        <v>2021</v>
      </c>
      <c r="F19" t="s">
        <v>3903</v>
      </c>
      <c r="G19">
        <v>63</v>
      </c>
      <c r="H19">
        <v>4</v>
      </c>
      <c r="J19">
        <v>391</v>
      </c>
      <c r="K19">
        <v>394</v>
      </c>
      <c r="N19" t="s">
        <v>3904</v>
      </c>
      <c r="O19" t="s">
        <v>3905</v>
      </c>
      <c r="P19" t="s">
        <v>1404</v>
      </c>
      <c r="Q19" t="s">
        <v>2132</v>
      </c>
      <c r="R19" t="s">
        <v>2140</v>
      </c>
      <c r="S19" t="s">
        <v>440</v>
      </c>
      <c r="T19" t="s">
        <v>3906</v>
      </c>
    </row>
    <row r="20" spans="1:20">
      <c r="A20">
        <v>20</v>
      </c>
      <c r="B20" t="s">
        <v>2377</v>
      </c>
      <c r="C20" t="s">
        <v>2378</v>
      </c>
      <c r="D20" t="s">
        <v>459</v>
      </c>
      <c r="E20">
        <v>2021</v>
      </c>
      <c r="F20" t="s">
        <v>2379</v>
      </c>
      <c r="G20">
        <v>4</v>
      </c>
      <c r="H20">
        <v>4</v>
      </c>
      <c r="J20">
        <v>400</v>
      </c>
      <c r="K20">
        <v>404</v>
      </c>
      <c r="M20">
        <v>1</v>
      </c>
      <c r="N20" t="s">
        <v>2975</v>
      </c>
      <c r="O20" t="s">
        <v>2976</v>
      </c>
      <c r="P20" t="s">
        <v>1866</v>
      </c>
      <c r="Q20" t="s">
        <v>2132</v>
      </c>
      <c r="S20" t="s">
        <v>440</v>
      </c>
      <c r="T20" t="s">
        <v>2977</v>
      </c>
    </row>
    <row r="21" spans="1:20">
      <c r="A21">
        <v>21</v>
      </c>
      <c r="B21" t="s">
        <v>3907</v>
      </c>
      <c r="C21" t="s">
        <v>3908</v>
      </c>
      <c r="D21" t="s">
        <v>3909</v>
      </c>
      <c r="E21">
        <v>2021</v>
      </c>
      <c r="F21" t="s">
        <v>3910</v>
      </c>
      <c r="G21">
        <v>25</v>
      </c>
      <c r="H21">
        <v>2</v>
      </c>
      <c r="J21">
        <v>212</v>
      </c>
      <c r="K21">
        <v>226</v>
      </c>
      <c r="N21" t="s">
        <v>3911</v>
      </c>
      <c r="O21" t="s">
        <v>3912</v>
      </c>
      <c r="P21" t="s">
        <v>1872</v>
      </c>
      <c r="Q21" t="s">
        <v>2132</v>
      </c>
      <c r="R21" t="s">
        <v>2140</v>
      </c>
      <c r="S21" t="s">
        <v>440</v>
      </c>
      <c r="T21" t="s">
        <v>3913</v>
      </c>
    </row>
    <row r="22" spans="1:20">
      <c r="A22">
        <v>22</v>
      </c>
      <c r="B22" t="s">
        <v>3914</v>
      </c>
      <c r="C22" t="s">
        <v>3915</v>
      </c>
      <c r="D22" t="s">
        <v>3916</v>
      </c>
      <c r="E22">
        <v>2021</v>
      </c>
      <c r="F22" t="s">
        <v>3917</v>
      </c>
      <c r="G22">
        <v>12</v>
      </c>
      <c r="H22">
        <v>7</v>
      </c>
      <c r="I22">
        <v>876</v>
      </c>
      <c r="M22">
        <v>1</v>
      </c>
      <c r="N22" t="s">
        <v>3918</v>
      </c>
      <c r="O22" t="s">
        <v>3919</v>
      </c>
      <c r="P22" t="s">
        <v>1404</v>
      </c>
      <c r="Q22" t="s">
        <v>2132</v>
      </c>
      <c r="R22" t="s">
        <v>2140</v>
      </c>
      <c r="S22" t="s">
        <v>440</v>
      </c>
      <c r="T22" t="s">
        <v>3920</v>
      </c>
    </row>
    <row r="23" spans="1:20">
      <c r="A23">
        <v>23</v>
      </c>
      <c r="B23" t="s">
        <v>3921</v>
      </c>
      <c r="C23" t="s">
        <v>3922</v>
      </c>
      <c r="D23" t="s">
        <v>3923</v>
      </c>
      <c r="E23">
        <v>2021</v>
      </c>
      <c r="F23" t="s">
        <v>3924</v>
      </c>
      <c r="G23">
        <v>44</v>
      </c>
      <c r="H23">
        <v>3</v>
      </c>
      <c r="J23">
        <v>207</v>
      </c>
      <c r="K23">
        <v>214</v>
      </c>
      <c r="N23" t="s">
        <v>3925</v>
      </c>
      <c r="O23" t="s">
        <v>3926</v>
      </c>
      <c r="P23" t="s">
        <v>1872</v>
      </c>
      <c r="Q23" t="s">
        <v>2132</v>
      </c>
      <c r="R23" t="s">
        <v>2216</v>
      </c>
      <c r="S23" t="s">
        <v>440</v>
      </c>
      <c r="T23" t="s">
        <v>3927</v>
      </c>
    </row>
    <row r="24" spans="1:20">
      <c r="A24">
        <v>24</v>
      </c>
      <c r="B24" t="s">
        <v>3928</v>
      </c>
      <c r="C24" t="s">
        <v>3929</v>
      </c>
      <c r="D24" t="s">
        <v>3930</v>
      </c>
      <c r="E24">
        <v>2021</v>
      </c>
      <c r="F24" t="s">
        <v>3931</v>
      </c>
      <c r="G24">
        <v>79</v>
      </c>
      <c r="H24">
        <v>5</v>
      </c>
      <c r="J24">
        <v>1084</v>
      </c>
      <c r="K24">
        <v>1090</v>
      </c>
      <c r="M24">
        <v>5</v>
      </c>
      <c r="N24" t="s">
        <v>3932</v>
      </c>
      <c r="O24" t="s">
        <v>3933</v>
      </c>
      <c r="P24" t="s">
        <v>1404</v>
      </c>
      <c r="Q24" t="s">
        <v>2132</v>
      </c>
      <c r="R24" t="s">
        <v>2196</v>
      </c>
      <c r="S24" t="s">
        <v>440</v>
      </c>
      <c r="T24" t="s">
        <v>3934</v>
      </c>
    </row>
    <row r="25" spans="1:20">
      <c r="A25">
        <v>25</v>
      </c>
      <c r="B25" t="s">
        <v>3935</v>
      </c>
      <c r="C25" t="s">
        <v>3936</v>
      </c>
      <c r="D25" t="s">
        <v>3937</v>
      </c>
      <c r="E25">
        <v>2021</v>
      </c>
      <c r="F25" t="s">
        <v>3938</v>
      </c>
      <c r="G25">
        <v>24</v>
      </c>
      <c r="H25">
        <v>2</v>
      </c>
      <c r="J25">
        <v>85</v>
      </c>
      <c r="K25">
        <v>113</v>
      </c>
      <c r="M25">
        <v>8</v>
      </c>
      <c r="N25" t="s">
        <v>3939</v>
      </c>
      <c r="O25" t="s">
        <v>3940</v>
      </c>
      <c r="P25" t="s">
        <v>1404</v>
      </c>
      <c r="Q25" t="s">
        <v>2132</v>
      </c>
      <c r="R25" t="s">
        <v>2196</v>
      </c>
      <c r="S25" t="s">
        <v>440</v>
      </c>
      <c r="T25" t="s">
        <v>3941</v>
      </c>
    </row>
    <row r="26" spans="1:20">
      <c r="A26">
        <v>26</v>
      </c>
      <c r="B26" t="s">
        <v>3942</v>
      </c>
      <c r="C26" t="s">
        <v>3943</v>
      </c>
      <c r="D26" t="s">
        <v>3944</v>
      </c>
      <c r="E26">
        <v>2021</v>
      </c>
      <c r="F26" t="s">
        <v>0</v>
      </c>
      <c r="G26">
        <v>90</v>
      </c>
      <c r="I26">
        <v>103083</v>
      </c>
      <c r="M26">
        <v>4</v>
      </c>
      <c r="N26" t="s">
        <v>3945</v>
      </c>
      <c r="O26" t="s">
        <v>3946</v>
      </c>
      <c r="P26" t="s">
        <v>1404</v>
      </c>
      <c r="Q26" t="s">
        <v>2132</v>
      </c>
      <c r="S26" t="s">
        <v>440</v>
      </c>
      <c r="T26" t="s">
        <v>3947</v>
      </c>
    </row>
    <row r="27" spans="1:20">
      <c r="A27">
        <v>27</v>
      </c>
      <c r="B27" t="s">
        <v>3948</v>
      </c>
      <c r="C27" t="s">
        <v>3949</v>
      </c>
      <c r="D27" t="s">
        <v>3950</v>
      </c>
      <c r="E27">
        <v>2021</v>
      </c>
      <c r="F27" t="s">
        <v>3951</v>
      </c>
      <c r="G27">
        <v>29</v>
      </c>
      <c r="H27">
        <v>2</v>
      </c>
      <c r="J27">
        <v>124</v>
      </c>
      <c r="K27">
        <v>128</v>
      </c>
      <c r="M27">
        <v>1</v>
      </c>
      <c r="N27" t="s">
        <v>3952</v>
      </c>
      <c r="O27" t="s">
        <v>3953</v>
      </c>
      <c r="P27" t="s">
        <v>1404</v>
      </c>
      <c r="Q27" t="s">
        <v>2132</v>
      </c>
      <c r="S27" t="s">
        <v>440</v>
      </c>
      <c r="T27" t="s">
        <v>3954</v>
      </c>
    </row>
    <row r="28" spans="1:20">
      <c r="A28">
        <v>28</v>
      </c>
      <c r="B28" t="s">
        <v>3955</v>
      </c>
      <c r="C28" t="s">
        <v>3956</v>
      </c>
      <c r="D28" t="s">
        <v>3957</v>
      </c>
      <c r="E28">
        <v>2021</v>
      </c>
      <c r="F28" t="s">
        <v>3958</v>
      </c>
      <c r="G28">
        <v>13</v>
      </c>
      <c r="H28">
        <v>2</v>
      </c>
      <c r="J28">
        <v>16</v>
      </c>
      <c r="K28">
        <v>23</v>
      </c>
      <c r="N28" t="s">
        <v>3959</v>
      </c>
      <c r="O28" t="s">
        <v>3960</v>
      </c>
      <c r="P28" t="s">
        <v>1872</v>
      </c>
      <c r="Q28" t="s">
        <v>2132</v>
      </c>
      <c r="S28" t="s">
        <v>440</v>
      </c>
      <c r="T28" t="s">
        <v>3961</v>
      </c>
    </row>
    <row r="29" spans="1:20">
      <c r="A29">
        <v>29</v>
      </c>
      <c r="B29" t="s">
        <v>3962</v>
      </c>
      <c r="C29" t="s">
        <v>3963</v>
      </c>
      <c r="D29" t="s">
        <v>3964</v>
      </c>
      <c r="E29">
        <v>2021</v>
      </c>
      <c r="F29" t="s">
        <v>3965</v>
      </c>
      <c r="G29">
        <v>109</v>
      </c>
      <c r="J29">
        <v>259</v>
      </c>
      <c r="K29">
        <v>270</v>
      </c>
      <c r="M29">
        <v>27</v>
      </c>
      <c r="N29" t="s">
        <v>3966</v>
      </c>
      <c r="O29" t="s">
        <v>3967</v>
      </c>
      <c r="P29" t="s">
        <v>1872</v>
      </c>
      <c r="Q29" t="s">
        <v>2132</v>
      </c>
      <c r="S29" t="s">
        <v>440</v>
      </c>
      <c r="T29" t="s">
        <v>3968</v>
      </c>
    </row>
    <row r="30" spans="1:20">
      <c r="A30">
        <v>30</v>
      </c>
      <c r="B30" t="s">
        <v>3969</v>
      </c>
      <c r="C30" t="s">
        <v>3970</v>
      </c>
      <c r="D30" t="s">
        <v>3971</v>
      </c>
      <c r="E30">
        <v>2021</v>
      </c>
      <c r="F30" t="s">
        <v>3823</v>
      </c>
      <c r="G30">
        <v>267</v>
      </c>
      <c r="I30">
        <v>113536</v>
      </c>
      <c r="M30">
        <v>7</v>
      </c>
      <c r="N30" t="s">
        <v>3972</v>
      </c>
      <c r="O30" t="s">
        <v>3973</v>
      </c>
      <c r="P30" t="s">
        <v>1872</v>
      </c>
      <c r="Q30" t="s">
        <v>2132</v>
      </c>
      <c r="S30" t="s">
        <v>440</v>
      </c>
      <c r="T30" t="s">
        <v>3974</v>
      </c>
    </row>
    <row r="31" spans="1:20">
      <c r="A31">
        <v>31</v>
      </c>
      <c r="B31" t="s">
        <v>3975</v>
      </c>
      <c r="C31" t="s">
        <v>3976</v>
      </c>
      <c r="D31" t="s">
        <v>3977</v>
      </c>
      <c r="E31">
        <v>2021</v>
      </c>
      <c r="F31" t="s">
        <v>3978</v>
      </c>
      <c r="G31">
        <v>126</v>
      </c>
      <c r="H31">
        <v>2</v>
      </c>
      <c r="J31">
        <v>203</v>
      </c>
      <c r="K31">
        <v>205</v>
      </c>
      <c r="N31" t="s">
        <v>3979</v>
      </c>
      <c r="O31" t="s">
        <v>3980</v>
      </c>
      <c r="P31" t="s">
        <v>1404</v>
      </c>
      <c r="Q31" t="s">
        <v>2132</v>
      </c>
      <c r="S31" t="s">
        <v>440</v>
      </c>
      <c r="T31" t="s">
        <v>3981</v>
      </c>
    </row>
    <row r="32" spans="1:20">
      <c r="A32">
        <v>32</v>
      </c>
      <c r="B32" t="s">
        <v>3982</v>
      </c>
      <c r="C32" t="s">
        <v>3983</v>
      </c>
      <c r="D32" t="s">
        <v>3984</v>
      </c>
      <c r="E32">
        <v>2021</v>
      </c>
      <c r="F32" t="s">
        <v>3985</v>
      </c>
      <c r="G32">
        <v>5</v>
      </c>
      <c r="H32">
        <v>1</v>
      </c>
      <c r="I32" t="s">
        <v>3986</v>
      </c>
      <c r="M32">
        <v>2</v>
      </c>
      <c r="N32" t="s">
        <v>3987</v>
      </c>
      <c r="O32" t="s">
        <v>3988</v>
      </c>
      <c r="P32" t="s">
        <v>1404</v>
      </c>
      <c r="Q32" t="s">
        <v>2132</v>
      </c>
      <c r="R32" t="s">
        <v>2346</v>
      </c>
      <c r="S32" t="s">
        <v>440</v>
      </c>
      <c r="T32" t="s">
        <v>3989</v>
      </c>
    </row>
    <row r="33" spans="1:20">
      <c r="A33">
        <v>33</v>
      </c>
      <c r="B33" t="s">
        <v>3990</v>
      </c>
      <c r="C33" t="s">
        <v>3991</v>
      </c>
      <c r="D33" t="s">
        <v>3992</v>
      </c>
      <c r="E33">
        <v>2021</v>
      </c>
      <c r="F33" t="s">
        <v>3993</v>
      </c>
      <c r="G33">
        <v>133</v>
      </c>
      <c r="H33">
        <v>8</v>
      </c>
      <c r="J33">
        <v>920</v>
      </c>
      <c r="K33">
        <v>938</v>
      </c>
      <c r="M33">
        <v>1</v>
      </c>
      <c r="N33" t="s">
        <v>3994</v>
      </c>
      <c r="O33" t="s">
        <v>3995</v>
      </c>
      <c r="P33" t="s">
        <v>1872</v>
      </c>
      <c r="Q33" t="s">
        <v>2132</v>
      </c>
      <c r="S33" t="s">
        <v>440</v>
      </c>
      <c r="T33" t="s">
        <v>3996</v>
      </c>
    </row>
    <row r="34" spans="1:20">
      <c r="A34">
        <v>34</v>
      </c>
      <c r="B34" t="s">
        <v>3997</v>
      </c>
      <c r="C34" t="s">
        <v>3998</v>
      </c>
      <c r="D34" t="s">
        <v>3999</v>
      </c>
      <c r="E34">
        <v>2021</v>
      </c>
      <c r="F34" t="s">
        <v>2206</v>
      </c>
      <c r="G34">
        <v>47</v>
      </c>
      <c r="H34">
        <v>5</v>
      </c>
      <c r="J34">
        <v>535</v>
      </c>
      <c r="K34">
        <v>547</v>
      </c>
      <c r="M34">
        <v>3</v>
      </c>
      <c r="N34" t="s">
        <v>4000</v>
      </c>
      <c r="O34" t="s">
        <v>4001</v>
      </c>
      <c r="P34" t="s">
        <v>1872</v>
      </c>
      <c r="Q34" t="s">
        <v>2132</v>
      </c>
      <c r="R34" t="s">
        <v>2196</v>
      </c>
      <c r="S34" t="s">
        <v>440</v>
      </c>
      <c r="T34" t="s">
        <v>4002</v>
      </c>
    </row>
    <row r="35" spans="1:20">
      <c r="A35">
        <v>35</v>
      </c>
      <c r="B35" t="s">
        <v>4003</v>
      </c>
      <c r="C35" t="s">
        <v>4004</v>
      </c>
      <c r="D35" t="s">
        <v>4005</v>
      </c>
      <c r="E35">
        <v>2021</v>
      </c>
      <c r="F35" t="s">
        <v>3841</v>
      </c>
      <c r="G35">
        <v>35</v>
      </c>
      <c r="H35">
        <v>1</v>
      </c>
      <c r="J35">
        <v>23</v>
      </c>
      <c r="K35">
        <v>30</v>
      </c>
      <c r="M35">
        <v>2</v>
      </c>
      <c r="N35" t="s">
        <v>4006</v>
      </c>
      <c r="O35" t="s">
        <v>4007</v>
      </c>
      <c r="P35" t="s">
        <v>1404</v>
      </c>
      <c r="Q35" t="s">
        <v>2132</v>
      </c>
      <c r="S35" t="s">
        <v>440</v>
      </c>
      <c r="T35" t="s">
        <v>4008</v>
      </c>
    </row>
    <row r="36" spans="1:20">
      <c r="A36">
        <v>36</v>
      </c>
      <c r="B36" t="s">
        <v>4009</v>
      </c>
      <c r="C36" t="s">
        <v>4010</v>
      </c>
      <c r="D36" t="s">
        <v>4011</v>
      </c>
      <c r="E36">
        <v>2021</v>
      </c>
      <c r="F36" t="s">
        <v>4012</v>
      </c>
      <c r="G36">
        <v>55</v>
      </c>
      <c r="H36">
        <v>1</v>
      </c>
      <c r="J36">
        <v>7</v>
      </c>
      <c r="K36">
        <v>117</v>
      </c>
      <c r="M36">
        <v>117</v>
      </c>
      <c r="N36" t="s">
        <v>4013</v>
      </c>
      <c r="O36" t="s">
        <v>4014</v>
      </c>
      <c r="P36" t="s">
        <v>1404</v>
      </c>
      <c r="Q36" t="s">
        <v>2132</v>
      </c>
      <c r="S36" t="s">
        <v>440</v>
      </c>
      <c r="T36" t="s">
        <v>4015</v>
      </c>
    </row>
    <row r="37" spans="1:20">
      <c r="A37">
        <v>37</v>
      </c>
      <c r="B37" t="s">
        <v>4016</v>
      </c>
      <c r="C37" t="s">
        <v>4017</v>
      </c>
      <c r="D37" t="s">
        <v>4018</v>
      </c>
      <c r="E37">
        <v>2021</v>
      </c>
      <c r="F37" t="s">
        <v>4019</v>
      </c>
      <c r="G37">
        <v>59</v>
      </c>
      <c r="H37">
        <v>3</v>
      </c>
      <c r="J37">
        <v>246</v>
      </c>
      <c r="K37">
        <v>251</v>
      </c>
      <c r="M37">
        <v>10</v>
      </c>
      <c r="N37" t="s">
        <v>4020</v>
      </c>
      <c r="O37" t="s">
        <v>4021</v>
      </c>
      <c r="P37" t="s">
        <v>1404</v>
      </c>
      <c r="Q37" t="s">
        <v>2132</v>
      </c>
      <c r="S37" t="s">
        <v>440</v>
      </c>
      <c r="T37" t="s">
        <v>4022</v>
      </c>
    </row>
    <row r="38" spans="1:20">
      <c r="A38">
        <v>38</v>
      </c>
      <c r="B38" t="s">
        <v>4023</v>
      </c>
      <c r="C38" t="s">
        <v>4024</v>
      </c>
      <c r="D38" t="s">
        <v>4025</v>
      </c>
      <c r="E38">
        <v>2021</v>
      </c>
      <c r="F38" t="s">
        <v>4026</v>
      </c>
      <c r="G38">
        <v>18</v>
      </c>
      <c r="H38">
        <v>2</v>
      </c>
      <c r="J38">
        <v>293</v>
      </c>
      <c r="K38">
        <v>306</v>
      </c>
      <c r="M38">
        <v>3</v>
      </c>
      <c r="N38" t="s">
        <v>4027</v>
      </c>
      <c r="O38" t="s">
        <v>4028</v>
      </c>
      <c r="P38" t="s">
        <v>1872</v>
      </c>
      <c r="Q38" t="s">
        <v>2132</v>
      </c>
      <c r="S38" t="s">
        <v>440</v>
      </c>
      <c r="T38" t="s">
        <v>4029</v>
      </c>
    </row>
    <row r="39" spans="1:20">
      <c r="A39">
        <v>39</v>
      </c>
      <c r="B39" t="s">
        <v>4030</v>
      </c>
      <c r="C39" t="s">
        <v>4031</v>
      </c>
      <c r="D39" t="s">
        <v>4032</v>
      </c>
      <c r="E39">
        <v>2020</v>
      </c>
      <c r="F39" t="s">
        <v>4033</v>
      </c>
      <c r="G39">
        <v>33</v>
      </c>
      <c r="H39">
        <v>6</v>
      </c>
      <c r="J39">
        <v>825</v>
      </c>
      <c r="K39">
        <v>831</v>
      </c>
      <c r="M39">
        <v>6</v>
      </c>
      <c r="N39" t="s">
        <v>4034</v>
      </c>
      <c r="O39" t="s">
        <v>4035</v>
      </c>
      <c r="P39" t="s">
        <v>1872</v>
      </c>
      <c r="Q39" t="s">
        <v>2132</v>
      </c>
      <c r="S39" t="s">
        <v>440</v>
      </c>
      <c r="T39" t="s">
        <v>4036</v>
      </c>
    </row>
    <row r="40" spans="1:20">
      <c r="A40">
        <v>40</v>
      </c>
      <c r="B40" t="s">
        <v>4037</v>
      </c>
      <c r="C40" t="s">
        <v>4038</v>
      </c>
      <c r="D40" t="s">
        <v>4039</v>
      </c>
      <c r="E40">
        <v>2020</v>
      </c>
      <c r="F40" t="s">
        <v>1</v>
      </c>
      <c r="G40">
        <v>22</v>
      </c>
      <c r="H40">
        <v>11</v>
      </c>
      <c r="I40" t="s">
        <v>4040</v>
      </c>
      <c r="M40">
        <v>5</v>
      </c>
      <c r="N40" t="s">
        <v>4041</v>
      </c>
      <c r="O40" t="s">
        <v>4042</v>
      </c>
      <c r="P40" t="s">
        <v>1872</v>
      </c>
      <c r="Q40" t="s">
        <v>2132</v>
      </c>
      <c r="R40" t="s">
        <v>2140</v>
      </c>
      <c r="S40" t="s">
        <v>440</v>
      </c>
      <c r="T40" t="s">
        <v>4043</v>
      </c>
    </row>
    <row r="41" spans="1:20">
      <c r="A41">
        <v>41</v>
      </c>
      <c r="B41" t="s">
        <v>4044</v>
      </c>
      <c r="C41" t="s">
        <v>4045</v>
      </c>
      <c r="D41" t="s">
        <v>4046</v>
      </c>
      <c r="E41">
        <v>2020</v>
      </c>
      <c r="F41" t="s">
        <v>4047</v>
      </c>
      <c r="I41">
        <v>9303619</v>
      </c>
      <c r="J41">
        <v>665</v>
      </c>
      <c r="K41">
        <v>669</v>
      </c>
      <c r="N41" t="s">
        <v>4048</v>
      </c>
      <c r="O41" t="s">
        <v>4049</v>
      </c>
      <c r="P41" t="s">
        <v>1866</v>
      </c>
      <c r="Q41" t="s">
        <v>2132</v>
      </c>
      <c r="S41" t="s">
        <v>440</v>
      </c>
      <c r="T41" t="s">
        <v>4050</v>
      </c>
    </row>
    <row r="42" spans="1:20">
      <c r="A42">
        <v>42</v>
      </c>
      <c r="B42" t="s">
        <v>4051</v>
      </c>
      <c r="C42" t="s">
        <v>4052</v>
      </c>
      <c r="D42" t="s">
        <v>4053</v>
      </c>
      <c r="E42">
        <v>2020</v>
      </c>
      <c r="F42" t="s">
        <v>4054</v>
      </c>
      <c r="G42">
        <v>6</v>
      </c>
      <c r="H42">
        <v>10</v>
      </c>
      <c r="I42" t="s">
        <v>4055</v>
      </c>
      <c r="M42">
        <v>1</v>
      </c>
      <c r="N42" t="s">
        <v>4056</v>
      </c>
      <c r="O42" t="s">
        <v>4057</v>
      </c>
      <c r="P42" t="s">
        <v>1872</v>
      </c>
      <c r="Q42" t="s">
        <v>2132</v>
      </c>
      <c r="R42" t="s">
        <v>2140</v>
      </c>
      <c r="S42" t="s">
        <v>440</v>
      </c>
      <c r="T42" t="s">
        <v>4058</v>
      </c>
    </row>
    <row r="43" spans="1:20">
      <c r="A43">
        <v>43</v>
      </c>
      <c r="B43" t="s">
        <v>4059</v>
      </c>
      <c r="C43" t="s">
        <v>4060</v>
      </c>
      <c r="D43" t="s">
        <v>4061</v>
      </c>
      <c r="E43">
        <v>2020</v>
      </c>
      <c r="F43" t="s">
        <v>4062</v>
      </c>
      <c r="G43">
        <v>28</v>
      </c>
      <c r="H43">
        <v>8</v>
      </c>
      <c r="J43">
        <v>3503</v>
      </c>
      <c r="K43">
        <v>3515</v>
      </c>
      <c r="M43">
        <v>4</v>
      </c>
      <c r="N43" t="s">
        <v>4063</v>
      </c>
      <c r="O43" t="s">
        <v>4064</v>
      </c>
      <c r="P43" t="s">
        <v>1872</v>
      </c>
      <c r="Q43" t="s">
        <v>2132</v>
      </c>
      <c r="S43" t="s">
        <v>440</v>
      </c>
      <c r="T43" t="s">
        <v>4065</v>
      </c>
    </row>
    <row r="44" spans="1:20">
      <c r="A44">
        <v>44</v>
      </c>
      <c r="B44" t="s">
        <v>4066</v>
      </c>
      <c r="C44" t="s">
        <v>4067</v>
      </c>
      <c r="D44" t="s">
        <v>4068</v>
      </c>
      <c r="E44">
        <v>2020</v>
      </c>
      <c r="F44" t="s">
        <v>4069</v>
      </c>
      <c r="G44">
        <v>3</v>
      </c>
      <c r="H44">
        <v>2</v>
      </c>
      <c r="I44" t="s">
        <v>4070</v>
      </c>
      <c r="N44" t="s">
        <v>4071</v>
      </c>
      <c r="O44" t="s">
        <v>4072</v>
      </c>
      <c r="P44" t="s">
        <v>1404</v>
      </c>
      <c r="Q44" t="s">
        <v>2132</v>
      </c>
      <c r="R44" t="s">
        <v>2140</v>
      </c>
      <c r="S44" t="s">
        <v>440</v>
      </c>
      <c r="T44" t="s">
        <v>4073</v>
      </c>
    </row>
    <row r="45" spans="1:20">
      <c r="A45">
        <v>45</v>
      </c>
      <c r="B45" t="s">
        <v>4074</v>
      </c>
      <c r="C45" t="s">
        <v>4075</v>
      </c>
      <c r="D45" t="s">
        <v>4076</v>
      </c>
      <c r="E45">
        <v>2020</v>
      </c>
      <c r="F45" t="s">
        <v>4077</v>
      </c>
      <c r="G45">
        <v>41</v>
      </c>
      <c r="H45">
        <v>4</v>
      </c>
      <c r="I45">
        <v>102459</v>
      </c>
      <c r="N45" t="s">
        <v>4078</v>
      </c>
      <c r="O45" t="s">
        <v>4079</v>
      </c>
      <c r="P45" t="s">
        <v>1404</v>
      </c>
      <c r="Q45" t="s">
        <v>2132</v>
      </c>
      <c r="S45" t="s">
        <v>440</v>
      </c>
      <c r="T45" t="s">
        <v>4080</v>
      </c>
    </row>
    <row r="46" spans="1:20">
      <c r="A46">
        <v>46</v>
      </c>
      <c r="B46" t="s">
        <v>3200</v>
      </c>
      <c r="C46" t="s">
        <v>3201</v>
      </c>
      <c r="D46" t="s">
        <v>159</v>
      </c>
      <c r="E46">
        <v>2020</v>
      </c>
      <c r="F46" t="s">
        <v>442</v>
      </c>
      <c r="G46">
        <v>146</v>
      </c>
      <c r="H46">
        <v>7</v>
      </c>
      <c r="J46">
        <v>1857</v>
      </c>
      <c r="K46">
        <v>1865</v>
      </c>
      <c r="M46">
        <v>9</v>
      </c>
      <c r="N46" t="s">
        <v>3394</v>
      </c>
      <c r="O46" t="s">
        <v>3395</v>
      </c>
      <c r="P46" t="s">
        <v>1404</v>
      </c>
      <c r="Q46" t="s">
        <v>2132</v>
      </c>
      <c r="R46" t="s">
        <v>2196</v>
      </c>
      <c r="S46" t="s">
        <v>440</v>
      </c>
      <c r="T46" t="s">
        <v>3402</v>
      </c>
    </row>
    <row r="47" spans="1:20">
      <c r="A47">
        <v>47</v>
      </c>
      <c r="B47" t="s">
        <v>4081</v>
      </c>
      <c r="C47" t="s">
        <v>4082</v>
      </c>
      <c r="D47" t="s">
        <v>4083</v>
      </c>
      <c r="E47">
        <v>2020</v>
      </c>
      <c r="F47" t="s">
        <v>2169</v>
      </c>
      <c r="G47">
        <v>5</v>
      </c>
      <c r="H47">
        <v>2</v>
      </c>
      <c r="J47">
        <v>121</v>
      </c>
      <c r="K47">
        <v>131</v>
      </c>
      <c r="M47">
        <v>9</v>
      </c>
      <c r="N47" t="s">
        <v>4084</v>
      </c>
      <c r="O47" t="s">
        <v>4085</v>
      </c>
      <c r="P47" t="s">
        <v>1872</v>
      </c>
      <c r="Q47" t="s">
        <v>2132</v>
      </c>
      <c r="R47" t="s">
        <v>2196</v>
      </c>
      <c r="S47" t="s">
        <v>440</v>
      </c>
      <c r="T47" t="s">
        <v>4086</v>
      </c>
    </row>
    <row r="48" spans="1:20">
      <c r="A48">
        <v>48</v>
      </c>
      <c r="B48" t="s">
        <v>4087</v>
      </c>
      <c r="C48" t="s">
        <v>4088</v>
      </c>
      <c r="D48" t="s">
        <v>4089</v>
      </c>
      <c r="E48">
        <v>2020</v>
      </c>
      <c r="F48" t="s">
        <v>4090</v>
      </c>
      <c r="G48">
        <v>8</v>
      </c>
      <c r="H48">
        <v>2</v>
      </c>
      <c r="I48">
        <v>13</v>
      </c>
      <c r="M48">
        <v>3</v>
      </c>
      <c r="N48" t="s">
        <v>4091</v>
      </c>
      <c r="O48" t="s">
        <v>4092</v>
      </c>
      <c r="P48" t="s">
        <v>1404</v>
      </c>
      <c r="Q48" t="s">
        <v>2132</v>
      </c>
      <c r="R48" t="s">
        <v>2140</v>
      </c>
      <c r="S48" t="s">
        <v>440</v>
      </c>
      <c r="T48" t="s">
        <v>4093</v>
      </c>
    </row>
    <row r="49" spans="1:20">
      <c r="A49">
        <v>49</v>
      </c>
      <c r="B49" t="s">
        <v>4094</v>
      </c>
      <c r="C49" t="s">
        <v>4095</v>
      </c>
      <c r="D49" t="s">
        <v>4096</v>
      </c>
      <c r="E49">
        <v>2020</v>
      </c>
      <c r="F49" t="s">
        <v>4097</v>
      </c>
      <c r="G49">
        <v>26</v>
      </c>
      <c r="H49">
        <v>19</v>
      </c>
      <c r="J49">
        <v>2333</v>
      </c>
      <c r="K49">
        <v>2348</v>
      </c>
      <c r="M49">
        <v>20</v>
      </c>
      <c r="N49" t="s">
        <v>4098</v>
      </c>
      <c r="O49" t="s">
        <v>4099</v>
      </c>
      <c r="P49" t="s">
        <v>1872</v>
      </c>
      <c r="Q49" t="s">
        <v>2132</v>
      </c>
      <c r="R49" t="s">
        <v>2368</v>
      </c>
      <c r="S49" t="s">
        <v>440</v>
      </c>
      <c r="T49" t="s">
        <v>4100</v>
      </c>
    </row>
    <row r="50" spans="1:20">
      <c r="A50">
        <v>50</v>
      </c>
      <c r="B50" t="s">
        <v>4101</v>
      </c>
      <c r="C50" t="s">
        <v>4102</v>
      </c>
      <c r="D50" t="s">
        <v>4103</v>
      </c>
      <c r="E50">
        <v>2020</v>
      </c>
      <c r="F50" t="s">
        <v>4104</v>
      </c>
      <c r="G50">
        <v>26</v>
      </c>
      <c r="H50">
        <v>4</v>
      </c>
      <c r="J50">
        <v>346</v>
      </c>
      <c r="K50">
        <v>348</v>
      </c>
      <c r="M50">
        <v>4</v>
      </c>
      <c r="N50" t="s">
        <v>4105</v>
      </c>
      <c r="O50" t="s">
        <v>4106</v>
      </c>
      <c r="P50" t="s">
        <v>1404</v>
      </c>
      <c r="Q50" t="s">
        <v>2132</v>
      </c>
      <c r="R50" t="s">
        <v>2196</v>
      </c>
      <c r="S50" t="s">
        <v>440</v>
      </c>
      <c r="T50" t="s">
        <v>4107</v>
      </c>
    </row>
    <row r="51" spans="1:20">
      <c r="A51">
        <v>51</v>
      </c>
      <c r="B51" t="s">
        <v>4108</v>
      </c>
      <c r="C51" t="s">
        <v>4109</v>
      </c>
      <c r="D51" t="s">
        <v>4110</v>
      </c>
      <c r="E51">
        <v>2020</v>
      </c>
      <c r="F51" t="s">
        <v>1</v>
      </c>
      <c r="G51">
        <v>22</v>
      </c>
      <c r="H51">
        <v>2</v>
      </c>
      <c r="I51" t="s">
        <v>4111</v>
      </c>
      <c r="M51">
        <v>8</v>
      </c>
      <c r="N51" t="s">
        <v>4112</v>
      </c>
      <c r="O51" t="s">
        <v>4113</v>
      </c>
      <c r="P51" t="s">
        <v>1404</v>
      </c>
      <c r="Q51" t="s">
        <v>2132</v>
      </c>
      <c r="R51" t="s">
        <v>2140</v>
      </c>
      <c r="S51" t="s">
        <v>440</v>
      </c>
      <c r="T51" t="s">
        <v>4114</v>
      </c>
    </row>
    <row r="52" spans="1:20">
      <c r="A52">
        <v>52</v>
      </c>
      <c r="B52" t="s">
        <v>4115</v>
      </c>
      <c r="C52" t="s">
        <v>4116</v>
      </c>
      <c r="D52" t="s">
        <v>4117</v>
      </c>
      <c r="E52">
        <v>2020</v>
      </c>
      <c r="F52" t="s">
        <v>0</v>
      </c>
      <c r="G52">
        <v>76</v>
      </c>
      <c r="I52">
        <v>102627</v>
      </c>
      <c r="M52">
        <v>14</v>
      </c>
      <c r="N52" t="s">
        <v>4118</v>
      </c>
      <c r="O52" t="s">
        <v>4119</v>
      </c>
      <c r="P52" t="s">
        <v>1404</v>
      </c>
      <c r="Q52" t="s">
        <v>2132</v>
      </c>
      <c r="R52" t="s">
        <v>2196</v>
      </c>
      <c r="S52" t="s">
        <v>440</v>
      </c>
      <c r="T52" t="s">
        <v>4120</v>
      </c>
    </row>
    <row r="53" spans="1:20">
      <c r="A53">
        <v>53</v>
      </c>
      <c r="B53" t="s">
        <v>4121</v>
      </c>
      <c r="C53" t="s">
        <v>4122</v>
      </c>
      <c r="D53" t="s">
        <v>4123</v>
      </c>
      <c r="E53">
        <v>2020</v>
      </c>
      <c r="F53" t="s">
        <v>4124</v>
      </c>
      <c r="G53">
        <v>21</v>
      </c>
      <c r="H53">
        <v>4</v>
      </c>
      <c r="J53">
        <v>836</v>
      </c>
      <c r="K53">
        <v>859</v>
      </c>
      <c r="M53">
        <v>6</v>
      </c>
      <c r="N53" t="s">
        <v>4125</v>
      </c>
      <c r="O53" t="s">
        <v>4126</v>
      </c>
      <c r="P53" t="s">
        <v>1872</v>
      </c>
      <c r="Q53" t="s">
        <v>2132</v>
      </c>
      <c r="R53" t="s">
        <v>2216</v>
      </c>
      <c r="S53" t="s">
        <v>440</v>
      </c>
      <c r="T53" t="s">
        <v>4127</v>
      </c>
    </row>
    <row r="54" spans="1:20">
      <c r="A54">
        <v>54</v>
      </c>
      <c r="B54" t="s">
        <v>4128</v>
      </c>
      <c r="C54" t="s">
        <v>4129</v>
      </c>
      <c r="D54" t="s">
        <v>4130</v>
      </c>
      <c r="E54">
        <v>2020</v>
      </c>
      <c r="F54" t="s">
        <v>2180</v>
      </c>
      <c r="G54">
        <v>15</v>
      </c>
      <c r="H54">
        <v>3</v>
      </c>
      <c r="I54" t="s">
        <v>4131</v>
      </c>
      <c r="M54">
        <v>30</v>
      </c>
      <c r="N54" t="s">
        <v>4132</v>
      </c>
      <c r="O54" t="s">
        <v>4133</v>
      </c>
      <c r="P54" t="s">
        <v>1404</v>
      </c>
      <c r="Q54" t="s">
        <v>2132</v>
      </c>
      <c r="R54" t="s">
        <v>2140</v>
      </c>
      <c r="S54" t="s">
        <v>440</v>
      </c>
      <c r="T54" t="s">
        <v>4134</v>
      </c>
    </row>
    <row r="55" spans="1:20">
      <c r="A55">
        <v>55</v>
      </c>
      <c r="B55" t="s">
        <v>4135</v>
      </c>
      <c r="C55" t="s">
        <v>4136</v>
      </c>
      <c r="D55" t="s">
        <v>4137</v>
      </c>
      <c r="E55">
        <v>2020</v>
      </c>
      <c r="F55" t="s">
        <v>2416</v>
      </c>
      <c r="G55">
        <v>178</v>
      </c>
      <c r="J55">
        <v>7</v>
      </c>
      <c r="K55">
        <v>14</v>
      </c>
      <c r="M55">
        <v>15</v>
      </c>
      <c r="N55" t="s">
        <v>4138</v>
      </c>
      <c r="O55" t="s">
        <v>4139</v>
      </c>
      <c r="P55" t="s">
        <v>1872</v>
      </c>
      <c r="Q55" t="s">
        <v>2132</v>
      </c>
      <c r="R55" t="s">
        <v>2196</v>
      </c>
      <c r="S55" t="s">
        <v>440</v>
      </c>
      <c r="T55" t="s">
        <v>4140</v>
      </c>
    </row>
    <row r="56" spans="1:20">
      <c r="A56">
        <v>56</v>
      </c>
      <c r="B56" t="s">
        <v>4141</v>
      </c>
      <c r="C56" t="s">
        <v>4142</v>
      </c>
      <c r="D56" t="s">
        <v>4143</v>
      </c>
      <c r="E56">
        <v>2019</v>
      </c>
      <c r="F56" t="s">
        <v>4144</v>
      </c>
      <c r="G56" t="s">
        <v>4145</v>
      </c>
      <c r="I56">
        <v>165</v>
      </c>
      <c r="O56" t="s">
        <v>4146</v>
      </c>
      <c r="P56" t="s">
        <v>1404</v>
      </c>
      <c r="Q56" t="s">
        <v>2132</v>
      </c>
      <c r="S56" t="s">
        <v>440</v>
      </c>
      <c r="T56" t="s">
        <v>4147</v>
      </c>
    </row>
    <row r="57" spans="1:20">
      <c r="A57">
        <v>57</v>
      </c>
      <c r="B57" t="s">
        <v>4148</v>
      </c>
      <c r="C57" t="s">
        <v>4149</v>
      </c>
      <c r="D57" t="s">
        <v>4150</v>
      </c>
      <c r="E57">
        <v>2019</v>
      </c>
      <c r="F57" t="s">
        <v>3882</v>
      </c>
      <c r="G57">
        <v>28</v>
      </c>
      <c r="H57">
        <v>6</v>
      </c>
      <c r="J57">
        <v>610</v>
      </c>
      <c r="K57">
        <v>616</v>
      </c>
      <c r="M57">
        <v>70</v>
      </c>
      <c r="N57" t="s">
        <v>4151</v>
      </c>
      <c r="O57" t="s">
        <v>4152</v>
      </c>
      <c r="P57" t="s">
        <v>1404</v>
      </c>
      <c r="Q57" t="s">
        <v>2132</v>
      </c>
      <c r="R57" t="s">
        <v>2216</v>
      </c>
      <c r="S57" t="s">
        <v>440</v>
      </c>
      <c r="T57" t="s">
        <v>4153</v>
      </c>
    </row>
    <row r="58" spans="1:20">
      <c r="A58">
        <v>58</v>
      </c>
      <c r="B58" t="s">
        <v>4154</v>
      </c>
      <c r="C58" t="s">
        <v>4155</v>
      </c>
      <c r="D58" t="s">
        <v>4</v>
      </c>
      <c r="E58">
        <v>2019</v>
      </c>
      <c r="F58" t="s">
        <v>3194</v>
      </c>
      <c r="G58">
        <v>2</v>
      </c>
      <c r="H58">
        <v>10</v>
      </c>
      <c r="I58" t="s">
        <v>4156</v>
      </c>
      <c r="M58">
        <v>39</v>
      </c>
      <c r="N58" t="s">
        <v>4157</v>
      </c>
      <c r="O58" t="s">
        <v>4158</v>
      </c>
      <c r="P58" t="s">
        <v>1872</v>
      </c>
      <c r="Q58" t="s">
        <v>2132</v>
      </c>
      <c r="R58" t="s">
        <v>2140</v>
      </c>
      <c r="S58" t="s">
        <v>440</v>
      </c>
      <c r="T58" t="s">
        <v>4159</v>
      </c>
    </row>
    <row r="59" spans="1:20">
      <c r="A59">
        <v>59</v>
      </c>
      <c r="B59" t="s">
        <v>4160</v>
      </c>
      <c r="C59" t="s">
        <v>4161</v>
      </c>
      <c r="D59" t="s">
        <v>4162</v>
      </c>
      <c r="E59">
        <v>2019</v>
      </c>
      <c r="F59" t="s">
        <v>4163</v>
      </c>
      <c r="G59">
        <v>39</v>
      </c>
      <c r="H59">
        <v>5</v>
      </c>
      <c r="J59">
        <v>462</v>
      </c>
      <c r="K59">
        <v>471</v>
      </c>
      <c r="M59">
        <v>51</v>
      </c>
      <c r="N59" t="s">
        <v>4164</v>
      </c>
      <c r="O59" t="s">
        <v>4165</v>
      </c>
      <c r="P59" t="s">
        <v>1872</v>
      </c>
      <c r="Q59" t="s">
        <v>2132</v>
      </c>
      <c r="S59" t="s">
        <v>440</v>
      </c>
      <c r="T59" t="s">
        <v>4166</v>
      </c>
    </row>
    <row r="60" spans="1:20">
      <c r="A60">
        <v>60</v>
      </c>
      <c r="B60" t="s">
        <v>4167</v>
      </c>
      <c r="C60" t="s">
        <v>4168</v>
      </c>
      <c r="D60" t="s">
        <v>4169</v>
      </c>
      <c r="E60">
        <v>2019</v>
      </c>
      <c r="F60" t="s">
        <v>2597</v>
      </c>
      <c r="G60">
        <v>90</v>
      </c>
      <c r="J60">
        <v>402</v>
      </c>
      <c r="K60">
        <v>408</v>
      </c>
      <c r="M60">
        <v>26</v>
      </c>
      <c r="N60" t="s">
        <v>4170</v>
      </c>
      <c r="O60" t="s">
        <v>4171</v>
      </c>
      <c r="P60" t="s">
        <v>1404</v>
      </c>
      <c r="Q60" t="s">
        <v>2132</v>
      </c>
      <c r="S60" t="s">
        <v>440</v>
      </c>
      <c r="T60" t="s">
        <v>4172</v>
      </c>
    </row>
    <row r="61" spans="1:20">
      <c r="A61">
        <v>61</v>
      </c>
      <c r="B61" t="s">
        <v>4173</v>
      </c>
      <c r="C61" t="s">
        <v>4174</v>
      </c>
      <c r="D61" t="s">
        <v>38</v>
      </c>
      <c r="E61">
        <v>2019</v>
      </c>
      <c r="F61" t="s">
        <v>4175</v>
      </c>
      <c r="G61">
        <v>230</v>
      </c>
      <c r="J61">
        <v>29</v>
      </c>
      <c r="K61">
        <v>36</v>
      </c>
      <c r="M61">
        <v>26</v>
      </c>
      <c r="N61" t="s">
        <v>4176</v>
      </c>
      <c r="O61" t="s">
        <v>4177</v>
      </c>
      <c r="P61" t="s">
        <v>1404</v>
      </c>
      <c r="Q61" t="s">
        <v>2132</v>
      </c>
      <c r="R61" t="s">
        <v>2196</v>
      </c>
      <c r="S61" t="s">
        <v>440</v>
      </c>
      <c r="T61" t="s">
        <v>4178</v>
      </c>
    </row>
    <row r="62" spans="1:20">
      <c r="A62">
        <v>62</v>
      </c>
      <c r="B62" t="s">
        <v>4179</v>
      </c>
      <c r="C62" t="s">
        <v>4180</v>
      </c>
      <c r="D62" t="s">
        <v>4181</v>
      </c>
      <c r="E62">
        <v>2019</v>
      </c>
      <c r="F62" t="s">
        <v>4026</v>
      </c>
      <c r="G62">
        <v>16</v>
      </c>
      <c r="H62">
        <v>4</v>
      </c>
      <c r="J62">
        <v>372</v>
      </c>
      <c r="K62">
        <v>385</v>
      </c>
      <c r="M62">
        <v>1</v>
      </c>
      <c r="N62" t="s">
        <v>4182</v>
      </c>
      <c r="O62" t="s">
        <v>4183</v>
      </c>
      <c r="P62" t="s">
        <v>1872</v>
      </c>
      <c r="Q62" t="s">
        <v>2132</v>
      </c>
      <c r="S62" t="s">
        <v>440</v>
      </c>
      <c r="T62" t="s">
        <v>4184</v>
      </c>
    </row>
    <row r="63" spans="1:20">
      <c r="A63">
        <v>63</v>
      </c>
      <c r="B63" t="s">
        <v>4185</v>
      </c>
      <c r="C63" t="s">
        <v>4186</v>
      </c>
      <c r="D63" t="s">
        <v>4187</v>
      </c>
      <c r="E63">
        <v>2019</v>
      </c>
      <c r="F63" t="s">
        <v>4188</v>
      </c>
      <c r="G63">
        <v>2019</v>
      </c>
      <c r="I63">
        <v>6191505</v>
      </c>
      <c r="M63">
        <v>7</v>
      </c>
      <c r="N63" t="s">
        <v>4189</v>
      </c>
      <c r="O63" t="s">
        <v>4190</v>
      </c>
      <c r="P63" t="s">
        <v>1872</v>
      </c>
      <c r="Q63" t="s">
        <v>2132</v>
      </c>
      <c r="R63" t="s">
        <v>2140</v>
      </c>
      <c r="S63" t="s">
        <v>440</v>
      </c>
      <c r="T63" t="s">
        <v>4191</v>
      </c>
    </row>
    <row r="64" spans="1:20">
      <c r="A64">
        <v>64</v>
      </c>
      <c r="B64" t="s">
        <v>4192</v>
      </c>
      <c r="C64" t="s">
        <v>4193</v>
      </c>
      <c r="D64" t="s">
        <v>4194</v>
      </c>
      <c r="E64">
        <v>2018</v>
      </c>
      <c r="F64" t="s">
        <v>4195</v>
      </c>
      <c r="G64">
        <v>97</v>
      </c>
      <c r="H64">
        <v>45</v>
      </c>
      <c r="I64" t="s">
        <v>4196</v>
      </c>
      <c r="M64">
        <v>5</v>
      </c>
      <c r="N64" t="s">
        <v>4197</v>
      </c>
      <c r="O64" t="s">
        <v>4198</v>
      </c>
      <c r="P64" t="s">
        <v>1872</v>
      </c>
      <c r="Q64" t="s">
        <v>2132</v>
      </c>
      <c r="R64" t="s">
        <v>2140</v>
      </c>
      <c r="S64" t="s">
        <v>440</v>
      </c>
      <c r="T64" t="s">
        <v>4199</v>
      </c>
    </row>
    <row r="65" spans="1:20">
      <c r="A65">
        <v>65</v>
      </c>
      <c r="B65" t="s">
        <v>4200</v>
      </c>
      <c r="C65" t="s">
        <v>4201</v>
      </c>
      <c r="D65" t="s">
        <v>4202</v>
      </c>
      <c r="E65">
        <v>2018</v>
      </c>
      <c r="F65" t="s">
        <v>4203</v>
      </c>
      <c r="G65">
        <v>145</v>
      </c>
      <c r="H65" s="16">
        <v>44748</v>
      </c>
      <c r="J65">
        <v>429</v>
      </c>
      <c r="K65">
        <v>432</v>
      </c>
      <c r="N65" t="s">
        <v>4204</v>
      </c>
      <c r="O65" t="s">
        <v>4205</v>
      </c>
      <c r="P65" t="s">
        <v>1404</v>
      </c>
      <c r="Q65" t="s">
        <v>2132</v>
      </c>
      <c r="S65" t="s">
        <v>440</v>
      </c>
      <c r="T65" t="s">
        <v>4206</v>
      </c>
    </row>
    <row r="66" spans="1:20">
      <c r="A66">
        <v>66</v>
      </c>
      <c r="B66" t="s">
        <v>4207</v>
      </c>
      <c r="C66" t="s">
        <v>4208</v>
      </c>
      <c r="D66" t="s">
        <v>4209</v>
      </c>
      <c r="E66">
        <v>2018</v>
      </c>
      <c r="F66" t="s">
        <v>4210</v>
      </c>
      <c r="G66">
        <v>17</v>
      </c>
      <c r="H66">
        <v>3</v>
      </c>
      <c r="J66">
        <v>183</v>
      </c>
      <c r="K66">
        <v>191</v>
      </c>
      <c r="M66">
        <v>18</v>
      </c>
      <c r="N66" t="s">
        <v>4211</v>
      </c>
      <c r="O66" t="s">
        <v>4212</v>
      </c>
      <c r="P66" t="s">
        <v>1404</v>
      </c>
      <c r="Q66" t="s">
        <v>2132</v>
      </c>
      <c r="S66" t="s">
        <v>440</v>
      </c>
      <c r="T66" t="s">
        <v>4213</v>
      </c>
    </row>
    <row r="67" spans="1:20">
      <c r="A67">
        <v>67</v>
      </c>
      <c r="B67" t="s">
        <v>4214</v>
      </c>
      <c r="C67" t="s">
        <v>4215</v>
      </c>
      <c r="D67" t="s">
        <v>673</v>
      </c>
      <c r="E67">
        <v>2018</v>
      </c>
      <c r="F67" t="s">
        <v>2287</v>
      </c>
      <c r="G67">
        <v>13</v>
      </c>
      <c r="H67">
        <v>1</v>
      </c>
      <c r="I67">
        <v>15</v>
      </c>
      <c r="M67">
        <v>3</v>
      </c>
      <c r="N67" t="s">
        <v>4216</v>
      </c>
      <c r="O67" t="s">
        <v>4217</v>
      </c>
      <c r="P67" t="s">
        <v>1404</v>
      </c>
      <c r="Q67" t="s">
        <v>2132</v>
      </c>
      <c r="R67" t="s">
        <v>2140</v>
      </c>
      <c r="S67" t="s">
        <v>440</v>
      </c>
      <c r="T67" t="s">
        <v>4218</v>
      </c>
    </row>
    <row r="68" spans="1:20">
      <c r="A68">
        <v>68</v>
      </c>
      <c r="B68" t="s">
        <v>4219</v>
      </c>
      <c r="C68" t="s">
        <v>4220</v>
      </c>
      <c r="D68" t="s">
        <v>4221</v>
      </c>
      <c r="E68">
        <v>2018</v>
      </c>
      <c r="F68" t="s">
        <v>0</v>
      </c>
      <c r="G68">
        <v>54</v>
      </c>
      <c r="J68">
        <v>26</v>
      </c>
      <c r="K68">
        <v>34</v>
      </c>
      <c r="M68">
        <v>18</v>
      </c>
      <c r="N68" t="s">
        <v>4222</v>
      </c>
      <c r="O68" t="s">
        <v>4223</v>
      </c>
      <c r="P68" t="s">
        <v>1404</v>
      </c>
      <c r="Q68" t="s">
        <v>2132</v>
      </c>
      <c r="S68" t="s">
        <v>440</v>
      </c>
      <c r="T68" t="s">
        <v>4224</v>
      </c>
    </row>
    <row r="69" spans="1:20">
      <c r="A69">
        <v>69</v>
      </c>
      <c r="B69" t="s">
        <v>4225</v>
      </c>
      <c r="C69" t="s">
        <v>4226</v>
      </c>
      <c r="D69" t="s">
        <v>4227</v>
      </c>
      <c r="E69">
        <v>2018</v>
      </c>
      <c r="F69" t="s">
        <v>2180</v>
      </c>
      <c r="G69">
        <v>13</v>
      </c>
      <c r="H69">
        <v>3</v>
      </c>
      <c r="I69" t="s">
        <v>4228</v>
      </c>
      <c r="M69">
        <v>7</v>
      </c>
      <c r="N69" t="s">
        <v>4229</v>
      </c>
      <c r="O69" t="s">
        <v>4230</v>
      </c>
      <c r="P69" t="s">
        <v>1404</v>
      </c>
      <c r="Q69" t="s">
        <v>2132</v>
      </c>
      <c r="R69" t="s">
        <v>2140</v>
      </c>
      <c r="S69" t="s">
        <v>440</v>
      </c>
      <c r="T69" t="s">
        <v>4231</v>
      </c>
    </row>
    <row r="70" spans="1:20">
      <c r="A70">
        <v>70</v>
      </c>
      <c r="B70" t="s">
        <v>4232</v>
      </c>
      <c r="C70" t="s">
        <v>4233</v>
      </c>
      <c r="D70" t="s">
        <v>4234</v>
      </c>
      <c r="E70">
        <v>2017</v>
      </c>
      <c r="F70" t="s">
        <v>2655</v>
      </c>
      <c r="G70">
        <v>3</v>
      </c>
      <c r="H70">
        <v>4</v>
      </c>
      <c r="I70" t="s">
        <v>4235</v>
      </c>
      <c r="M70">
        <v>88</v>
      </c>
      <c r="N70" t="s">
        <v>4236</v>
      </c>
      <c r="O70" t="s">
        <v>4237</v>
      </c>
      <c r="P70" t="s">
        <v>1404</v>
      </c>
      <c r="Q70" t="s">
        <v>2132</v>
      </c>
      <c r="R70" t="s">
        <v>2140</v>
      </c>
      <c r="S70" t="s">
        <v>440</v>
      </c>
      <c r="T70" t="s">
        <v>4238</v>
      </c>
    </row>
    <row r="71" spans="1:20">
      <c r="A71">
        <v>71</v>
      </c>
      <c r="B71" t="s">
        <v>4239</v>
      </c>
      <c r="C71" t="s">
        <v>4240</v>
      </c>
      <c r="D71" t="s">
        <v>4241</v>
      </c>
      <c r="E71">
        <v>2017</v>
      </c>
      <c r="F71" t="s">
        <v>2655</v>
      </c>
      <c r="G71">
        <v>3</v>
      </c>
      <c r="H71">
        <v>4</v>
      </c>
      <c r="I71" t="s">
        <v>4242</v>
      </c>
      <c r="M71">
        <v>8</v>
      </c>
      <c r="N71" t="s">
        <v>4243</v>
      </c>
      <c r="O71" t="s">
        <v>4244</v>
      </c>
      <c r="P71" t="s">
        <v>1404</v>
      </c>
      <c r="Q71" t="s">
        <v>2132</v>
      </c>
      <c r="R71" t="s">
        <v>2140</v>
      </c>
      <c r="S71" t="s">
        <v>440</v>
      </c>
      <c r="T71" t="s">
        <v>4245</v>
      </c>
    </row>
    <row r="72" spans="1:20">
      <c r="A72">
        <v>72</v>
      </c>
      <c r="B72" t="s">
        <v>4246</v>
      </c>
      <c r="C72" t="s">
        <v>4247</v>
      </c>
      <c r="D72" t="s">
        <v>4248</v>
      </c>
      <c r="E72">
        <v>2017</v>
      </c>
      <c r="F72" t="s">
        <v>4249</v>
      </c>
      <c r="G72">
        <v>57</v>
      </c>
      <c r="H72">
        <v>8</v>
      </c>
      <c r="J72">
        <v>1217</v>
      </c>
      <c r="K72">
        <v>1227</v>
      </c>
      <c r="M72">
        <v>6</v>
      </c>
      <c r="N72" t="s">
        <v>4250</v>
      </c>
      <c r="O72" t="s">
        <v>4251</v>
      </c>
      <c r="P72" t="s">
        <v>1404</v>
      </c>
      <c r="Q72" t="s">
        <v>2132</v>
      </c>
      <c r="R72" t="s">
        <v>2196</v>
      </c>
      <c r="S72" t="s">
        <v>440</v>
      </c>
      <c r="T72" t="s">
        <v>4252</v>
      </c>
    </row>
    <row r="73" spans="1:20">
      <c r="A73">
        <v>73</v>
      </c>
      <c r="B73" t="s">
        <v>4253</v>
      </c>
      <c r="C73" t="s">
        <v>4254</v>
      </c>
      <c r="D73" t="s">
        <v>4255</v>
      </c>
      <c r="E73">
        <v>2017</v>
      </c>
      <c r="F73" t="s">
        <v>3823</v>
      </c>
      <c r="G73">
        <v>207</v>
      </c>
      <c r="J73">
        <v>146</v>
      </c>
      <c r="K73">
        <v>173</v>
      </c>
      <c r="M73">
        <v>30</v>
      </c>
      <c r="N73" t="s">
        <v>4256</v>
      </c>
      <c r="O73" t="s">
        <v>4257</v>
      </c>
      <c r="P73" t="s">
        <v>1872</v>
      </c>
      <c r="Q73" t="s">
        <v>2132</v>
      </c>
      <c r="S73" t="s">
        <v>440</v>
      </c>
      <c r="T73" t="s">
        <v>4258</v>
      </c>
    </row>
    <row r="74" spans="1:20">
      <c r="A74">
        <v>74</v>
      </c>
      <c r="B74" t="s">
        <v>4259</v>
      </c>
      <c r="C74" t="s">
        <v>4260</v>
      </c>
      <c r="D74" t="s">
        <v>4261</v>
      </c>
      <c r="E74">
        <v>2017</v>
      </c>
      <c r="F74" t="s">
        <v>4262</v>
      </c>
      <c r="G74">
        <v>32</v>
      </c>
      <c r="H74">
        <v>6</v>
      </c>
      <c r="J74">
        <v>341</v>
      </c>
      <c r="K74">
        <v>351</v>
      </c>
      <c r="M74">
        <v>16</v>
      </c>
      <c r="N74" t="s">
        <v>4263</v>
      </c>
      <c r="O74" t="s">
        <v>4264</v>
      </c>
      <c r="P74" t="s">
        <v>1872</v>
      </c>
      <c r="Q74" t="s">
        <v>2132</v>
      </c>
      <c r="S74" t="s">
        <v>440</v>
      </c>
      <c r="T74" t="s">
        <v>4265</v>
      </c>
    </row>
    <row r="75" spans="1:20">
      <c r="A75">
        <v>75</v>
      </c>
      <c r="B75" t="s">
        <v>4266</v>
      </c>
      <c r="C75" t="s">
        <v>4267</v>
      </c>
      <c r="D75" t="s">
        <v>215</v>
      </c>
      <c r="E75">
        <v>2017</v>
      </c>
      <c r="F75" t="s">
        <v>94</v>
      </c>
      <c r="G75">
        <v>174</v>
      </c>
      <c r="J75">
        <v>192</v>
      </c>
      <c r="K75">
        <v>200</v>
      </c>
      <c r="M75">
        <v>56</v>
      </c>
      <c r="N75" t="s">
        <v>699</v>
      </c>
      <c r="O75" t="s">
        <v>2836</v>
      </c>
      <c r="P75" t="s">
        <v>1404</v>
      </c>
      <c r="Q75" t="s">
        <v>2132</v>
      </c>
      <c r="R75" t="s">
        <v>2196</v>
      </c>
      <c r="S75" t="s">
        <v>440</v>
      </c>
      <c r="T75" t="s">
        <v>2837</v>
      </c>
    </row>
    <row r="76" spans="1:20">
      <c r="A76">
        <v>76</v>
      </c>
      <c r="B76" t="s">
        <v>4268</v>
      </c>
      <c r="C76" t="s">
        <v>4269</v>
      </c>
      <c r="D76" t="s">
        <v>4270</v>
      </c>
      <c r="E76">
        <v>2017</v>
      </c>
      <c r="F76" t="s">
        <v>4271</v>
      </c>
      <c r="G76">
        <v>16</v>
      </c>
      <c r="H76">
        <v>2</v>
      </c>
      <c r="J76">
        <v>80</v>
      </c>
      <c r="K76">
        <v>93</v>
      </c>
      <c r="M76">
        <v>13</v>
      </c>
      <c r="N76" t="s">
        <v>4272</v>
      </c>
      <c r="O76" t="s">
        <v>4273</v>
      </c>
      <c r="P76" t="s">
        <v>1872</v>
      </c>
      <c r="Q76" t="s">
        <v>2132</v>
      </c>
      <c r="S76" t="s">
        <v>440</v>
      </c>
      <c r="T76" t="s">
        <v>4274</v>
      </c>
    </row>
    <row r="77" spans="1:20">
      <c r="A77">
        <v>77</v>
      </c>
      <c r="B77" t="s">
        <v>6195</v>
      </c>
      <c r="C77" t="s">
        <v>6196</v>
      </c>
      <c r="D77" t="s">
        <v>4275</v>
      </c>
      <c r="E77">
        <v>2017</v>
      </c>
      <c r="F77" t="s">
        <v>6197</v>
      </c>
      <c r="J77">
        <v>123</v>
      </c>
      <c r="K77">
        <v>142</v>
      </c>
      <c r="N77" t="s">
        <v>6198</v>
      </c>
      <c r="O77" t="s">
        <v>6199</v>
      </c>
      <c r="P77" t="s">
        <v>4276</v>
      </c>
      <c r="Q77" t="s">
        <v>2132</v>
      </c>
      <c r="S77" t="s">
        <v>440</v>
      </c>
      <c r="T77" t="s">
        <v>6200</v>
      </c>
    </row>
    <row r="78" spans="1:20">
      <c r="A78">
        <v>78</v>
      </c>
      <c r="B78" t="s">
        <v>4277</v>
      </c>
      <c r="C78" t="s">
        <v>4278</v>
      </c>
      <c r="D78" t="s">
        <v>4279</v>
      </c>
      <c r="E78">
        <v>2017</v>
      </c>
      <c r="F78" t="s">
        <v>4280</v>
      </c>
      <c r="G78" t="s">
        <v>4281</v>
      </c>
      <c r="J78">
        <v>568</v>
      </c>
      <c r="K78">
        <v>572</v>
      </c>
      <c r="O78" t="s">
        <v>4282</v>
      </c>
      <c r="P78" t="s">
        <v>1866</v>
      </c>
      <c r="Q78" t="s">
        <v>2132</v>
      </c>
      <c r="S78" t="s">
        <v>440</v>
      </c>
      <c r="T78" t="s">
        <v>4283</v>
      </c>
    </row>
    <row r="79" spans="1:20">
      <c r="A79">
        <v>79</v>
      </c>
      <c r="B79" t="s">
        <v>4284</v>
      </c>
      <c r="C79" t="s">
        <v>4285</v>
      </c>
      <c r="D79" t="s">
        <v>4286</v>
      </c>
      <c r="E79">
        <v>2017</v>
      </c>
      <c r="F79" t="s">
        <v>1</v>
      </c>
      <c r="G79">
        <v>19</v>
      </c>
      <c r="H79">
        <v>7</v>
      </c>
      <c r="I79" t="s">
        <v>4287</v>
      </c>
      <c r="M79">
        <v>46</v>
      </c>
      <c r="N79" t="s">
        <v>4288</v>
      </c>
      <c r="O79" t="s">
        <v>4289</v>
      </c>
      <c r="P79" t="s">
        <v>1404</v>
      </c>
      <c r="Q79" t="s">
        <v>2132</v>
      </c>
      <c r="R79" t="s">
        <v>2140</v>
      </c>
      <c r="S79" t="s">
        <v>440</v>
      </c>
      <c r="T79" t="s">
        <v>4290</v>
      </c>
    </row>
    <row r="80" spans="1:20">
      <c r="A80">
        <v>80</v>
      </c>
      <c r="B80" t="s">
        <v>4291</v>
      </c>
      <c r="C80" t="s">
        <v>4292</v>
      </c>
      <c r="D80" t="s">
        <v>4293</v>
      </c>
      <c r="E80">
        <v>2016</v>
      </c>
      <c r="F80" t="s">
        <v>94</v>
      </c>
      <c r="G80">
        <v>169</v>
      </c>
      <c r="J80">
        <v>148</v>
      </c>
      <c r="K80">
        <v>155</v>
      </c>
      <c r="M80">
        <v>31</v>
      </c>
      <c r="N80" t="s">
        <v>4294</v>
      </c>
      <c r="O80" t="s">
        <v>4295</v>
      </c>
      <c r="P80" t="s">
        <v>1872</v>
      </c>
      <c r="Q80" t="s">
        <v>2132</v>
      </c>
      <c r="S80" t="s">
        <v>440</v>
      </c>
      <c r="T80" t="s">
        <v>4296</v>
      </c>
    </row>
    <row r="81" spans="1:20">
      <c r="A81">
        <v>81</v>
      </c>
      <c r="B81" t="s">
        <v>4297</v>
      </c>
      <c r="C81" t="s">
        <v>4298</v>
      </c>
      <c r="D81" t="s">
        <v>4299</v>
      </c>
      <c r="E81">
        <v>2016</v>
      </c>
      <c r="F81" t="s">
        <v>4300</v>
      </c>
      <c r="G81">
        <v>5</v>
      </c>
      <c r="H81">
        <v>1</v>
      </c>
      <c r="I81">
        <v>195</v>
      </c>
      <c r="M81">
        <v>31</v>
      </c>
      <c r="N81" t="s">
        <v>4301</v>
      </c>
      <c r="O81" t="s">
        <v>4302</v>
      </c>
      <c r="P81" t="s">
        <v>1404</v>
      </c>
      <c r="Q81" t="s">
        <v>2132</v>
      </c>
      <c r="R81" t="s">
        <v>2140</v>
      </c>
      <c r="S81" t="s">
        <v>440</v>
      </c>
      <c r="T81" t="s">
        <v>4303</v>
      </c>
    </row>
    <row r="82" spans="1:20">
      <c r="A82">
        <v>82</v>
      </c>
      <c r="B82" t="s">
        <v>4304</v>
      </c>
      <c r="C82" t="s">
        <v>4305</v>
      </c>
      <c r="D82" t="s">
        <v>4306</v>
      </c>
      <c r="E82">
        <v>2016</v>
      </c>
      <c r="F82" t="s">
        <v>4307</v>
      </c>
      <c r="G82">
        <v>7</v>
      </c>
      <c r="H82" t="s">
        <v>866</v>
      </c>
      <c r="I82">
        <v>436</v>
      </c>
      <c r="M82">
        <v>42</v>
      </c>
      <c r="N82" t="s">
        <v>4308</v>
      </c>
      <c r="O82" t="s">
        <v>4309</v>
      </c>
      <c r="P82" t="s">
        <v>1872</v>
      </c>
      <c r="Q82" t="s">
        <v>2132</v>
      </c>
      <c r="R82" t="s">
        <v>2140</v>
      </c>
      <c r="S82" t="s">
        <v>440</v>
      </c>
      <c r="T82" t="s">
        <v>4310</v>
      </c>
    </row>
    <row r="83" spans="1:20">
      <c r="A83">
        <v>83</v>
      </c>
      <c r="B83" t="s">
        <v>4311</v>
      </c>
      <c r="C83" t="s">
        <v>4312</v>
      </c>
      <c r="D83" t="s">
        <v>4313</v>
      </c>
      <c r="E83">
        <v>2016</v>
      </c>
      <c r="F83" t="s">
        <v>4314</v>
      </c>
      <c r="G83">
        <v>24</v>
      </c>
      <c r="H83">
        <v>6</v>
      </c>
      <c r="J83">
        <v>1501</v>
      </c>
      <c r="K83">
        <v>1509</v>
      </c>
      <c r="M83">
        <v>11</v>
      </c>
      <c r="N83" t="s">
        <v>4315</v>
      </c>
      <c r="O83" t="s">
        <v>4316</v>
      </c>
      <c r="P83" t="s">
        <v>1404</v>
      </c>
      <c r="Q83" t="s">
        <v>2132</v>
      </c>
      <c r="S83" t="s">
        <v>440</v>
      </c>
      <c r="T83" t="s">
        <v>4317</v>
      </c>
    </row>
    <row r="84" spans="1:20">
      <c r="A84">
        <v>84</v>
      </c>
      <c r="B84" t="s">
        <v>4318</v>
      </c>
      <c r="C84" t="s">
        <v>4319</v>
      </c>
      <c r="D84" t="s">
        <v>4320</v>
      </c>
      <c r="E84">
        <v>2016</v>
      </c>
      <c r="F84" t="s">
        <v>4321</v>
      </c>
      <c r="G84">
        <v>22</v>
      </c>
      <c r="M84">
        <v>6</v>
      </c>
      <c r="N84" t="s">
        <v>4322</v>
      </c>
      <c r="O84" t="s">
        <v>4323</v>
      </c>
      <c r="P84" t="s">
        <v>1872</v>
      </c>
      <c r="Q84" t="s">
        <v>2132</v>
      </c>
      <c r="S84" t="s">
        <v>440</v>
      </c>
      <c r="T84" t="s">
        <v>4324</v>
      </c>
    </row>
    <row r="85" spans="1:20">
      <c r="A85">
        <v>85</v>
      </c>
      <c r="B85" t="s">
        <v>4325</v>
      </c>
      <c r="C85" t="s">
        <v>4326</v>
      </c>
      <c r="D85" t="s">
        <v>4327</v>
      </c>
      <c r="E85">
        <v>2016</v>
      </c>
      <c r="F85" t="s">
        <v>1</v>
      </c>
      <c r="G85">
        <v>18</v>
      </c>
      <c r="H85">
        <v>9</v>
      </c>
      <c r="I85" t="s">
        <v>4328</v>
      </c>
      <c r="M85">
        <v>28</v>
      </c>
      <c r="N85" t="s">
        <v>4329</v>
      </c>
      <c r="O85" t="s">
        <v>4330</v>
      </c>
      <c r="P85" t="s">
        <v>1404</v>
      </c>
      <c r="Q85" t="s">
        <v>2132</v>
      </c>
      <c r="R85" t="s">
        <v>2140</v>
      </c>
      <c r="S85" t="s">
        <v>440</v>
      </c>
      <c r="T85" t="s">
        <v>4331</v>
      </c>
    </row>
    <row r="86" spans="1:20">
      <c r="A86">
        <v>86</v>
      </c>
      <c r="B86" t="s">
        <v>4332</v>
      </c>
      <c r="C86" t="s">
        <v>4333</v>
      </c>
      <c r="D86" t="s">
        <v>4334</v>
      </c>
      <c r="E86">
        <v>2016</v>
      </c>
      <c r="F86" t="s">
        <v>4335</v>
      </c>
      <c r="G86">
        <v>29</v>
      </c>
      <c r="H86">
        <v>1</v>
      </c>
      <c r="J86">
        <v>42</v>
      </c>
      <c r="K86">
        <v>48</v>
      </c>
      <c r="O86" t="s">
        <v>4336</v>
      </c>
      <c r="P86" t="s">
        <v>1866</v>
      </c>
      <c r="Q86" t="s">
        <v>2132</v>
      </c>
      <c r="S86" t="s">
        <v>440</v>
      </c>
      <c r="T86" t="s">
        <v>4337</v>
      </c>
    </row>
    <row r="87" spans="1:20">
      <c r="A87">
        <v>87</v>
      </c>
      <c r="B87" t="s">
        <v>4338</v>
      </c>
      <c r="C87" t="s">
        <v>4339</v>
      </c>
      <c r="D87" t="s">
        <v>4340</v>
      </c>
      <c r="E87">
        <v>2016</v>
      </c>
      <c r="F87" t="s">
        <v>4341</v>
      </c>
      <c r="G87">
        <v>40</v>
      </c>
      <c r="H87">
        <v>1</v>
      </c>
      <c r="J87">
        <v>33</v>
      </c>
      <c r="K87">
        <v>46</v>
      </c>
      <c r="M87">
        <v>75</v>
      </c>
      <c r="N87" t="s">
        <v>4342</v>
      </c>
      <c r="O87" t="s">
        <v>4343</v>
      </c>
      <c r="P87" t="s">
        <v>1404</v>
      </c>
      <c r="Q87" t="s">
        <v>2132</v>
      </c>
      <c r="R87" t="s">
        <v>2196</v>
      </c>
      <c r="S87" t="s">
        <v>440</v>
      </c>
      <c r="T87" t="s">
        <v>4344</v>
      </c>
    </row>
    <row r="88" spans="1:20">
      <c r="A88">
        <v>88</v>
      </c>
      <c r="B88" t="s">
        <v>4345</v>
      </c>
      <c r="C88" t="s">
        <v>4346</v>
      </c>
      <c r="D88" t="s">
        <v>4347</v>
      </c>
      <c r="E88">
        <v>2015</v>
      </c>
      <c r="F88" t="s">
        <v>4348</v>
      </c>
      <c r="G88">
        <v>174</v>
      </c>
      <c r="H88">
        <v>8</v>
      </c>
      <c r="J88">
        <v>1053</v>
      </c>
      <c r="K88">
        <v>1059</v>
      </c>
      <c r="M88">
        <v>11</v>
      </c>
      <c r="N88" t="s">
        <v>4349</v>
      </c>
      <c r="O88" t="s">
        <v>4350</v>
      </c>
      <c r="P88" t="s">
        <v>1404</v>
      </c>
      <c r="Q88" t="s">
        <v>2132</v>
      </c>
      <c r="R88" t="s">
        <v>2196</v>
      </c>
      <c r="S88" t="s">
        <v>440</v>
      </c>
      <c r="T88" t="s">
        <v>4351</v>
      </c>
    </row>
    <row r="89" spans="1:20">
      <c r="A89">
        <v>89</v>
      </c>
      <c r="B89" t="s">
        <v>4352</v>
      </c>
      <c r="C89" t="s">
        <v>4353</v>
      </c>
      <c r="D89" t="s">
        <v>4354</v>
      </c>
      <c r="E89">
        <v>2015</v>
      </c>
      <c r="F89" t="s">
        <v>4355</v>
      </c>
      <c r="G89">
        <v>30</v>
      </c>
      <c r="H89">
        <v>4</v>
      </c>
      <c r="J89">
        <v>265</v>
      </c>
      <c r="K89">
        <v>271</v>
      </c>
      <c r="M89">
        <v>21</v>
      </c>
      <c r="N89" t="s">
        <v>4356</v>
      </c>
      <c r="O89" t="s">
        <v>4357</v>
      </c>
      <c r="P89" t="s">
        <v>1404</v>
      </c>
      <c r="Q89" t="s">
        <v>2132</v>
      </c>
      <c r="S89" t="s">
        <v>440</v>
      </c>
      <c r="T89" t="s">
        <v>4358</v>
      </c>
    </row>
    <row r="90" spans="1:20">
      <c r="A90">
        <v>90</v>
      </c>
      <c r="B90" t="s">
        <v>4359</v>
      </c>
      <c r="C90" t="s">
        <v>4360</v>
      </c>
      <c r="D90" t="s">
        <v>4361</v>
      </c>
      <c r="E90">
        <v>2015</v>
      </c>
      <c r="F90" t="s">
        <v>4362</v>
      </c>
      <c r="G90">
        <v>97</v>
      </c>
      <c r="H90">
        <v>6</v>
      </c>
      <c r="J90">
        <v>587</v>
      </c>
      <c r="K90">
        <v>596</v>
      </c>
      <c r="M90">
        <v>30</v>
      </c>
      <c r="N90" t="s">
        <v>4363</v>
      </c>
      <c r="O90" t="s">
        <v>4364</v>
      </c>
      <c r="P90" t="s">
        <v>1404</v>
      </c>
      <c r="Q90" t="s">
        <v>2132</v>
      </c>
      <c r="S90" t="s">
        <v>440</v>
      </c>
      <c r="T90" t="s">
        <v>4365</v>
      </c>
    </row>
    <row r="91" spans="1:20">
      <c r="A91">
        <v>91</v>
      </c>
      <c r="B91" t="s">
        <v>4366</v>
      </c>
      <c r="C91" t="s">
        <v>4367</v>
      </c>
      <c r="D91" t="s">
        <v>4368</v>
      </c>
      <c r="E91">
        <v>2015</v>
      </c>
      <c r="F91" t="s">
        <v>3823</v>
      </c>
      <c r="G91">
        <v>169</v>
      </c>
      <c r="J91">
        <v>244</v>
      </c>
      <c r="K91">
        <v>262</v>
      </c>
      <c r="M91">
        <v>103</v>
      </c>
      <c r="N91" t="s">
        <v>4369</v>
      </c>
      <c r="O91" t="s">
        <v>4370</v>
      </c>
      <c r="P91" t="s">
        <v>1872</v>
      </c>
      <c r="Q91" t="s">
        <v>2132</v>
      </c>
      <c r="S91" t="s">
        <v>440</v>
      </c>
      <c r="T91" t="s">
        <v>4371</v>
      </c>
    </row>
    <row r="92" spans="1:20">
      <c r="A92">
        <v>92</v>
      </c>
      <c r="B92" t="s">
        <v>4372</v>
      </c>
      <c r="C92" t="s">
        <v>4373</v>
      </c>
      <c r="D92" t="s">
        <v>4374</v>
      </c>
      <c r="E92">
        <v>2015</v>
      </c>
      <c r="F92" t="s">
        <v>4375</v>
      </c>
      <c r="G92">
        <v>5</v>
      </c>
      <c r="H92">
        <v>1</v>
      </c>
      <c r="J92">
        <v>1</v>
      </c>
      <c r="K92">
        <v>19</v>
      </c>
      <c r="M92">
        <v>35</v>
      </c>
      <c r="N92" t="s">
        <v>4376</v>
      </c>
      <c r="O92" t="s">
        <v>4377</v>
      </c>
      <c r="P92" t="s">
        <v>1872</v>
      </c>
      <c r="Q92" t="s">
        <v>2132</v>
      </c>
      <c r="S92" t="s">
        <v>440</v>
      </c>
      <c r="T92" t="s">
        <v>4378</v>
      </c>
    </row>
    <row r="93" spans="1:20">
      <c r="A93">
        <v>93</v>
      </c>
      <c r="B93" t="s">
        <v>4379</v>
      </c>
      <c r="C93" t="s">
        <v>4380</v>
      </c>
      <c r="D93" t="s">
        <v>4381</v>
      </c>
      <c r="E93">
        <v>2015</v>
      </c>
      <c r="F93" t="s">
        <v>3</v>
      </c>
      <c r="G93">
        <v>34</v>
      </c>
      <c r="H93">
        <v>1</v>
      </c>
      <c r="J93">
        <v>105</v>
      </c>
      <c r="K93">
        <v>108</v>
      </c>
      <c r="M93">
        <v>17</v>
      </c>
      <c r="N93" t="s">
        <v>4382</v>
      </c>
      <c r="O93" t="s">
        <v>4383</v>
      </c>
      <c r="P93" t="s">
        <v>1404</v>
      </c>
      <c r="Q93" t="s">
        <v>2132</v>
      </c>
      <c r="R93" t="s">
        <v>2196</v>
      </c>
      <c r="S93" t="s">
        <v>440</v>
      </c>
      <c r="T93" t="s">
        <v>4384</v>
      </c>
    </row>
    <row r="94" spans="1:20">
      <c r="A94">
        <v>94</v>
      </c>
      <c r="B94" t="s">
        <v>4385</v>
      </c>
      <c r="C94" t="s">
        <v>4386</v>
      </c>
      <c r="D94" t="s">
        <v>4387</v>
      </c>
      <c r="E94">
        <v>2015</v>
      </c>
      <c r="F94" t="s">
        <v>4388</v>
      </c>
      <c r="G94">
        <v>312</v>
      </c>
      <c r="J94">
        <v>171</v>
      </c>
      <c r="K94">
        <v>177</v>
      </c>
      <c r="N94" t="s">
        <v>4389</v>
      </c>
      <c r="O94" t="s">
        <v>4390</v>
      </c>
      <c r="P94" t="s">
        <v>1404</v>
      </c>
      <c r="Q94" t="s">
        <v>2132</v>
      </c>
      <c r="S94" t="s">
        <v>440</v>
      </c>
      <c r="T94" t="s">
        <v>4391</v>
      </c>
    </row>
    <row r="95" spans="1:20">
      <c r="A95">
        <v>95</v>
      </c>
      <c r="B95" t="s">
        <v>6201</v>
      </c>
      <c r="C95" t="s">
        <v>6202</v>
      </c>
      <c r="D95" t="s">
        <v>4392</v>
      </c>
      <c r="E95">
        <v>2014</v>
      </c>
      <c r="F95" t="s">
        <v>6203</v>
      </c>
      <c r="G95">
        <v>57</v>
      </c>
      <c r="H95" s="16">
        <v>44843</v>
      </c>
      <c r="J95">
        <v>684</v>
      </c>
      <c r="K95">
        <v>695</v>
      </c>
      <c r="M95">
        <v>11</v>
      </c>
      <c r="N95" t="s">
        <v>6204</v>
      </c>
      <c r="O95" t="s">
        <v>6205</v>
      </c>
      <c r="P95" t="s">
        <v>1912</v>
      </c>
      <c r="Q95" t="s">
        <v>2132</v>
      </c>
      <c r="R95" t="s">
        <v>2216</v>
      </c>
      <c r="S95" t="s">
        <v>440</v>
      </c>
      <c r="T95" t="s">
        <v>6206</v>
      </c>
    </row>
    <row r="96" spans="1:20">
      <c r="A96">
        <v>96</v>
      </c>
      <c r="B96" t="s">
        <v>4393</v>
      </c>
      <c r="C96" t="s">
        <v>4394</v>
      </c>
      <c r="D96" t="s">
        <v>4395</v>
      </c>
      <c r="E96">
        <v>2014</v>
      </c>
      <c r="F96" t="s">
        <v>4396</v>
      </c>
      <c r="G96">
        <v>2014</v>
      </c>
      <c r="I96">
        <v>365691</v>
      </c>
      <c r="M96">
        <v>19</v>
      </c>
      <c r="N96" t="s">
        <v>4397</v>
      </c>
      <c r="O96" t="s">
        <v>4398</v>
      </c>
      <c r="P96" t="s">
        <v>1872</v>
      </c>
      <c r="Q96" t="s">
        <v>2132</v>
      </c>
      <c r="R96" t="s">
        <v>2140</v>
      </c>
      <c r="S96" t="s">
        <v>440</v>
      </c>
      <c r="T96" t="s">
        <v>4399</v>
      </c>
    </row>
    <row r="97" spans="1:20">
      <c r="A97">
        <v>97</v>
      </c>
      <c r="B97" t="s">
        <v>4400</v>
      </c>
      <c r="C97" t="s">
        <v>4401</v>
      </c>
      <c r="D97" t="s">
        <v>4402</v>
      </c>
      <c r="E97">
        <v>2014</v>
      </c>
      <c r="F97" t="s">
        <v>2510</v>
      </c>
      <c r="G97">
        <v>496</v>
      </c>
      <c r="J97">
        <v>275</v>
      </c>
      <c r="K97">
        <v>285</v>
      </c>
      <c r="M97">
        <v>2</v>
      </c>
      <c r="N97" t="s">
        <v>4403</v>
      </c>
      <c r="O97" t="s">
        <v>4404</v>
      </c>
      <c r="P97" t="s">
        <v>1866</v>
      </c>
      <c r="Q97" t="s">
        <v>2132</v>
      </c>
      <c r="S97" t="s">
        <v>440</v>
      </c>
      <c r="T97" t="s">
        <v>4405</v>
      </c>
    </row>
    <row r="98" spans="1:20">
      <c r="A98">
        <v>98</v>
      </c>
      <c r="B98" t="s">
        <v>4406</v>
      </c>
      <c r="C98" t="s">
        <v>4407</v>
      </c>
      <c r="D98" t="s">
        <v>4408</v>
      </c>
      <c r="E98">
        <v>2014</v>
      </c>
      <c r="F98" t="s">
        <v>4409</v>
      </c>
      <c r="J98">
        <v>61</v>
      </c>
      <c r="K98">
        <v>70</v>
      </c>
      <c r="M98">
        <v>7</v>
      </c>
      <c r="O98" t="s">
        <v>4410</v>
      </c>
      <c r="P98" t="s">
        <v>1866</v>
      </c>
      <c r="Q98" t="s">
        <v>2132</v>
      </c>
      <c r="S98" t="s">
        <v>440</v>
      </c>
      <c r="T98" t="s">
        <v>4411</v>
      </c>
    </row>
    <row r="99" spans="1:20">
      <c r="A99">
        <v>99</v>
      </c>
      <c r="B99" t="s">
        <v>3089</v>
      </c>
      <c r="C99" t="s">
        <v>3090</v>
      </c>
      <c r="D99" t="s">
        <v>242</v>
      </c>
      <c r="E99">
        <v>2014</v>
      </c>
      <c r="F99" t="s">
        <v>3091</v>
      </c>
      <c r="G99">
        <v>60</v>
      </c>
      <c r="H99">
        <v>3</v>
      </c>
      <c r="J99">
        <v>110</v>
      </c>
      <c r="K99">
        <v>132</v>
      </c>
      <c r="M99">
        <v>33</v>
      </c>
      <c r="N99" t="s">
        <v>3103</v>
      </c>
      <c r="O99" t="s">
        <v>3104</v>
      </c>
      <c r="P99" t="s">
        <v>1872</v>
      </c>
      <c r="Q99" t="s">
        <v>2132</v>
      </c>
      <c r="S99" t="s">
        <v>440</v>
      </c>
      <c r="T99" t="s">
        <v>3105</v>
      </c>
    </row>
    <row r="100" spans="1:20">
      <c r="A100">
        <v>100</v>
      </c>
      <c r="B100" t="s">
        <v>4412</v>
      </c>
      <c r="C100" t="s">
        <v>4413</v>
      </c>
      <c r="D100" t="s">
        <v>4414</v>
      </c>
      <c r="E100">
        <v>2013</v>
      </c>
      <c r="F100" t="s">
        <v>4415</v>
      </c>
      <c r="G100">
        <v>405</v>
      </c>
      <c r="H100">
        <v>26</v>
      </c>
      <c r="J100">
        <v>8463</v>
      </c>
      <c r="K100">
        <v>8474</v>
      </c>
      <c r="M100">
        <v>102</v>
      </c>
      <c r="N100" t="s">
        <v>4416</v>
      </c>
      <c r="O100" t="s">
        <v>4417</v>
      </c>
      <c r="P100" t="s">
        <v>1404</v>
      </c>
      <c r="Q100" t="s">
        <v>2132</v>
      </c>
      <c r="S100" t="s">
        <v>440</v>
      </c>
      <c r="T100" t="s">
        <v>4418</v>
      </c>
    </row>
    <row r="101" spans="1:20">
      <c r="A101">
        <v>101</v>
      </c>
      <c r="B101" t="s">
        <v>4419</v>
      </c>
      <c r="C101" t="s">
        <v>4420</v>
      </c>
      <c r="D101" t="s">
        <v>4421</v>
      </c>
      <c r="E101">
        <v>2013</v>
      </c>
      <c r="F101" t="s">
        <v>4422</v>
      </c>
      <c r="G101">
        <v>35</v>
      </c>
      <c r="H101">
        <v>5</v>
      </c>
      <c r="J101">
        <v>571</v>
      </c>
      <c r="K101">
        <v>573</v>
      </c>
      <c r="M101">
        <v>36</v>
      </c>
      <c r="N101" t="s">
        <v>4423</v>
      </c>
      <c r="O101" t="s">
        <v>4424</v>
      </c>
      <c r="P101" t="s">
        <v>1404</v>
      </c>
      <c r="Q101" t="s">
        <v>2132</v>
      </c>
      <c r="S101" t="s">
        <v>440</v>
      </c>
      <c r="T101" t="s">
        <v>4425</v>
      </c>
    </row>
    <row r="102" spans="1:20">
      <c r="A102">
        <v>102</v>
      </c>
      <c r="B102" t="s">
        <v>4426</v>
      </c>
      <c r="C102" t="s">
        <v>4427</v>
      </c>
      <c r="D102" t="s">
        <v>4428</v>
      </c>
      <c r="E102">
        <v>2013</v>
      </c>
      <c r="F102" t="s">
        <v>4429</v>
      </c>
      <c r="G102">
        <v>67</v>
      </c>
      <c r="H102">
        <v>6</v>
      </c>
      <c r="J102">
        <v>367</v>
      </c>
      <c r="K102">
        <v>383</v>
      </c>
      <c r="M102">
        <v>65</v>
      </c>
      <c r="N102" t="s">
        <v>4430</v>
      </c>
      <c r="O102" t="s">
        <v>4431</v>
      </c>
      <c r="P102" t="s">
        <v>1872</v>
      </c>
      <c r="Q102" t="s">
        <v>2132</v>
      </c>
      <c r="R102" t="s">
        <v>2216</v>
      </c>
      <c r="S102" t="s">
        <v>440</v>
      </c>
      <c r="T102" t="s">
        <v>4432</v>
      </c>
    </row>
    <row r="103" spans="1:20">
      <c r="A103">
        <v>103</v>
      </c>
      <c r="B103" t="s">
        <v>3106</v>
      </c>
      <c r="C103" t="s">
        <v>3107</v>
      </c>
      <c r="D103" t="s">
        <v>245</v>
      </c>
      <c r="E103">
        <v>2013</v>
      </c>
      <c r="F103" t="s">
        <v>0</v>
      </c>
      <c r="G103">
        <v>24</v>
      </c>
      <c r="H103">
        <v>3</v>
      </c>
      <c r="J103">
        <v>231</v>
      </c>
      <c r="K103">
        <v>237</v>
      </c>
      <c r="M103">
        <v>39</v>
      </c>
      <c r="N103" t="s">
        <v>2970</v>
      </c>
      <c r="O103" t="s">
        <v>2971</v>
      </c>
      <c r="P103" t="s">
        <v>1404</v>
      </c>
      <c r="Q103" t="s">
        <v>2132</v>
      </c>
      <c r="R103" t="s">
        <v>2196</v>
      </c>
      <c r="S103" t="s">
        <v>440</v>
      </c>
      <c r="T103" t="s">
        <v>2972</v>
      </c>
    </row>
    <row r="104" spans="1:20">
      <c r="A104">
        <v>104</v>
      </c>
      <c r="B104" t="s">
        <v>4433</v>
      </c>
      <c r="C104" t="s">
        <v>4434</v>
      </c>
      <c r="D104" t="s">
        <v>4435</v>
      </c>
      <c r="E104">
        <v>2013</v>
      </c>
      <c r="F104" t="s">
        <v>4436</v>
      </c>
      <c r="G104">
        <v>62</v>
      </c>
      <c r="H104">
        <v>7</v>
      </c>
      <c r="J104">
        <v>604</v>
      </c>
      <c r="K104">
        <v>609</v>
      </c>
      <c r="O104" t="s">
        <v>4437</v>
      </c>
      <c r="P104" t="s">
        <v>1404</v>
      </c>
      <c r="Q104" t="s">
        <v>2132</v>
      </c>
      <c r="S104" t="s">
        <v>440</v>
      </c>
      <c r="T104" t="s">
        <v>4438</v>
      </c>
    </row>
    <row r="105" spans="1:20">
      <c r="A105">
        <v>105</v>
      </c>
      <c r="B105" t="s">
        <v>4439</v>
      </c>
      <c r="C105" t="s">
        <v>4440</v>
      </c>
      <c r="D105" t="s">
        <v>4441</v>
      </c>
      <c r="E105">
        <v>2013</v>
      </c>
      <c r="F105" t="s">
        <v>4442</v>
      </c>
      <c r="G105">
        <v>39</v>
      </c>
      <c r="H105">
        <v>1</v>
      </c>
      <c r="J105">
        <v>19</v>
      </c>
      <c r="K105">
        <v>28</v>
      </c>
      <c r="M105">
        <v>17</v>
      </c>
      <c r="N105" t="s">
        <v>4443</v>
      </c>
      <c r="O105" t="s">
        <v>4444</v>
      </c>
      <c r="P105" t="s">
        <v>1404</v>
      </c>
      <c r="Q105" t="s">
        <v>2132</v>
      </c>
      <c r="S105" t="s">
        <v>440</v>
      </c>
      <c r="T105" t="s">
        <v>4445</v>
      </c>
    </row>
    <row r="106" spans="1:20">
      <c r="A106">
        <v>106</v>
      </c>
      <c r="B106" t="s">
        <v>4446</v>
      </c>
      <c r="C106" t="s">
        <v>4447</v>
      </c>
      <c r="D106" t="s">
        <v>4448</v>
      </c>
      <c r="E106">
        <v>2013</v>
      </c>
      <c r="F106" t="s">
        <v>0</v>
      </c>
      <c r="G106">
        <v>24</v>
      </c>
      <c r="H106">
        <v>1</v>
      </c>
      <c r="J106">
        <v>23</v>
      </c>
      <c r="K106">
        <v>29</v>
      </c>
      <c r="M106">
        <v>12</v>
      </c>
      <c r="N106" t="s">
        <v>4449</v>
      </c>
      <c r="O106" t="s">
        <v>4450</v>
      </c>
      <c r="P106" t="s">
        <v>1404</v>
      </c>
      <c r="Q106" t="s">
        <v>2132</v>
      </c>
      <c r="S106" t="s">
        <v>440</v>
      </c>
      <c r="T106" t="s">
        <v>4451</v>
      </c>
    </row>
    <row r="107" spans="1:20">
      <c r="A107">
        <v>107</v>
      </c>
      <c r="B107" t="s">
        <v>3234</v>
      </c>
      <c r="C107" t="s">
        <v>3235</v>
      </c>
      <c r="D107" t="s">
        <v>4452</v>
      </c>
      <c r="E107">
        <v>2012</v>
      </c>
      <c r="F107" t="s">
        <v>4452</v>
      </c>
      <c r="G107">
        <v>1</v>
      </c>
      <c r="L107">
        <v>1125</v>
      </c>
      <c r="O107" t="s">
        <v>4453</v>
      </c>
      <c r="P107" t="s">
        <v>441</v>
      </c>
      <c r="Q107" t="s">
        <v>2132</v>
      </c>
      <c r="S107" t="s">
        <v>440</v>
      </c>
      <c r="T107" t="s">
        <v>4454</v>
      </c>
    </row>
    <row r="108" spans="1:20">
      <c r="A108">
        <v>108</v>
      </c>
      <c r="B108" t="s">
        <v>3234</v>
      </c>
      <c r="C108" t="s">
        <v>3235</v>
      </c>
      <c r="D108" t="s">
        <v>4452</v>
      </c>
      <c r="E108">
        <v>2012</v>
      </c>
      <c r="F108" t="s">
        <v>4452</v>
      </c>
      <c r="G108">
        <v>2</v>
      </c>
      <c r="L108">
        <v>1125</v>
      </c>
      <c r="O108" t="s">
        <v>4455</v>
      </c>
      <c r="P108" t="s">
        <v>441</v>
      </c>
      <c r="Q108" t="s">
        <v>2132</v>
      </c>
      <c r="S108" t="s">
        <v>440</v>
      </c>
      <c r="T108" t="s">
        <v>4456</v>
      </c>
    </row>
    <row r="109" spans="1:20">
      <c r="A109">
        <v>109</v>
      </c>
      <c r="B109" t="s">
        <v>4457</v>
      </c>
      <c r="C109" t="s">
        <v>4458</v>
      </c>
      <c r="D109" t="s">
        <v>4459</v>
      </c>
      <c r="E109">
        <v>2012</v>
      </c>
      <c r="F109" t="s">
        <v>4460</v>
      </c>
      <c r="I109">
        <v>6363407</v>
      </c>
      <c r="J109">
        <v>275</v>
      </c>
      <c r="K109">
        <v>282</v>
      </c>
      <c r="M109">
        <v>2</v>
      </c>
      <c r="N109" t="s">
        <v>4461</v>
      </c>
      <c r="O109" t="s">
        <v>4462</v>
      </c>
      <c r="P109" t="s">
        <v>1866</v>
      </c>
      <c r="Q109" t="s">
        <v>2132</v>
      </c>
      <c r="S109" t="s">
        <v>440</v>
      </c>
      <c r="T109" t="s">
        <v>4463</v>
      </c>
    </row>
    <row r="110" spans="1:20">
      <c r="A110">
        <v>110</v>
      </c>
      <c r="B110" t="s">
        <v>4464</v>
      </c>
      <c r="C110" t="s">
        <v>4465</v>
      </c>
      <c r="D110" t="s">
        <v>4466</v>
      </c>
      <c r="E110">
        <v>2012</v>
      </c>
      <c r="F110" t="s">
        <v>4467</v>
      </c>
      <c r="G110">
        <v>24</v>
      </c>
      <c r="H110">
        <v>3</v>
      </c>
      <c r="J110">
        <v>113</v>
      </c>
      <c r="K110">
        <v>118</v>
      </c>
      <c r="M110">
        <v>2</v>
      </c>
      <c r="N110" t="s">
        <v>4468</v>
      </c>
      <c r="O110" t="s">
        <v>4469</v>
      </c>
      <c r="P110" t="s">
        <v>1872</v>
      </c>
      <c r="Q110" t="s">
        <v>2132</v>
      </c>
      <c r="R110" t="s">
        <v>2184</v>
      </c>
      <c r="S110" t="s">
        <v>440</v>
      </c>
      <c r="T110" t="s">
        <v>4470</v>
      </c>
    </row>
    <row r="111" spans="1:20">
      <c r="A111">
        <v>111</v>
      </c>
      <c r="B111" t="s">
        <v>4471</v>
      </c>
      <c r="C111" t="s">
        <v>4472</v>
      </c>
      <c r="D111" t="s">
        <v>4473</v>
      </c>
      <c r="E111">
        <v>2012</v>
      </c>
      <c r="F111" t="s">
        <v>4474</v>
      </c>
      <c r="G111">
        <v>74</v>
      </c>
      <c r="H111">
        <v>3</v>
      </c>
      <c r="J111">
        <v>264</v>
      </c>
      <c r="K111">
        <v>269</v>
      </c>
      <c r="M111">
        <v>17</v>
      </c>
      <c r="N111" t="s">
        <v>4475</v>
      </c>
      <c r="O111" t="s">
        <v>4476</v>
      </c>
      <c r="P111" t="s">
        <v>1872</v>
      </c>
      <c r="Q111" t="s">
        <v>2132</v>
      </c>
      <c r="R111" t="s">
        <v>2196</v>
      </c>
      <c r="S111" t="s">
        <v>440</v>
      </c>
      <c r="T111" t="s">
        <v>4477</v>
      </c>
    </row>
    <row r="112" spans="1:20">
      <c r="A112">
        <v>112</v>
      </c>
      <c r="B112" t="s">
        <v>4478</v>
      </c>
      <c r="C112" t="s">
        <v>4479</v>
      </c>
      <c r="D112" t="s">
        <v>4480</v>
      </c>
      <c r="E112">
        <v>2012</v>
      </c>
      <c r="F112" t="s">
        <v>4481</v>
      </c>
      <c r="G112">
        <v>83</v>
      </c>
      <c r="H112">
        <v>1</v>
      </c>
      <c r="J112">
        <v>15</v>
      </c>
      <c r="K112">
        <v>27</v>
      </c>
      <c r="M112">
        <v>51</v>
      </c>
      <c r="N112" t="s">
        <v>4482</v>
      </c>
      <c r="O112" t="s">
        <v>4483</v>
      </c>
      <c r="P112" t="s">
        <v>1404</v>
      </c>
      <c r="Q112" t="s">
        <v>2132</v>
      </c>
      <c r="R112" t="s">
        <v>2196</v>
      </c>
      <c r="S112" t="s">
        <v>440</v>
      </c>
      <c r="T112" t="s">
        <v>4484</v>
      </c>
    </row>
    <row r="113" spans="1:20">
      <c r="A113">
        <v>113</v>
      </c>
      <c r="B113" t="s">
        <v>6207</v>
      </c>
      <c r="C113" t="s">
        <v>6208</v>
      </c>
      <c r="D113" t="s">
        <v>4485</v>
      </c>
      <c r="E113">
        <v>2012</v>
      </c>
      <c r="F113" t="s">
        <v>6209</v>
      </c>
      <c r="J113">
        <v>93</v>
      </c>
      <c r="K113">
        <v>127</v>
      </c>
      <c r="M113">
        <v>2</v>
      </c>
      <c r="N113" t="s">
        <v>6210</v>
      </c>
      <c r="O113" t="s">
        <v>6211</v>
      </c>
      <c r="P113" t="s">
        <v>4276</v>
      </c>
      <c r="Q113" t="s">
        <v>2132</v>
      </c>
      <c r="S113" t="s">
        <v>440</v>
      </c>
      <c r="T113" t="s">
        <v>6212</v>
      </c>
    </row>
    <row r="114" spans="1:20">
      <c r="A114">
        <v>114</v>
      </c>
      <c r="B114" t="s">
        <v>4486</v>
      </c>
      <c r="C114" t="s">
        <v>4487</v>
      </c>
      <c r="D114" t="s">
        <v>4488</v>
      </c>
      <c r="E114">
        <v>2012</v>
      </c>
      <c r="F114" t="s">
        <v>1</v>
      </c>
      <c r="G114">
        <v>14</v>
      </c>
      <c r="H114">
        <v>6</v>
      </c>
      <c r="I114" t="s">
        <v>4489</v>
      </c>
      <c r="M114">
        <v>5</v>
      </c>
      <c r="N114" t="s">
        <v>4490</v>
      </c>
      <c r="O114" t="s">
        <v>4491</v>
      </c>
      <c r="P114" t="s">
        <v>1404</v>
      </c>
      <c r="Q114" t="s">
        <v>2132</v>
      </c>
      <c r="R114" t="s">
        <v>2140</v>
      </c>
      <c r="S114" t="s">
        <v>440</v>
      </c>
      <c r="T114" t="s">
        <v>4492</v>
      </c>
    </row>
    <row r="115" spans="1:20">
      <c r="A115">
        <v>115</v>
      </c>
      <c r="B115" t="s">
        <v>4493</v>
      </c>
      <c r="C115" t="s">
        <v>4494</v>
      </c>
      <c r="D115" t="s">
        <v>4495</v>
      </c>
      <c r="E115">
        <v>2012</v>
      </c>
      <c r="F115" t="s">
        <v>4496</v>
      </c>
      <c r="G115">
        <v>7</v>
      </c>
      <c r="H115">
        <v>2</v>
      </c>
      <c r="I115">
        <v>24022</v>
      </c>
      <c r="M115">
        <v>13</v>
      </c>
      <c r="N115" t="s">
        <v>4497</v>
      </c>
      <c r="O115" t="s">
        <v>4498</v>
      </c>
      <c r="P115" t="s">
        <v>1404</v>
      </c>
      <c r="Q115" t="s">
        <v>2132</v>
      </c>
      <c r="R115" t="s">
        <v>2140</v>
      </c>
      <c r="S115" t="s">
        <v>440</v>
      </c>
      <c r="T115" t="s">
        <v>4499</v>
      </c>
    </row>
    <row r="116" spans="1:20">
      <c r="A116">
        <v>116</v>
      </c>
      <c r="B116" t="s">
        <v>4500</v>
      </c>
      <c r="C116" t="s">
        <v>4501</v>
      </c>
      <c r="D116" t="s">
        <v>4502</v>
      </c>
      <c r="E116">
        <v>2011</v>
      </c>
      <c r="F116" t="s">
        <v>94</v>
      </c>
      <c r="G116">
        <v>117</v>
      </c>
      <c r="H116" s="16">
        <v>44622</v>
      </c>
      <c r="J116">
        <v>85</v>
      </c>
      <c r="K116">
        <v>101</v>
      </c>
      <c r="M116">
        <v>101</v>
      </c>
      <c r="N116" t="s">
        <v>4503</v>
      </c>
      <c r="O116" t="s">
        <v>4504</v>
      </c>
      <c r="P116" t="s">
        <v>1872</v>
      </c>
      <c r="Q116" t="s">
        <v>2132</v>
      </c>
      <c r="S116" t="s">
        <v>440</v>
      </c>
      <c r="T116" t="s">
        <v>4505</v>
      </c>
    </row>
    <row r="117" spans="1:20">
      <c r="A117">
        <v>117</v>
      </c>
      <c r="B117" t="s">
        <v>4506</v>
      </c>
      <c r="C117" t="s">
        <v>4507</v>
      </c>
      <c r="D117" t="s">
        <v>4508</v>
      </c>
      <c r="E117">
        <v>2011</v>
      </c>
      <c r="F117" t="s">
        <v>4509</v>
      </c>
      <c r="G117">
        <v>79</v>
      </c>
      <c r="H117">
        <v>8</v>
      </c>
      <c r="J117">
        <v>442</v>
      </c>
      <c r="K117">
        <v>452</v>
      </c>
      <c r="M117">
        <v>14</v>
      </c>
      <c r="N117" t="s">
        <v>4510</v>
      </c>
      <c r="O117" t="s">
        <v>4511</v>
      </c>
      <c r="P117" t="s">
        <v>1404</v>
      </c>
      <c r="Q117" t="s">
        <v>2132</v>
      </c>
      <c r="S117" t="s">
        <v>440</v>
      </c>
      <c r="T117" t="s">
        <v>4512</v>
      </c>
    </row>
    <row r="118" spans="1:20">
      <c r="A118">
        <v>118</v>
      </c>
      <c r="B118" t="s">
        <v>4513</v>
      </c>
      <c r="C118" t="s">
        <v>4514</v>
      </c>
      <c r="D118" t="s">
        <v>4515</v>
      </c>
      <c r="E118">
        <v>2011</v>
      </c>
      <c r="F118" t="s">
        <v>4516</v>
      </c>
      <c r="G118">
        <v>4</v>
      </c>
      <c r="H118">
        <v>2</v>
      </c>
      <c r="J118">
        <v>81</v>
      </c>
      <c r="K118">
        <v>83</v>
      </c>
      <c r="N118" t="s">
        <v>4517</v>
      </c>
      <c r="O118" t="s">
        <v>4518</v>
      </c>
      <c r="P118" t="s">
        <v>1872</v>
      </c>
      <c r="Q118" t="s">
        <v>2132</v>
      </c>
      <c r="S118" t="s">
        <v>440</v>
      </c>
      <c r="T118" t="s">
        <v>4519</v>
      </c>
    </row>
    <row r="119" spans="1:20">
      <c r="A119">
        <v>119</v>
      </c>
      <c r="B119" t="s">
        <v>4520</v>
      </c>
      <c r="C119" t="s">
        <v>4521</v>
      </c>
      <c r="D119" t="s">
        <v>4522</v>
      </c>
      <c r="E119">
        <v>2011</v>
      </c>
      <c r="F119" t="s">
        <v>4523</v>
      </c>
      <c r="G119">
        <v>155</v>
      </c>
      <c r="H119">
        <v>12</v>
      </c>
      <c r="J119">
        <v>848</v>
      </c>
      <c r="K119">
        <v>850</v>
      </c>
      <c r="M119">
        <v>17</v>
      </c>
      <c r="N119" t="s">
        <v>4524</v>
      </c>
      <c r="O119" t="s">
        <v>4525</v>
      </c>
      <c r="P119" t="s">
        <v>1404</v>
      </c>
      <c r="Q119" t="s">
        <v>2132</v>
      </c>
      <c r="S119" t="s">
        <v>440</v>
      </c>
      <c r="T119" t="s">
        <v>4526</v>
      </c>
    </row>
    <row r="120" spans="1:20">
      <c r="A120">
        <v>120</v>
      </c>
      <c r="B120" t="s">
        <v>4527</v>
      </c>
      <c r="C120" t="s">
        <v>4528</v>
      </c>
      <c r="D120" t="s">
        <v>4529</v>
      </c>
      <c r="E120">
        <v>2011</v>
      </c>
      <c r="F120" t="s">
        <v>4530</v>
      </c>
      <c r="G120">
        <v>4</v>
      </c>
      <c r="H120">
        <v>2</v>
      </c>
      <c r="J120">
        <v>87</v>
      </c>
      <c r="K120">
        <v>94</v>
      </c>
      <c r="M120">
        <v>9</v>
      </c>
      <c r="N120" t="s">
        <v>4531</v>
      </c>
      <c r="O120" t="s">
        <v>4532</v>
      </c>
      <c r="P120" t="s">
        <v>1404</v>
      </c>
      <c r="Q120" t="s">
        <v>2132</v>
      </c>
      <c r="S120" t="s">
        <v>440</v>
      </c>
      <c r="T120" t="s">
        <v>4533</v>
      </c>
    </row>
    <row r="121" spans="1:20">
      <c r="A121">
        <v>121</v>
      </c>
      <c r="B121" t="s">
        <v>4534</v>
      </c>
      <c r="C121" t="s">
        <v>4535</v>
      </c>
      <c r="D121" t="s">
        <v>4536</v>
      </c>
      <c r="E121">
        <v>2010</v>
      </c>
      <c r="F121" t="s">
        <v>4537</v>
      </c>
      <c r="I121">
        <v>5581378</v>
      </c>
      <c r="J121">
        <v>29</v>
      </c>
      <c r="K121">
        <v>34</v>
      </c>
      <c r="N121" t="s">
        <v>4538</v>
      </c>
      <c r="O121" t="s">
        <v>4539</v>
      </c>
      <c r="P121" t="s">
        <v>1866</v>
      </c>
      <c r="Q121" t="s">
        <v>2132</v>
      </c>
      <c r="S121" t="s">
        <v>440</v>
      </c>
      <c r="T121" t="s">
        <v>4540</v>
      </c>
    </row>
    <row r="122" spans="1:20">
      <c r="A122">
        <v>122</v>
      </c>
      <c r="B122" t="s">
        <v>4541</v>
      </c>
      <c r="C122" t="s">
        <v>4542</v>
      </c>
      <c r="D122" t="s">
        <v>4543</v>
      </c>
      <c r="E122">
        <v>2010</v>
      </c>
      <c r="F122" t="s">
        <v>4544</v>
      </c>
      <c r="G122">
        <v>3</v>
      </c>
      <c r="H122">
        <v>3</v>
      </c>
      <c r="J122">
        <v>303</v>
      </c>
      <c r="M122">
        <v>13</v>
      </c>
      <c r="N122" t="s">
        <v>4545</v>
      </c>
      <c r="O122" t="s">
        <v>4546</v>
      </c>
      <c r="P122" t="s">
        <v>1404</v>
      </c>
      <c r="Q122" t="s">
        <v>2132</v>
      </c>
      <c r="R122" t="s">
        <v>2140</v>
      </c>
      <c r="S122" t="s">
        <v>440</v>
      </c>
      <c r="T122" t="s">
        <v>4547</v>
      </c>
    </row>
    <row r="123" spans="1:20">
      <c r="A123">
        <v>123</v>
      </c>
      <c r="B123" t="s">
        <v>4548</v>
      </c>
      <c r="C123" t="s">
        <v>4549</v>
      </c>
      <c r="D123" t="s">
        <v>4550</v>
      </c>
      <c r="E123">
        <v>2010</v>
      </c>
      <c r="F123" t="s">
        <v>4551</v>
      </c>
      <c r="G123">
        <v>197</v>
      </c>
      <c r="H123">
        <v>3</v>
      </c>
      <c r="J123">
        <v>157</v>
      </c>
      <c r="K123">
        <v>162</v>
      </c>
      <c r="M123">
        <v>283</v>
      </c>
      <c r="N123" t="s">
        <v>4552</v>
      </c>
      <c r="O123" t="s">
        <v>4553</v>
      </c>
      <c r="P123" t="s">
        <v>1872</v>
      </c>
      <c r="Q123" t="s">
        <v>2132</v>
      </c>
      <c r="S123" t="s">
        <v>440</v>
      </c>
      <c r="T123" t="s">
        <v>4554</v>
      </c>
    </row>
    <row r="124" spans="1:20">
      <c r="A124">
        <v>124</v>
      </c>
      <c r="B124" t="s">
        <v>4555</v>
      </c>
      <c r="C124" t="s">
        <v>4556</v>
      </c>
      <c r="D124" t="s">
        <v>4557</v>
      </c>
      <c r="E124">
        <v>2010</v>
      </c>
      <c r="F124" t="s">
        <v>4558</v>
      </c>
      <c r="G124">
        <v>19</v>
      </c>
      <c r="H124">
        <v>3</v>
      </c>
      <c r="J124">
        <v>218</v>
      </c>
      <c r="K124">
        <v>226</v>
      </c>
      <c r="M124">
        <v>7</v>
      </c>
      <c r="O124" t="s">
        <v>4559</v>
      </c>
      <c r="P124" t="s">
        <v>1404</v>
      </c>
      <c r="Q124" t="s">
        <v>2132</v>
      </c>
      <c r="S124" t="s">
        <v>440</v>
      </c>
      <c r="T124" t="s">
        <v>4560</v>
      </c>
    </row>
    <row r="125" spans="1:20">
      <c r="A125">
        <v>125</v>
      </c>
      <c r="B125" t="s">
        <v>4561</v>
      </c>
      <c r="C125" t="s">
        <v>4562</v>
      </c>
      <c r="D125" t="s">
        <v>4563</v>
      </c>
      <c r="E125">
        <v>2009</v>
      </c>
      <c r="F125" t="s">
        <v>4564</v>
      </c>
      <c r="G125">
        <v>67</v>
      </c>
      <c r="H125">
        <v>4</v>
      </c>
      <c r="J125">
        <v>146</v>
      </c>
      <c r="K125">
        <v>160</v>
      </c>
      <c r="M125">
        <v>1</v>
      </c>
      <c r="O125" t="s">
        <v>4565</v>
      </c>
      <c r="P125" t="s">
        <v>1404</v>
      </c>
      <c r="Q125" t="s">
        <v>2132</v>
      </c>
      <c r="S125" t="s">
        <v>440</v>
      </c>
      <c r="T125" t="s">
        <v>4566</v>
      </c>
    </row>
    <row r="126" spans="1:20">
      <c r="A126">
        <v>126</v>
      </c>
      <c r="B126" t="s">
        <v>4567</v>
      </c>
      <c r="C126" t="s">
        <v>4568</v>
      </c>
      <c r="D126" t="s">
        <v>4569</v>
      </c>
      <c r="E126">
        <v>2009</v>
      </c>
      <c r="F126" t="s">
        <v>4570</v>
      </c>
      <c r="G126">
        <v>1</v>
      </c>
      <c r="I126">
        <v>5171248</v>
      </c>
      <c r="J126">
        <v>630</v>
      </c>
      <c r="K126">
        <v>634</v>
      </c>
      <c r="M126">
        <v>3</v>
      </c>
      <c r="N126" t="s">
        <v>4571</v>
      </c>
      <c r="O126" t="s">
        <v>4572</v>
      </c>
      <c r="P126" t="s">
        <v>1866</v>
      </c>
      <c r="Q126" t="s">
        <v>2132</v>
      </c>
      <c r="S126" t="s">
        <v>440</v>
      </c>
      <c r="T126" t="s">
        <v>4573</v>
      </c>
    </row>
    <row r="127" spans="1:20">
      <c r="A127">
        <v>127</v>
      </c>
      <c r="B127" t="s">
        <v>4574</v>
      </c>
      <c r="C127" t="s">
        <v>4575</v>
      </c>
      <c r="D127" t="s">
        <v>4576</v>
      </c>
      <c r="E127">
        <v>2009</v>
      </c>
      <c r="F127" t="s">
        <v>4577</v>
      </c>
      <c r="G127">
        <v>19</v>
      </c>
      <c r="H127">
        <v>6</v>
      </c>
      <c r="J127">
        <v>827</v>
      </c>
      <c r="K127">
        <v>845</v>
      </c>
      <c r="M127">
        <v>10</v>
      </c>
      <c r="N127" t="s">
        <v>4578</v>
      </c>
      <c r="O127" t="s">
        <v>4579</v>
      </c>
      <c r="P127" t="s">
        <v>1872</v>
      </c>
      <c r="Q127" t="s">
        <v>2132</v>
      </c>
      <c r="R127" t="s">
        <v>2196</v>
      </c>
      <c r="S127" t="s">
        <v>440</v>
      </c>
      <c r="T127" t="s">
        <v>4580</v>
      </c>
    </row>
    <row r="128" spans="1:20">
      <c r="A128">
        <v>128</v>
      </c>
      <c r="B128" t="s">
        <v>4581</v>
      </c>
      <c r="C128" t="s">
        <v>4582</v>
      </c>
      <c r="D128" t="s">
        <v>4583</v>
      </c>
      <c r="E128">
        <v>2009</v>
      </c>
      <c r="F128" t="s">
        <v>3</v>
      </c>
      <c r="G128">
        <v>28</v>
      </c>
      <c r="H128">
        <v>2</v>
      </c>
      <c r="J128">
        <v>122</v>
      </c>
      <c r="K128">
        <v>128</v>
      </c>
      <c r="M128">
        <v>14</v>
      </c>
      <c r="N128" t="s">
        <v>4584</v>
      </c>
      <c r="O128" t="s">
        <v>4585</v>
      </c>
      <c r="P128" t="s">
        <v>1404</v>
      </c>
      <c r="Q128" t="s">
        <v>2132</v>
      </c>
      <c r="S128" t="s">
        <v>440</v>
      </c>
      <c r="T128" t="s">
        <v>4586</v>
      </c>
    </row>
    <row r="129" spans="1:20">
      <c r="A129">
        <v>129</v>
      </c>
      <c r="B129" t="s">
        <v>4587</v>
      </c>
      <c r="C129" t="s">
        <v>4588</v>
      </c>
      <c r="D129" t="s">
        <v>4589</v>
      </c>
      <c r="E129">
        <v>2008</v>
      </c>
      <c r="F129" t="s">
        <v>4590</v>
      </c>
      <c r="G129">
        <v>38</v>
      </c>
      <c r="H129">
        <v>2</v>
      </c>
      <c r="J129">
        <v>97</v>
      </c>
      <c r="K129">
        <v>107</v>
      </c>
      <c r="M129">
        <v>18</v>
      </c>
      <c r="N129" t="s">
        <v>4591</v>
      </c>
      <c r="O129" t="s">
        <v>4592</v>
      </c>
      <c r="P129" t="s">
        <v>1404</v>
      </c>
      <c r="Q129" t="s">
        <v>2132</v>
      </c>
      <c r="S129" t="s">
        <v>440</v>
      </c>
      <c r="T129" t="s">
        <v>4593</v>
      </c>
    </row>
    <row r="130" spans="1:20">
      <c r="A130">
        <v>130</v>
      </c>
      <c r="B130" t="s">
        <v>4594</v>
      </c>
      <c r="C130" t="s">
        <v>4595</v>
      </c>
      <c r="D130" t="s">
        <v>4596</v>
      </c>
      <c r="E130">
        <v>2008</v>
      </c>
      <c r="F130" t="s">
        <v>4597</v>
      </c>
      <c r="G130">
        <v>13</v>
      </c>
      <c r="H130">
        <v>2</v>
      </c>
      <c r="J130">
        <v>189</v>
      </c>
      <c r="K130">
        <v>203</v>
      </c>
      <c r="M130">
        <v>1</v>
      </c>
      <c r="N130" t="s">
        <v>4598</v>
      </c>
      <c r="O130" t="s">
        <v>4599</v>
      </c>
      <c r="P130" t="s">
        <v>1404</v>
      </c>
      <c r="Q130" t="s">
        <v>2132</v>
      </c>
      <c r="S130" t="s">
        <v>440</v>
      </c>
      <c r="T130" t="s">
        <v>4600</v>
      </c>
    </row>
    <row r="131" spans="1:20">
      <c r="A131">
        <v>131</v>
      </c>
      <c r="B131" t="s">
        <v>4601</v>
      </c>
      <c r="C131" t="s">
        <v>4602</v>
      </c>
      <c r="D131" t="s">
        <v>4603</v>
      </c>
      <c r="E131">
        <v>2008</v>
      </c>
      <c r="F131" t="s">
        <v>4604</v>
      </c>
      <c r="G131">
        <v>29</v>
      </c>
      <c r="H131">
        <v>3</v>
      </c>
      <c r="J131">
        <v>219</v>
      </c>
      <c r="K131">
        <v>223</v>
      </c>
      <c r="M131">
        <v>11</v>
      </c>
      <c r="N131" t="s">
        <v>4605</v>
      </c>
      <c r="O131" t="s">
        <v>4606</v>
      </c>
      <c r="P131" t="s">
        <v>1404</v>
      </c>
      <c r="Q131" t="s">
        <v>2132</v>
      </c>
      <c r="S131" t="s">
        <v>440</v>
      </c>
      <c r="T131" t="s">
        <v>4607</v>
      </c>
    </row>
    <row r="132" spans="1:20">
      <c r="A132">
        <v>132</v>
      </c>
      <c r="B132" t="s">
        <v>4608</v>
      </c>
      <c r="C132" t="s">
        <v>4609</v>
      </c>
      <c r="D132" t="s">
        <v>4610</v>
      </c>
      <c r="E132">
        <v>2007</v>
      </c>
      <c r="F132" t="s">
        <v>4611</v>
      </c>
      <c r="G132">
        <v>12</v>
      </c>
      <c r="H132">
        <v>5</v>
      </c>
      <c r="J132">
        <v>262</v>
      </c>
      <c r="K132">
        <v>268</v>
      </c>
      <c r="M132">
        <v>1</v>
      </c>
      <c r="O132" t="s">
        <v>4612</v>
      </c>
      <c r="P132" t="s">
        <v>1872</v>
      </c>
      <c r="Q132" t="s">
        <v>2132</v>
      </c>
      <c r="S132" t="s">
        <v>440</v>
      </c>
      <c r="T132" t="s">
        <v>4613</v>
      </c>
    </row>
    <row r="133" spans="1:20">
      <c r="A133">
        <v>133</v>
      </c>
      <c r="B133" t="s">
        <v>4614</v>
      </c>
      <c r="C133" t="s">
        <v>4615</v>
      </c>
      <c r="D133" t="s">
        <v>4616</v>
      </c>
      <c r="E133">
        <v>2007</v>
      </c>
      <c r="F133" t="s">
        <v>4617</v>
      </c>
      <c r="G133">
        <v>47</v>
      </c>
      <c r="H133">
        <v>4</v>
      </c>
      <c r="J133">
        <v>1626</v>
      </c>
      <c r="K133">
        <v>1637</v>
      </c>
      <c r="M133">
        <v>90</v>
      </c>
      <c r="N133" t="s">
        <v>4618</v>
      </c>
      <c r="O133" t="s">
        <v>4619</v>
      </c>
      <c r="P133" t="s">
        <v>1404</v>
      </c>
      <c r="Q133" t="s">
        <v>2132</v>
      </c>
      <c r="R133" t="s">
        <v>2196</v>
      </c>
      <c r="S133" t="s">
        <v>440</v>
      </c>
      <c r="T133" t="s">
        <v>4620</v>
      </c>
    </row>
    <row r="134" spans="1:20">
      <c r="A134">
        <v>134</v>
      </c>
      <c r="B134" t="s">
        <v>4621</v>
      </c>
      <c r="C134" t="s">
        <v>4622</v>
      </c>
      <c r="D134" t="s">
        <v>4623</v>
      </c>
      <c r="E134">
        <v>2006</v>
      </c>
      <c r="F134" t="s">
        <v>4624</v>
      </c>
      <c r="G134">
        <v>40</v>
      </c>
      <c r="H134">
        <v>12</v>
      </c>
      <c r="J134">
        <v>2211</v>
      </c>
      <c r="K134">
        <v>2215</v>
      </c>
      <c r="M134">
        <v>12</v>
      </c>
      <c r="N134" t="s">
        <v>4625</v>
      </c>
      <c r="O134" t="s">
        <v>4626</v>
      </c>
      <c r="P134" t="s">
        <v>1872</v>
      </c>
      <c r="Q134" t="s">
        <v>2132</v>
      </c>
      <c r="S134" t="s">
        <v>440</v>
      </c>
      <c r="T134" t="s">
        <v>4627</v>
      </c>
    </row>
    <row r="135" spans="1:20">
      <c r="A135">
        <v>135</v>
      </c>
      <c r="B135" t="s">
        <v>4628</v>
      </c>
      <c r="C135" t="s">
        <v>4629</v>
      </c>
      <c r="D135" t="s">
        <v>4630</v>
      </c>
      <c r="E135">
        <v>2006</v>
      </c>
      <c r="F135" t="s">
        <v>4631</v>
      </c>
      <c r="G135">
        <v>2</v>
      </c>
      <c r="J135">
        <v>1745</v>
      </c>
      <c r="K135">
        <v>1750</v>
      </c>
      <c r="M135">
        <v>7</v>
      </c>
      <c r="O135" t="s">
        <v>4632</v>
      </c>
      <c r="P135" t="s">
        <v>1866</v>
      </c>
      <c r="Q135" t="s">
        <v>2132</v>
      </c>
      <c r="S135" t="s">
        <v>440</v>
      </c>
      <c r="T135" t="s">
        <v>4633</v>
      </c>
    </row>
    <row r="136" spans="1:20">
      <c r="A136">
        <v>136</v>
      </c>
      <c r="B136" t="s">
        <v>4634</v>
      </c>
      <c r="C136" t="s">
        <v>4635</v>
      </c>
      <c r="D136" t="s">
        <v>4636</v>
      </c>
      <c r="E136">
        <v>2006</v>
      </c>
      <c r="F136" t="s">
        <v>4637</v>
      </c>
      <c r="G136">
        <v>16</v>
      </c>
      <c r="H136">
        <v>4</v>
      </c>
      <c r="J136">
        <v>523</v>
      </c>
      <c r="K136">
        <v>552</v>
      </c>
      <c r="M136">
        <v>9</v>
      </c>
      <c r="N136" t="s">
        <v>4638</v>
      </c>
      <c r="O136" t="s">
        <v>4639</v>
      </c>
      <c r="P136" t="s">
        <v>1404</v>
      </c>
      <c r="Q136" t="s">
        <v>2132</v>
      </c>
      <c r="S136" t="s">
        <v>440</v>
      </c>
      <c r="T136" t="s">
        <v>4640</v>
      </c>
    </row>
    <row r="137" spans="1:20">
      <c r="A137">
        <v>137</v>
      </c>
      <c r="B137" t="s">
        <v>4641</v>
      </c>
      <c r="C137" t="s">
        <v>4642</v>
      </c>
      <c r="D137" t="s">
        <v>4643</v>
      </c>
      <c r="E137">
        <v>2006</v>
      </c>
      <c r="F137" t="s">
        <v>4644</v>
      </c>
      <c r="G137">
        <v>30</v>
      </c>
      <c r="H137">
        <v>4</v>
      </c>
      <c r="J137">
        <v>640</v>
      </c>
      <c r="K137">
        <v>646</v>
      </c>
      <c r="M137">
        <v>89</v>
      </c>
      <c r="N137" t="s">
        <v>4645</v>
      </c>
      <c r="O137" t="s">
        <v>4646</v>
      </c>
      <c r="P137" t="s">
        <v>1404</v>
      </c>
      <c r="Q137" t="s">
        <v>2132</v>
      </c>
      <c r="S137" t="s">
        <v>440</v>
      </c>
      <c r="T137" t="s">
        <v>4647</v>
      </c>
    </row>
    <row r="138" spans="1:20">
      <c r="A138">
        <v>138</v>
      </c>
      <c r="B138" t="s">
        <v>4648</v>
      </c>
      <c r="C138" t="s">
        <v>4649</v>
      </c>
      <c r="D138" t="s">
        <v>4650</v>
      </c>
      <c r="E138">
        <v>2006</v>
      </c>
      <c r="F138" t="s">
        <v>4651</v>
      </c>
      <c r="G138">
        <v>36</v>
      </c>
      <c r="H138">
        <v>4</v>
      </c>
      <c r="J138">
        <v>431</v>
      </c>
      <c r="K138">
        <v>440</v>
      </c>
      <c r="M138">
        <v>79</v>
      </c>
      <c r="N138" t="s">
        <v>4652</v>
      </c>
      <c r="O138" t="s">
        <v>4653</v>
      </c>
      <c r="P138" t="s">
        <v>1872</v>
      </c>
      <c r="Q138" t="s">
        <v>2132</v>
      </c>
      <c r="S138" t="s">
        <v>440</v>
      </c>
      <c r="T138" t="s">
        <v>4654</v>
      </c>
    </row>
    <row r="139" spans="1:20">
      <c r="A139">
        <v>139</v>
      </c>
      <c r="B139" t="s">
        <v>4655</v>
      </c>
      <c r="C139" t="s">
        <v>4656</v>
      </c>
      <c r="D139" t="s">
        <v>4657</v>
      </c>
      <c r="E139">
        <v>2006</v>
      </c>
      <c r="F139" t="s">
        <v>4658</v>
      </c>
      <c r="G139">
        <v>8</v>
      </c>
      <c r="H139">
        <v>5</v>
      </c>
      <c r="J139">
        <v>377</v>
      </c>
      <c r="K139">
        <v>382</v>
      </c>
      <c r="M139">
        <v>46</v>
      </c>
      <c r="N139" t="s">
        <v>4659</v>
      </c>
      <c r="O139" t="s">
        <v>4660</v>
      </c>
      <c r="P139" t="s">
        <v>1872</v>
      </c>
      <c r="Q139" t="s">
        <v>2132</v>
      </c>
      <c r="S139" t="s">
        <v>440</v>
      </c>
      <c r="T139" t="s">
        <v>4661</v>
      </c>
    </row>
    <row r="140" spans="1:20">
      <c r="A140">
        <v>140</v>
      </c>
      <c r="B140" t="s">
        <v>4662</v>
      </c>
      <c r="C140" t="s">
        <v>4663</v>
      </c>
      <c r="D140" t="s">
        <v>4664</v>
      </c>
      <c r="E140">
        <v>2005</v>
      </c>
      <c r="F140" t="s">
        <v>4624</v>
      </c>
      <c r="G140">
        <v>39</v>
      </c>
      <c r="H140">
        <v>10</v>
      </c>
      <c r="J140">
        <v>1634</v>
      </c>
      <c r="K140">
        <v>1639</v>
      </c>
      <c r="M140">
        <v>67</v>
      </c>
      <c r="N140" t="s">
        <v>4665</v>
      </c>
      <c r="O140" t="s">
        <v>4666</v>
      </c>
      <c r="P140" t="s">
        <v>1404</v>
      </c>
      <c r="Q140" t="s">
        <v>2132</v>
      </c>
      <c r="S140" t="s">
        <v>440</v>
      </c>
      <c r="T140" t="s">
        <v>4667</v>
      </c>
    </row>
    <row r="141" spans="1:20">
      <c r="A141">
        <v>141</v>
      </c>
      <c r="B141" t="s">
        <v>4668</v>
      </c>
      <c r="C141" t="s">
        <v>4669</v>
      </c>
      <c r="D141" t="s">
        <v>4670</v>
      </c>
      <c r="E141">
        <v>2005</v>
      </c>
      <c r="F141" t="s">
        <v>4671</v>
      </c>
      <c r="G141">
        <v>390</v>
      </c>
      <c r="H141">
        <v>5</v>
      </c>
      <c r="J141">
        <v>373</v>
      </c>
      <c r="K141">
        <v>380</v>
      </c>
      <c r="M141">
        <v>36</v>
      </c>
      <c r="N141" t="s">
        <v>4672</v>
      </c>
      <c r="O141" t="s">
        <v>4673</v>
      </c>
      <c r="P141" t="s">
        <v>1404</v>
      </c>
      <c r="Q141" t="s">
        <v>2132</v>
      </c>
      <c r="S141" t="s">
        <v>440</v>
      </c>
      <c r="T141" t="s">
        <v>4674</v>
      </c>
    </row>
    <row r="142" spans="1:20">
      <c r="A142">
        <v>142</v>
      </c>
      <c r="B142" t="s">
        <v>4675</v>
      </c>
      <c r="C142" t="s">
        <v>4676</v>
      </c>
      <c r="D142" t="s">
        <v>4677</v>
      </c>
      <c r="E142">
        <v>2004</v>
      </c>
      <c r="F142" t="s">
        <v>4678</v>
      </c>
      <c r="G142">
        <v>67</v>
      </c>
      <c r="J142">
        <v>1</v>
      </c>
      <c r="K142">
        <v>6</v>
      </c>
      <c r="M142">
        <v>164</v>
      </c>
      <c r="N142" t="s">
        <v>4679</v>
      </c>
      <c r="O142" t="s">
        <v>4680</v>
      </c>
      <c r="P142" t="s">
        <v>1866</v>
      </c>
      <c r="Q142" t="s">
        <v>2132</v>
      </c>
      <c r="S142" t="s">
        <v>440</v>
      </c>
      <c r="T142" t="s">
        <v>4681</v>
      </c>
    </row>
    <row r="143" spans="1:20">
      <c r="A143">
        <v>143</v>
      </c>
      <c r="B143" t="s">
        <v>4682</v>
      </c>
      <c r="C143" t="s">
        <v>4683</v>
      </c>
      <c r="D143" t="s">
        <v>4684</v>
      </c>
      <c r="E143">
        <v>2004</v>
      </c>
      <c r="F143" t="s">
        <v>4685</v>
      </c>
      <c r="G143">
        <v>99</v>
      </c>
      <c r="H143">
        <v>6</v>
      </c>
      <c r="J143">
        <v>686</v>
      </c>
      <c r="K143">
        <v>696</v>
      </c>
      <c r="M143">
        <v>148</v>
      </c>
      <c r="N143" t="s">
        <v>4686</v>
      </c>
      <c r="O143" t="s">
        <v>4687</v>
      </c>
      <c r="P143" t="s">
        <v>1872</v>
      </c>
      <c r="Q143" t="s">
        <v>2132</v>
      </c>
      <c r="S143" t="s">
        <v>440</v>
      </c>
      <c r="T143" t="s">
        <v>4688</v>
      </c>
    </row>
    <row r="144" spans="1:20">
      <c r="A144">
        <v>144</v>
      </c>
      <c r="B144" t="s">
        <v>4689</v>
      </c>
      <c r="C144" t="s">
        <v>4690</v>
      </c>
      <c r="D144" t="s">
        <v>4691</v>
      </c>
      <c r="E144">
        <v>2004</v>
      </c>
      <c r="F144" t="s">
        <v>4692</v>
      </c>
      <c r="G144">
        <v>137</v>
      </c>
      <c r="H144">
        <v>1</v>
      </c>
      <c r="J144">
        <v>23</v>
      </c>
      <c r="K144">
        <v>27</v>
      </c>
      <c r="M144">
        <v>5</v>
      </c>
      <c r="N144" t="s">
        <v>4693</v>
      </c>
      <c r="O144" t="s">
        <v>4694</v>
      </c>
      <c r="P144" t="s">
        <v>1872</v>
      </c>
      <c r="Q144" t="s">
        <v>2132</v>
      </c>
      <c r="S144" t="s">
        <v>440</v>
      </c>
      <c r="T144" t="s">
        <v>4695</v>
      </c>
    </row>
    <row r="145" spans="1:20">
      <c r="A145">
        <v>145</v>
      </c>
      <c r="B145" t="s">
        <v>4696</v>
      </c>
      <c r="C145" t="s">
        <v>4697</v>
      </c>
      <c r="D145" t="s">
        <v>4698</v>
      </c>
      <c r="E145">
        <v>2004</v>
      </c>
      <c r="F145" t="s">
        <v>4699</v>
      </c>
      <c r="G145">
        <v>26</v>
      </c>
      <c r="H145">
        <v>2</v>
      </c>
      <c r="J145">
        <v>109</v>
      </c>
      <c r="K145">
        <v>116</v>
      </c>
      <c r="M145">
        <v>138</v>
      </c>
      <c r="N145" t="s">
        <v>4700</v>
      </c>
      <c r="O145" t="s">
        <v>4701</v>
      </c>
      <c r="P145" t="s">
        <v>1404</v>
      </c>
      <c r="Q145" t="s">
        <v>2132</v>
      </c>
      <c r="S145" t="s">
        <v>440</v>
      </c>
      <c r="T145" t="s">
        <v>4702</v>
      </c>
    </row>
    <row r="146" spans="1:20">
      <c r="A146">
        <v>146</v>
      </c>
      <c r="B146" t="s">
        <v>4703</v>
      </c>
      <c r="C146" t="s">
        <v>4704</v>
      </c>
      <c r="D146" t="s">
        <v>4705</v>
      </c>
      <c r="E146">
        <v>2003</v>
      </c>
      <c r="F146" t="s">
        <v>4624</v>
      </c>
      <c r="G146">
        <v>37</v>
      </c>
      <c r="H146">
        <v>11</v>
      </c>
      <c r="J146">
        <v>1577</v>
      </c>
      <c r="K146">
        <v>1586</v>
      </c>
      <c r="M146">
        <v>24</v>
      </c>
      <c r="N146" t="s">
        <v>4706</v>
      </c>
      <c r="O146" t="s">
        <v>4707</v>
      </c>
      <c r="P146" t="s">
        <v>1404</v>
      </c>
      <c r="Q146" t="s">
        <v>2132</v>
      </c>
      <c r="S146" t="s">
        <v>440</v>
      </c>
      <c r="T146" t="s">
        <v>4708</v>
      </c>
    </row>
    <row r="147" spans="1:20">
      <c r="A147">
        <v>147</v>
      </c>
      <c r="B147" t="s">
        <v>4709</v>
      </c>
      <c r="C147" t="s">
        <v>4710</v>
      </c>
      <c r="D147" t="s">
        <v>4711</v>
      </c>
      <c r="E147">
        <v>2003</v>
      </c>
      <c r="F147" t="s">
        <v>4712</v>
      </c>
      <c r="G147">
        <v>312</v>
      </c>
      <c r="H147" s="16">
        <v>44593</v>
      </c>
      <c r="J147">
        <v>297</v>
      </c>
      <c r="K147">
        <v>303</v>
      </c>
      <c r="M147">
        <v>52</v>
      </c>
      <c r="N147" t="s">
        <v>4713</v>
      </c>
      <c r="O147" t="s">
        <v>4714</v>
      </c>
      <c r="P147" t="s">
        <v>1404</v>
      </c>
      <c r="Q147" t="s">
        <v>2132</v>
      </c>
      <c r="S147" t="s">
        <v>440</v>
      </c>
      <c r="T147" t="s">
        <v>4715</v>
      </c>
    </row>
    <row r="148" spans="1:20">
      <c r="A148">
        <v>148</v>
      </c>
      <c r="B148" t="s">
        <v>4716</v>
      </c>
      <c r="C148" t="s">
        <v>4717</v>
      </c>
      <c r="D148" t="s">
        <v>4718</v>
      </c>
      <c r="E148">
        <v>2002</v>
      </c>
      <c r="F148" t="s">
        <v>4719</v>
      </c>
      <c r="G148">
        <v>8</v>
      </c>
      <c r="H148">
        <v>2</v>
      </c>
      <c r="J148">
        <v>55</v>
      </c>
      <c r="K148">
        <v>63</v>
      </c>
      <c r="M148">
        <v>4</v>
      </c>
      <c r="N148" t="s">
        <v>4720</v>
      </c>
      <c r="O148" t="s">
        <v>4721</v>
      </c>
      <c r="P148" t="s">
        <v>1404</v>
      </c>
      <c r="Q148" t="s">
        <v>2132</v>
      </c>
      <c r="R148" t="s">
        <v>2368</v>
      </c>
      <c r="S148" t="s">
        <v>440</v>
      </c>
      <c r="T148" t="s">
        <v>4722</v>
      </c>
    </row>
    <row r="149" spans="1:20">
      <c r="A149">
        <v>149</v>
      </c>
      <c r="B149" t="s">
        <v>4709</v>
      </c>
      <c r="C149" t="s">
        <v>4710</v>
      </c>
      <c r="D149" t="s">
        <v>4723</v>
      </c>
      <c r="E149">
        <v>2001</v>
      </c>
      <c r="F149" t="s">
        <v>4724</v>
      </c>
      <c r="G149">
        <v>29</v>
      </c>
      <c r="H149">
        <v>4</v>
      </c>
      <c r="J149">
        <v>301</v>
      </c>
      <c r="K149">
        <v>307</v>
      </c>
      <c r="M149">
        <v>17</v>
      </c>
      <c r="N149" t="s">
        <v>4725</v>
      </c>
      <c r="O149" t="s">
        <v>4726</v>
      </c>
      <c r="P149" t="s">
        <v>1404</v>
      </c>
      <c r="Q149" t="s">
        <v>2132</v>
      </c>
      <c r="R149" t="s">
        <v>2216</v>
      </c>
      <c r="S149" t="s">
        <v>440</v>
      </c>
      <c r="T149" t="s">
        <v>4727</v>
      </c>
    </row>
    <row r="150" spans="1:20">
      <c r="A150">
        <v>150</v>
      </c>
      <c r="B150" t="s">
        <v>4728</v>
      </c>
      <c r="C150" t="s">
        <v>4729</v>
      </c>
      <c r="D150" t="s">
        <v>4730</v>
      </c>
      <c r="E150">
        <v>2001</v>
      </c>
      <c r="F150" t="s">
        <v>4731</v>
      </c>
      <c r="G150">
        <v>39</v>
      </c>
      <c r="H150">
        <v>1</v>
      </c>
      <c r="J150">
        <v>88</v>
      </c>
      <c r="K150">
        <v>91</v>
      </c>
      <c r="M150">
        <v>77</v>
      </c>
      <c r="O150" t="s">
        <v>4732</v>
      </c>
      <c r="P150" t="s">
        <v>1404</v>
      </c>
      <c r="Q150" t="s">
        <v>2132</v>
      </c>
      <c r="S150" t="s">
        <v>440</v>
      </c>
      <c r="T150" t="s">
        <v>4733</v>
      </c>
    </row>
    <row r="151" spans="1:20">
      <c r="A151">
        <v>151</v>
      </c>
      <c r="B151" t="s">
        <v>4141</v>
      </c>
      <c r="C151" t="s">
        <v>4142</v>
      </c>
      <c r="D151" t="s">
        <v>4734</v>
      </c>
      <c r="E151">
        <v>2000</v>
      </c>
      <c r="F151" t="s">
        <v>4144</v>
      </c>
      <c r="H151">
        <v>165</v>
      </c>
      <c r="J151">
        <v>5</v>
      </c>
      <c r="K151">
        <v>18</v>
      </c>
      <c r="M151">
        <v>6</v>
      </c>
      <c r="O151" t="s">
        <v>4735</v>
      </c>
      <c r="P151" t="s">
        <v>1404</v>
      </c>
      <c r="Q151" t="s">
        <v>2132</v>
      </c>
      <c r="S151" t="s">
        <v>440</v>
      </c>
      <c r="T151" t="s">
        <v>4736</v>
      </c>
    </row>
    <row r="152" spans="1:20">
      <c r="A152">
        <v>152</v>
      </c>
      <c r="B152" t="s">
        <v>4737</v>
      </c>
      <c r="C152" t="s">
        <v>4738</v>
      </c>
      <c r="D152" t="s">
        <v>4739</v>
      </c>
      <c r="E152">
        <v>1999</v>
      </c>
      <c r="F152" t="s">
        <v>4740</v>
      </c>
      <c r="H152">
        <v>56</v>
      </c>
      <c r="J152">
        <v>57</v>
      </c>
      <c r="K152">
        <v>61</v>
      </c>
      <c r="M152">
        <v>1</v>
      </c>
      <c r="O152" t="s">
        <v>4741</v>
      </c>
      <c r="P152" t="s">
        <v>1866</v>
      </c>
      <c r="Q152" t="s">
        <v>2132</v>
      </c>
      <c r="S152" t="s">
        <v>440</v>
      </c>
      <c r="T152" t="s">
        <v>4742</v>
      </c>
    </row>
    <row r="175" spans="7:7">
      <c r="G175" s="16"/>
    </row>
    <row r="195" spans="7:7">
      <c r="G195" s="16"/>
    </row>
    <row r="209" spans="7:7">
      <c r="G209" s="16"/>
    </row>
  </sheetData>
  <sortState xmlns:xlrd2="http://schemas.microsoft.com/office/spreadsheetml/2017/richdata2" ref="A1:S209">
    <sortCondition ref="O1:O20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2D1A-12B9-49D0-864C-239439A72050}">
  <dimension ref="A1:Z1557"/>
  <sheetViews>
    <sheetView topLeftCell="A10" zoomScale="80" zoomScaleNormal="80" workbookViewId="0">
      <selection activeCell="E1" sqref="E1:E1048576"/>
    </sheetView>
  </sheetViews>
  <sheetFormatPr defaultRowHeight="18" customHeight="1"/>
  <cols>
    <col min="5" max="5" width="15.7109375" customWidth="1"/>
    <col min="6" max="6" width="13.7109375" customWidth="1"/>
    <col min="7" max="7" width="13.7109375" style="18" customWidth="1"/>
    <col min="8" max="8" width="24.42578125" customWidth="1"/>
    <col min="10" max="10" width="8.7109375" customWidth="1"/>
  </cols>
  <sheetData>
    <row r="1" spans="1:26" ht="18" customHeight="1">
      <c r="A1" s="14"/>
      <c r="B1" s="14" t="s">
        <v>6244</v>
      </c>
      <c r="C1" s="14" t="s">
        <v>6245</v>
      </c>
      <c r="D1" s="14" t="s">
        <v>6246</v>
      </c>
      <c r="E1" s="14" t="s">
        <v>6247</v>
      </c>
      <c r="F1" s="14" t="s">
        <v>6248</v>
      </c>
      <c r="G1" s="14" t="s">
        <v>6249</v>
      </c>
      <c r="H1" s="14" t="s">
        <v>6250</v>
      </c>
      <c r="I1" s="14"/>
      <c r="J1" s="14"/>
      <c r="K1" s="14"/>
      <c r="L1" s="14"/>
      <c r="M1" s="14"/>
      <c r="N1" s="14"/>
      <c r="O1" s="14"/>
      <c r="P1" s="14"/>
      <c r="Q1" s="14"/>
      <c r="R1" s="14"/>
      <c r="S1" s="14"/>
      <c r="T1" s="14"/>
      <c r="U1" s="14"/>
      <c r="V1" s="14"/>
      <c r="W1" s="14"/>
      <c r="X1" s="14"/>
      <c r="Y1" s="14"/>
      <c r="Z1" s="14"/>
    </row>
    <row r="2" spans="1:26" ht="18" customHeight="1">
      <c r="A2">
        <v>18</v>
      </c>
      <c r="B2">
        <v>18</v>
      </c>
      <c r="C2">
        <v>18</v>
      </c>
      <c r="D2">
        <v>18</v>
      </c>
      <c r="E2" t="s">
        <v>246</v>
      </c>
      <c r="F2" s="19" t="s">
        <v>5762</v>
      </c>
      <c r="G2" s="11" t="s">
        <v>1404</v>
      </c>
      <c r="H2" s="17" t="s">
        <v>1449</v>
      </c>
    </row>
    <row r="3" spans="1:26" ht="18" customHeight="1">
      <c r="A3">
        <v>275</v>
      </c>
      <c r="B3">
        <v>275</v>
      </c>
      <c r="C3">
        <v>275</v>
      </c>
      <c r="D3">
        <v>275</v>
      </c>
      <c r="E3" t="s">
        <v>246</v>
      </c>
      <c r="F3" s="19" t="s">
        <v>5762</v>
      </c>
      <c r="G3" s="11" t="s">
        <v>1404</v>
      </c>
      <c r="H3" s="17" t="s">
        <v>1818</v>
      </c>
    </row>
    <row r="4" spans="1:26" ht="18" customHeight="1">
      <c r="A4">
        <v>39</v>
      </c>
      <c r="B4">
        <v>39</v>
      </c>
      <c r="C4">
        <v>39</v>
      </c>
      <c r="D4">
        <v>39</v>
      </c>
      <c r="E4" t="s">
        <v>246</v>
      </c>
      <c r="F4" s="19" t="s">
        <v>5762</v>
      </c>
      <c r="G4" s="11" t="s">
        <v>1404</v>
      </c>
      <c r="H4" s="17" t="s">
        <v>260</v>
      </c>
    </row>
    <row r="5" spans="1:26" ht="18" customHeight="1">
      <c r="A5">
        <v>263</v>
      </c>
      <c r="B5">
        <v>263</v>
      </c>
      <c r="C5">
        <v>263</v>
      </c>
      <c r="D5">
        <v>263</v>
      </c>
      <c r="E5" t="s">
        <v>246</v>
      </c>
      <c r="F5" s="19" t="s">
        <v>5762</v>
      </c>
      <c r="G5" s="11" t="s">
        <v>1404</v>
      </c>
      <c r="H5" s="17" t="s">
        <v>398</v>
      </c>
    </row>
    <row r="6" spans="1:26" ht="18" customHeight="1">
      <c r="A6">
        <v>290</v>
      </c>
      <c r="B6">
        <v>290</v>
      </c>
      <c r="C6">
        <v>290</v>
      </c>
      <c r="D6">
        <v>290</v>
      </c>
      <c r="E6" t="s">
        <v>246</v>
      </c>
      <c r="F6" s="19" t="s">
        <v>5762</v>
      </c>
      <c r="G6" s="11" t="s">
        <v>5096</v>
      </c>
      <c r="H6" s="17" t="s">
        <v>5402</v>
      </c>
    </row>
    <row r="7" spans="1:26" ht="18" customHeight="1">
      <c r="A7">
        <v>283</v>
      </c>
      <c r="B7">
        <v>283</v>
      </c>
      <c r="C7">
        <v>283</v>
      </c>
      <c r="D7">
        <v>283</v>
      </c>
      <c r="E7" t="s">
        <v>246</v>
      </c>
      <c r="F7" s="19" t="s">
        <v>5762</v>
      </c>
      <c r="G7" s="11" t="s">
        <v>1404</v>
      </c>
      <c r="H7" s="17" t="s">
        <v>234</v>
      </c>
    </row>
    <row r="8" spans="1:26" ht="18" customHeight="1">
      <c r="A8">
        <v>53</v>
      </c>
      <c r="B8">
        <v>53</v>
      </c>
      <c r="C8">
        <v>53</v>
      </c>
      <c r="D8">
        <v>53</v>
      </c>
      <c r="E8" t="s">
        <v>246</v>
      </c>
      <c r="F8" s="19" t="s">
        <v>5762</v>
      </c>
      <c r="G8" s="11" t="s">
        <v>1404</v>
      </c>
      <c r="H8" s="17" t="s">
        <v>1545</v>
      </c>
    </row>
    <row r="9" spans="1:26" ht="18" customHeight="1">
      <c r="A9">
        <v>192</v>
      </c>
      <c r="B9">
        <v>192</v>
      </c>
      <c r="C9">
        <v>192</v>
      </c>
      <c r="D9">
        <v>192</v>
      </c>
      <c r="E9" t="s">
        <v>246</v>
      </c>
      <c r="F9" s="19" t="s">
        <v>5762</v>
      </c>
      <c r="G9" s="11" t="s">
        <v>5096</v>
      </c>
      <c r="H9" s="17" t="s">
        <v>336</v>
      </c>
    </row>
    <row r="10" spans="1:26" ht="18" customHeight="1">
      <c r="A10">
        <v>163</v>
      </c>
      <c r="B10">
        <v>163</v>
      </c>
      <c r="C10">
        <v>163</v>
      </c>
      <c r="D10">
        <v>163</v>
      </c>
      <c r="E10" t="s">
        <v>246</v>
      </c>
      <c r="F10" s="19" t="s">
        <v>5762</v>
      </c>
      <c r="G10" s="11" t="s">
        <v>5096</v>
      </c>
      <c r="H10" s="17" t="s">
        <v>269</v>
      </c>
    </row>
    <row r="11" spans="1:26" ht="18" customHeight="1">
      <c r="A11">
        <v>193</v>
      </c>
      <c r="B11">
        <v>193</v>
      </c>
      <c r="C11">
        <v>193</v>
      </c>
      <c r="D11">
        <v>193</v>
      </c>
      <c r="E11" t="s">
        <v>246</v>
      </c>
      <c r="F11" s="19" t="s">
        <v>5762</v>
      </c>
      <c r="G11" s="11" t="s">
        <v>5096</v>
      </c>
      <c r="H11" s="17" t="s">
        <v>337</v>
      </c>
    </row>
    <row r="12" spans="1:26" ht="18" customHeight="1">
      <c r="A12">
        <v>7</v>
      </c>
      <c r="B12">
        <v>7</v>
      </c>
      <c r="C12">
        <v>7</v>
      </c>
      <c r="D12">
        <v>7</v>
      </c>
      <c r="E12" t="s">
        <v>246</v>
      </c>
      <c r="F12" s="19" t="s">
        <v>5762</v>
      </c>
      <c r="G12" s="11" t="s">
        <v>1404</v>
      </c>
      <c r="H12" s="17" t="s">
        <v>1421</v>
      </c>
    </row>
    <row r="13" spans="1:26" ht="18" customHeight="1">
      <c r="A13">
        <v>137</v>
      </c>
      <c r="B13">
        <v>137</v>
      </c>
      <c r="C13">
        <v>137</v>
      </c>
      <c r="D13">
        <v>137</v>
      </c>
      <c r="E13" t="s">
        <v>246</v>
      </c>
      <c r="F13" s="19" t="s">
        <v>5762</v>
      </c>
      <c r="G13" s="11" t="s">
        <v>1404</v>
      </c>
      <c r="H13" s="17" t="s">
        <v>295</v>
      </c>
    </row>
    <row r="14" spans="1:26" ht="18" customHeight="1">
      <c r="A14">
        <v>268</v>
      </c>
      <c r="B14">
        <v>268</v>
      </c>
      <c r="C14">
        <v>268</v>
      </c>
      <c r="D14">
        <v>268</v>
      </c>
      <c r="E14" t="s">
        <v>246</v>
      </c>
      <c r="F14" s="19" t="s">
        <v>5762</v>
      </c>
      <c r="G14" s="11" t="s">
        <v>1404</v>
      </c>
      <c r="H14" s="17" t="s">
        <v>405</v>
      </c>
    </row>
    <row r="15" spans="1:26" ht="18" customHeight="1">
      <c r="A15">
        <v>73</v>
      </c>
      <c r="B15">
        <v>73</v>
      </c>
      <c r="C15">
        <v>73</v>
      </c>
      <c r="D15">
        <v>73</v>
      </c>
      <c r="E15" t="s">
        <v>246</v>
      </c>
      <c r="F15" s="19" t="s">
        <v>5762</v>
      </c>
      <c r="G15" s="11" t="s">
        <v>1404</v>
      </c>
      <c r="H15" s="17" t="s">
        <v>1594</v>
      </c>
    </row>
    <row r="16" spans="1:26" ht="18" customHeight="1">
      <c r="A16">
        <v>198</v>
      </c>
      <c r="B16">
        <v>198</v>
      </c>
      <c r="C16">
        <v>198</v>
      </c>
      <c r="D16">
        <v>198</v>
      </c>
      <c r="E16" t="s">
        <v>246</v>
      </c>
      <c r="F16" s="19" t="s">
        <v>5762</v>
      </c>
      <c r="G16" s="11" t="s">
        <v>5096</v>
      </c>
      <c r="H16" s="17" t="s">
        <v>342</v>
      </c>
    </row>
    <row r="17" spans="1:8" ht="18" customHeight="1">
      <c r="A17">
        <v>292</v>
      </c>
      <c r="B17">
        <v>292</v>
      </c>
      <c r="C17">
        <v>292</v>
      </c>
      <c r="D17">
        <v>292</v>
      </c>
      <c r="E17" t="s">
        <v>246</v>
      </c>
      <c r="F17" s="19" t="s">
        <v>5762</v>
      </c>
      <c r="G17" s="11" t="s">
        <v>5096</v>
      </c>
      <c r="H17" s="17" t="s">
        <v>5801</v>
      </c>
    </row>
    <row r="18" spans="1:8" ht="18" customHeight="1">
      <c r="A18">
        <v>94</v>
      </c>
      <c r="B18">
        <v>94</v>
      </c>
      <c r="C18">
        <v>94</v>
      </c>
      <c r="D18">
        <v>94</v>
      </c>
      <c r="E18" t="s">
        <v>246</v>
      </c>
      <c r="F18" s="19" t="s">
        <v>5762</v>
      </c>
      <c r="G18" s="11" t="s">
        <v>5096</v>
      </c>
      <c r="H18" s="17" t="s">
        <v>5792</v>
      </c>
    </row>
    <row r="19" spans="1:8" ht="18" customHeight="1">
      <c r="A19">
        <v>56</v>
      </c>
      <c r="B19">
        <v>56</v>
      </c>
      <c r="C19">
        <v>56</v>
      </c>
      <c r="D19">
        <v>56</v>
      </c>
      <c r="E19" t="s">
        <v>246</v>
      </c>
      <c r="F19" s="19" t="s">
        <v>5762</v>
      </c>
      <c r="G19" s="11" t="s">
        <v>1404</v>
      </c>
      <c r="H19" s="17" t="s">
        <v>1552</v>
      </c>
    </row>
    <row r="20" spans="1:8" ht="18" customHeight="1">
      <c r="A20">
        <v>235</v>
      </c>
      <c r="B20">
        <v>235</v>
      </c>
      <c r="C20">
        <v>235</v>
      </c>
      <c r="D20">
        <v>235</v>
      </c>
      <c r="E20" t="s">
        <v>246</v>
      </c>
      <c r="F20" s="19" t="s">
        <v>5762</v>
      </c>
      <c r="G20" s="11" t="s">
        <v>1404</v>
      </c>
      <c r="H20" s="17" t="s">
        <v>279</v>
      </c>
    </row>
    <row r="21" spans="1:8" ht="18" customHeight="1">
      <c r="A21">
        <v>213</v>
      </c>
      <c r="B21">
        <v>213</v>
      </c>
      <c r="C21">
        <v>213</v>
      </c>
      <c r="D21">
        <v>213</v>
      </c>
      <c r="E21" t="s">
        <v>246</v>
      </c>
      <c r="F21" s="19" t="s">
        <v>5762</v>
      </c>
      <c r="G21" s="11" t="s">
        <v>1404</v>
      </c>
      <c r="H21" s="17" t="s">
        <v>358</v>
      </c>
    </row>
    <row r="22" spans="1:8" ht="18" customHeight="1">
      <c r="A22">
        <v>182</v>
      </c>
      <c r="B22">
        <v>182</v>
      </c>
      <c r="C22">
        <v>182</v>
      </c>
      <c r="D22">
        <v>182</v>
      </c>
      <c r="E22" t="s">
        <v>246</v>
      </c>
      <c r="F22" s="19" t="s">
        <v>5762</v>
      </c>
      <c r="G22" s="11" t="s">
        <v>5587</v>
      </c>
      <c r="H22" s="17" t="s">
        <v>327</v>
      </c>
    </row>
    <row r="23" spans="1:8" ht="18" customHeight="1">
      <c r="A23">
        <v>23</v>
      </c>
      <c r="B23">
        <v>23</v>
      </c>
      <c r="C23">
        <v>23</v>
      </c>
      <c r="D23">
        <v>23</v>
      </c>
      <c r="E23" t="s">
        <v>246</v>
      </c>
      <c r="F23" s="19" t="s">
        <v>5762</v>
      </c>
      <c r="G23" s="11" t="s">
        <v>1404</v>
      </c>
      <c r="H23" s="17" t="s">
        <v>1464</v>
      </c>
    </row>
    <row r="24" spans="1:8" ht="18" customHeight="1">
      <c r="A24">
        <v>202</v>
      </c>
      <c r="B24">
        <v>202</v>
      </c>
      <c r="C24">
        <v>202</v>
      </c>
      <c r="D24">
        <v>202</v>
      </c>
      <c r="E24" t="s">
        <v>246</v>
      </c>
      <c r="F24" s="19" t="s">
        <v>5762</v>
      </c>
      <c r="G24" s="11" t="s">
        <v>5096</v>
      </c>
      <c r="H24" s="17" t="s">
        <v>346</v>
      </c>
    </row>
    <row r="25" spans="1:8" ht="18" customHeight="1">
      <c r="A25">
        <v>177</v>
      </c>
      <c r="B25">
        <v>177</v>
      </c>
      <c r="C25">
        <v>177</v>
      </c>
      <c r="D25">
        <v>177</v>
      </c>
      <c r="E25" t="s">
        <v>246</v>
      </c>
      <c r="F25" s="19" t="s">
        <v>5762</v>
      </c>
      <c r="G25" s="11" t="s">
        <v>1404</v>
      </c>
      <c r="H25" s="17" t="s">
        <v>300</v>
      </c>
    </row>
    <row r="26" spans="1:8" ht="18" customHeight="1">
      <c r="A26">
        <v>287</v>
      </c>
      <c r="B26">
        <v>287</v>
      </c>
      <c r="C26">
        <v>287</v>
      </c>
      <c r="D26">
        <v>287</v>
      </c>
      <c r="E26" t="s">
        <v>246</v>
      </c>
      <c r="F26" s="19" t="s">
        <v>5762</v>
      </c>
      <c r="G26" s="11" t="s">
        <v>1404</v>
      </c>
      <c r="H26" s="17" t="s">
        <v>424</v>
      </c>
    </row>
    <row r="27" spans="1:8" ht="18" customHeight="1">
      <c r="A27">
        <v>250</v>
      </c>
      <c r="B27">
        <v>250</v>
      </c>
      <c r="C27">
        <v>250</v>
      </c>
      <c r="D27">
        <v>250</v>
      </c>
      <c r="E27" t="s">
        <v>246</v>
      </c>
      <c r="F27" s="19" t="s">
        <v>5762</v>
      </c>
      <c r="G27" s="11" t="s">
        <v>1404</v>
      </c>
      <c r="H27" s="17" t="s">
        <v>390</v>
      </c>
    </row>
    <row r="28" spans="1:8" ht="18" customHeight="1">
      <c r="A28">
        <v>19</v>
      </c>
      <c r="B28">
        <v>19</v>
      </c>
      <c r="C28">
        <v>19</v>
      </c>
      <c r="D28">
        <v>19</v>
      </c>
      <c r="E28" t="s">
        <v>246</v>
      </c>
      <c r="F28" s="19" t="s">
        <v>5762</v>
      </c>
      <c r="G28" s="11" t="s">
        <v>1404</v>
      </c>
      <c r="H28" s="17" t="s">
        <v>1453</v>
      </c>
    </row>
    <row r="29" spans="1:8" ht="18" customHeight="1">
      <c r="A29">
        <v>21</v>
      </c>
      <c r="B29">
        <v>21</v>
      </c>
      <c r="C29">
        <v>21</v>
      </c>
      <c r="D29">
        <v>21</v>
      </c>
      <c r="E29" t="s">
        <v>246</v>
      </c>
      <c r="F29" s="19" t="s">
        <v>5762</v>
      </c>
      <c r="G29" s="11" t="s">
        <v>5096</v>
      </c>
      <c r="H29" s="17" t="s">
        <v>5773</v>
      </c>
    </row>
    <row r="30" spans="1:8" ht="18" customHeight="1">
      <c r="A30">
        <v>184</v>
      </c>
      <c r="B30">
        <v>184</v>
      </c>
      <c r="C30">
        <v>184</v>
      </c>
      <c r="D30">
        <v>184</v>
      </c>
      <c r="E30" t="s">
        <v>246</v>
      </c>
      <c r="F30" s="19" t="s">
        <v>5762</v>
      </c>
      <c r="G30" s="11" t="s">
        <v>1404</v>
      </c>
      <c r="H30" s="17" t="s">
        <v>330</v>
      </c>
    </row>
    <row r="31" spans="1:8" ht="18" customHeight="1">
      <c r="A31">
        <v>236</v>
      </c>
      <c r="B31">
        <v>236</v>
      </c>
      <c r="C31">
        <v>236</v>
      </c>
      <c r="D31">
        <v>236</v>
      </c>
      <c r="E31" t="s">
        <v>246</v>
      </c>
      <c r="F31" s="19" t="s">
        <v>5762</v>
      </c>
      <c r="G31" s="11" t="s">
        <v>1404</v>
      </c>
      <c r="H31" s="17" t="s">
        <v>364</v>
      </c>
    </row>
    <row r="32" spans="1:8" ht="18" customHeight="1">
      <c r="A32">
        <v>254</v>
      </c>
      <c r="B32">
        <v>254</v>
      </c>
      <c r="C32">
        <v>254</v>
      </c>
      <c r="D32">
        <v>254</v>
      </c>
      <c r="E32" t="s">
        <v>246</v>
      </c>
      <c r="F32" s="19" t="s">
        <v>5762</v>
      </c>
      <c r="G32" s="11" t="s">
        <v>1404</v>
      </c>
      <c r="H32" s="17" t="s">
        <v>386</v>
      </c>
    </row>
    <row r="33" spans="1:8" ht="18" customHeight="1">
      <c r="A33">
        <v>45</v>
      </c>
      <c r="B33">
        <v>45</v>
      </c>
      <c r="C33">
        <v>45</v>
      </c>
      <c r="D33">
        <v>45</v>
      </c>
      <c r="E33" t="s">
        <v>246</v>
      </c>
      <c r="F33" s="19" t="s">
        <v>5762</v>
      </c>
      <c r="G33" s="11" t="s">
        <v>1404</v>
      </c>
      <c r="H33" s="17" t="s">
        <v>1523</v>
      </c>
    </row>
    <row r="34" spans="1:8" ht="18" customHeight="1">
      <c r="A34">
        <v>286</v>
      </c>
      <c r="B34">
        <v>286</v>
      </c>
      <c r="C34">
        <v>286</v>
      </c>
      <c r="D34">
        <v>286</v>
      </c>
      <c r="E34" t="s">
        <v>246</v>
      </c>
      <c r="F34" s="19" t="s">
        <v>5762</v>
      </c>
      <c r="G34" s="11" t="s">
        <v>1404</v>
      </c>
      <c r="H34" s="17" t="s">
        <v>423</v>
      </c>
    </row>
    <row r="35" spans="1:8" ht="18" customHeight="1">
      <c r="A35">
        <v>271</v>
      </c>
      <c r="B35">
        <v>271</v>
      </c>
      <c r="C35">
        <v>271</v>
      </c>
      <c r="D35">
        <v>271</v>
      </c>
      <c r="E35" t="s">
        <v>246</v>
      </c>
      <c r="F35" s="19" t="s">
        <v>5762</v>
      </c>
      <c r="G35" s="11" t="s">
        <v>1404</v>
      </c>
      <c r="H35" s="17" t="s">
        <v>406</v>
      </c>
    </row>
    <row r="36" spans="1:8" ht="18" customHeight="1">
      <c r="A36">
        <v>58</v>
      </c>
      <c r="B36">
        <v>58</v>
      </c>
      <c r="C36">
        <v>58</v>
      </c>
      <c r="D36">
        <v>58</v>
      </c>
      <c r="E36" t="s">
        <v>246</v>
      </c>
      <c r="F36" s="19" t="s">
        <v>5762</v>
      </c>
      <c r="G36" s="11" t="s">
        <v>1404</v>
      </c>
      <c r="H36" s="17" t="s">
        <v>1559</v>
      </c>
    </row>
    <row r="37" spans="1:8" ht="18" customHeight="1">
      <c r="A37">
        <v>149</v>
      </c>
      <c r="B37">
        <v>149</v>
      </c>
      <c r="C37">
        <v>149</v>
      </c>
      <c r="D37">
        <v>149</v>
      </c>
      <c r="E37" t="s">
        <v>246</v>
      </c>
      <c r="F37" s="19" t="s">
        <v>5762</v>
      </c>
      <c r="G37" s="11" t="s">
        <v>1866</v>
      </c>
      <c r="H37" s="17" t="s">
        <v>318</v>
      </c>
    </row>
    <row r="38" spans="1:8" ht="18" customHeight="1">
      <c r="A38">
        <v>67</v>
      </c>
      <c r="B38">
        <v>67</v>
      </c>
      <c r="C38">
        <v>67</v>
      </c>
      <c r="D38">
        <v>67</v>
      </c>
      <c r="E38" t="s">
        <v>246</v>
      </c>
      <c r="F38" s="19" t="s">
        <v>5762</v>
      </c>
      <c r="G38" s="11" t="s">
        <v>1872</v>
      </c>
      <c r="H38" s="17" t="s">
        <v>1869</v>
      </c>
    </row>
    <row r="39" spans="1:8" ht="18" customHeight="1">
      <c r="A39">
        <v>68</v>
      </c>
      <c r="B39">
        <v>68</v>
      </c>
      <c r="C39">
        <v>68</v>
      </c>
      <c r="D39">
        <v>68</v>
      </c>
      <c r="E39" t="s">
        <v>246</v>
      </c>
      <c r="F39" s="19" t="s">
        <v>5762</v>
      </c>
      <c r="G39" s="11" t="s">
        <v>1872</v>
      </c>
      <c r="H39" s="17" t="s">
        <v>1873</v>
      </c>
    </row>
    <row r="40" spans="1:8" ht="18" customHeight="1">
      <c r="A40">
        <v>118</v>
      </c>
      <c r="B40">
        <v>118</v>
      </c>
      <c r="C40">
        <v>118</v>
      </c>
      <c r="D40">
        <v>118</v>
      </c>
      <c r="E40" t="s">
        <v>246</v>
      </c>
      <c r="F40" s="19" t="s">
        <v>5762</v>
      </c>
      <c r="G40" s="11" t="s">
        <v>5587</v>
      </c>
      <c r="H40" s="17" t="s">
        <v>262</v>
      </c>
    </row>
    <row r="41" spans="1:8" ht="18" customHeight="1">
      <c r="A41">
        <v>139</v>
      </c>
      <c r="B41">
        <v>139</v>
      </c>
      <c r="C41">
        <v>139</v>
      </c>
      <c r="D41">
        <v>139</v>
      </c>
      <c r="E41" t="s">
        <v>246</v>
      </c>
      <c r="F41" s="19" t="s">
        <v>5762</v>
      </c>
      <c r="G41" s="11" t="s">
        <v>1404</v>
      </c>
      <c r="H41" s="17" t="s">
        <v>297</v>
      </c>
    </row>
    <row r="42" spans="1:8" ht="18" customHeight="1">
      <c r="A42">
        <v>260</v>
      </c>
      <c r="B42">
        <v>260</v>
      </c>
      <c r="C42">
        <v>260</v>
      </c>
      <c r="D42">
        <v>260</v>
      </c>
      <c r="E42" t="s">
        <v>246</v>
      </c>
      <c r="F42" s="19" t="s">
        <v>5762</v>
      </c>
      <c r="G42" s="11" t="s">
        <v>5096</v>
      </c>
      <c r="H42" s="17" t="s">
        <v>402</v>
      </c>
    </row>
    <row r="43" spans="1:8" ht="18" customHeight="1">
      <c r="A43">
        <v>6</v>
      </c>
      <c r="B43">
        <v>6</v>
      </c>
      <c r="C43">
        <v>6</v>
      </c>
      <c r="D43">
        <v>6</v>
      </c>
      <c r="E43" t="s">
        <v>246</v>
      </c>
      <c r="F43" s="19" t="s">
        <v>5762</v>
      </c>
      <c r="G43" s="11" t="s">
        <v>1404</v>
      </c>
      <c r="H43" s="17" t="s">
        <v>1417</v>
      </c>
    </row>
    <row r="44" spans="1:8" ht="18" customHeight="1">
      <c r="A44">
        <v>36</v>
      </c>
      <c r="B44">
        <v>36</v>
      </c>
      <c r="C44">
        <v>36</v>
      </c>
      <c r="D44">
        <v>36</v>
      </c>
      <c r="E44" t="s">
        <v>246</v>
      </c>
      <c r="F44" s="19" t="s">
        <v>5762</v>
      </c>
      <c r="G44" s="11" t="s">
        <v>1404</v>
      </c>
      <c r="H44" s="17" t="s">
        <v>1499</v>
      </c>
    </row>
    <row r="45" spans="1:8" ht="18" customHeight="1">
      <c r="A45">
        <v>128</v>
      </c>
      <c r="B45">
        <v>128</v>
      </c>
      <c r="C45">
        <v>128</v>
      </c>
      <c r="D45">
        <v>128</v>
      </c>
      <c r="E45" t="s">
        <v>246</v>
      </c>
      <c r="F45" s="19" t="s">
        <v>5762</v>
      </c>
      <c r="G45" s="11" t="s">
        <v>5624</v>
      </c>
      <c r="H45" s="17" t="s">
        <v>283</v>
      </c>
    </row>
    <row r="46" spans="1:8" ht="18" customHeight="1">
      <c r="A46">
        <v>259</v>
      </c>
      <c r="B46">
        <v>259</v>
      </c>
      <c r="C46">
        <v>259</v>
      </c>
      <c r="D46">
        <v>259</v>
      </c>
      <c r="E46" t="s">
        <v>246</v>
      </c>
      <c r="F46" s="19" t="s">
        <v>5762</v>
      </c>
      <c r="G46" s="11" t="s">
        <v>5096</v>
      </c>
      <c r="H46" s="17" t="s">
        <v>401</v>
      </c>
    </row>
    <row r="47" spans="1:8" ht="18" customHeight="1">
      <c r="A47">
        <v>115</v>
      </c>
      <c r="B47">
        <v>115</v>
      </c>
      <c r="C47">
        <v>115</v>
      </c>
      <c r="D47">
        <v>115</v>
      </c>
      <c r="E47" t="s">
        <v>246</v>
      </c>
      <c r="F47" s="19" t="s">
        <v>5762</v>
      </c>
      <c r="G47" s="11" t="s">
        <v>1404</v>
      </c>
      <c r="H47" s="17" t="s">
        <v>290</v>
      </c>
    </row>
    <row r="48" spans="1:8" ht="18" customHeight="1">
      <c r="A48">
        <v>10</v>
      </c>
      <c r="B48">
        <v>10</v>
      </c>
      <c r="C48">
        <v>10</v>
      </c>
      <c r="D48">
        <v>10</v>
      </c>
      <c r="E48" t="s">
        <v>246</v>
      </c>
      <c r="F48" s="19" t="s">
        <v>5762</v>
      </c>
      <c r="G48" s="11" t="s">
        <v>1404</v>
      </c>
      <c r="H48" s="17" t="s">
        <v>1432</v>
      </c>
    </row>
    <row r="49" spans="1:8" ht="18" customHeight="1">
      <c r="A49">
        <v>298</v>
      </c>
      <c r="B49">
        <v>298</v>
      </c>
      <c r="C49">
        <v>298</v>
      </c>
      <c r="D49">
        <v>298</v>
      </c>
      <c r="E49" t="s">
        <v>246</v>
      </c>
      <c r="F49" s="19" t="s">
        <v>5762</v>
      </c>
      <c r="G49" s="11" t="s">
        <v>1912</v>
      </c>
      <c r="H49" s="17" t="s">
        <v>431</v>
      </c>
    </row>
    <row r="50" spans="1:8" ht="18" customHeight="1">
      <c r="A50">
        <v>277</v>
      </c>
      <c r="B50">
        <v>277</v>
      </c>
      <c r="C50">
        <v>277</v>
      </c>
      <c r="D50">
        <v>277</v>
      </c>
      <c r="E50" t="s">
        <v>246</v>
      </c>
      <c r="F50" s="19" t="s">
        <v>5762</v>
      </c>
      <c r="G50" s="11" t="s">
        <v>5624</v>
      </c>
      <c r="H50" s="17" t="s">
        <v>414</v>
      </c>
    </row>
    <row r="51" spans="1:8" ht="18" customHeight="1">
      <c r="A51">
        <v>152</v>
      </c>
      <c r="B51">
        <v>152</v>
      </c>
      <c r="C51">
        <v>152</v>
      </c>
      <c r="D51">
        <v>152</v>
      </c>
      <c r="E51" t="s">
        <v>246</v>
      </c>
      <c r="F51" s="19" t="s">
        <v>5762</v>
      </c>
      <c r="G51" s="11" t="s">
        <v>1404</v>
      </c>
      <c r="H51" s="17" t="s">
        <v>322</v>
      </c>
    </row>
    <row r="52" spans="1:8" ht="18" customHeight="1">
      <c r="A52">
        <v>125</v>
      </c>
      <c r="B52">
        <v>125</v>
      </c>
      <c r="C52">
        <v>125</v>
      </c>
      <c r="D52">
        <v>125</v>
      </c>
      <c r="E52" t="s">
        <v>246</v>
      </c>
      <c r="F52" s="19" t="s">
        <v>5762</v>
      </c>
      <c r="G52" s="11" t="s">
        <v>1404</v>
      </c>
      <c r="H52" s="17" t="s">
        <v>274</v>
      </c>
    </row>
    <row r="53" spans="1:8" ht="18" customHeight="1">
      <c r="A53">
        <v>86</v>
      </c>
      <c r="B53">
        <v>86</v>
      </c>
      <c r="C53">
        <v>86</v>
      </c>
      <c r="D53">
        <v>86</v>
      </c>
      <c r="E53" t="s">
        <v>246</v>
      </c>
      <c r="F53" s="19" t="s">
        <v>5762</v>
      </c>
      <c r="G53" s="11" t="s">
        <v>5096</v>
      </c>
      <c r="H53" s="17" t="s">
        <v>5784</v>
      </c>
    </row>
    <row r="54" spans="1:8" ht="18" customHeight="1">
      <c r="A54">
        <v>126</v>
      </c>
      <c r="B54">
        <v>126</v>
      </c>
      <c r="C54">
        <v>126</v>
      </c>
      <c r="D54">
        <v>126</v>
      </c>
      <c r="E54" t="s">
        <v>246</v>
      </c>
      <c r="F54" s="19" t="s">
        <v>5762</v>
      </c>
      <c r="G54" s="11" t="s">
        <v>5587</v>
      </c>
      <c r="H54" s="17" t="s">
        <v>278</v>
      </c>
    </row>
    <row r="55" spans="1:8" ht="18" customHeight="1">
      <c r="A55">
        <v>281</v>
      </c>
      <c r="B55">
        <v>281</v>
      </c>
      <c r="C55">
        <v>281</v>
      </c>
      <c r="D55">
        <v>281</v>
      </c>
      <c r="E55" t="s">
        <v>246</v>
      </c>
      <c r="F55" s="19" t="s">
        <v>5762</v>
      </c>
      <c r="G55" s="11" t="s">
        <v>5624</v>
      </c>
      <c r="H55" s="17" t="s">
        <v>416</v>
      </c>
    </row>
    <row r="56" spans="1:8" ht="18" customHeight="1">
      <c r="A56">
        <v>186</v>
      </c>
      <c r="B56">
        <v>186</v>
      </c>
      <c r="C56">
        <v>186</v>
      </c>
      <c r="D56">
        <v>186</v>
      </c>
      <c r="E56" t="s">
        <v>246</v>
      </c>
      <c r="F56" s="19" t="s">
        <v>5762</v>
      </c>
      <c r="G56" s="11" t="s">
        <v>1872</v>
      </c>
      <c r="H56" s="17" t="s">
        <v>331</v>
      </c>
    </row>
    <row r="57" spans="1:8" ht="18" customHeight="1">
      <c r="A57">
        <v>74</v>
      </c>
      <c r="B57">
        <v>74</v>
      </c>
      <c r="C57">
        <v>74</v>
      </c>
      <c r="D57">
        <v>74</v>
      </c>
      <c r="E57" t="s">
        <v>246</v>
      </c>
      <c r="F57" s="19" t="s">
        <v>5762</v>
      </c>
      <c r="G57" s="11" t="s">
        <v>1404</v>
      </c>
      <c r="H57" s="17" t="s">
        <v>1597</v>
      </c>
    </row>
    <row r="58" spans="1:8" ht="18" customHeight="1">
      <c r="A58">
        <v>147</v>
      </c>
      <c r="B58">
        <v>147</v>
      </c>
      <c r="C58">
        <v>147</v>
      </c>
      <c r="D58">
        <v>147</v>
      </c>
      <c r="E58" t="s">
        <v>246</v>
      </c>
      <c r="F58" s="19" t="s">
        <v>5762</v>
      </c>
      <c r="G58" s="11" t="s">
        <v>1404</v>
      </c>
      <c r="H58" s="17" t="s">
        <v>315</v>
      </c>
    </row>
    <row r="59" spans="1:8" ht="18" customHeight="1">
      <c r="A59">
        <v>103</v>
      </c>
      <c r="B59">
        <v>103</v>
      </c>
      <c r="C59">
        <v>103</v>
      </c>
      <c r="D59">
        <v>103</v>
      </c>
      <c r="E59" t="s">
        <v>246</v>
      </c>
      <c r="F59" s="19" t="s">
        <v>5762</v>
      </c>
      <c r="G59" s="11" t="s">
        <v>5507</v>
      </c>
      <c r="H59" s="17" t="s">
        <v>252</v>
      </c>
    </row>
    <row r="60" spans="1:8" ht="18" customHeight="1">
      <c r="A60">
        <v>117</v>
      </c>
      <c r="B60">
        <v>117</v>
      </c>
      <c r="C60">
        <v>117</v>
      </c>
      <c r="D60">
        <v>117</v>
      </c>
      <c r="E60" t="s">
        <v>246</v>
      </c>
      <c r="F60" s="19" t="s">
        <v>5762</v>
      </c>
      <c r="G60" s="11" t="s">
        <v>5507</v>
      </c>
      <c r="H60" s="17" t="s">
        <v>252</v>
      </c>
    </row>
    <row r="61" spans="1:8" ht="18" customHeight="1">
      <c r="A61">
        <v>262</v>
      </c>
      <c r="B61">
        <v>262</v>
      </c>
      <c r="C61">
        <v>262</v>
      </c>
      <c r="D61">
        <v>262</v>
      </c>
      <c r="E61" t="s">
        <v>246</v>
      </c>
      <c r="F61" s="19" t="s">
        <v>5762</v>
      </c>
      <c r="G61" s="11" t="s">
        <v>1404</v>
      </c>
      <c r="H61" s="17" t="s">
        <v>397</v>
      </c>
    </row>
    <row r="62" spans="1:8" ht="18" customHeight="1">
      <c r="A62">
        <v>2</v>
      </c>
      <c r="B62">
        <v>2</v>
      </c>
      <c r="C62">
        <v>2</v>
      </c>
      <c r="D62">
        <v>2</v>
      </c>
      <c r="E62" t="s">
        <v>246</v>
      </c>
      <c r="F62" s="19" t="s">
        <v>5762</v>
      </c>
      <c r="G62" s="11" t="s">
        <v>1404</v>
      </c>
      <c r="H62" s="17" t="s">
        <v>1400</v>
      </c>
    </row>
    <row r="63" spans="1:8" ht="18" customHeight="1">
      <c r="A63">
        <v>155</v>
      </c>
      <c r="B63">
        <v>155</v>
      </c>
      <c r="C63">
        <v>155</v>
      </c>
      <c r="D63">
        <v>155</v>
      </c>
      <c r="E63" t="s">
        <v>246</v>
      </c>
      <c r="F63" s="19" t="s">
        <v>5762</v>
      </c>
      <c r="G63" s="11" t="s">
        <v>1404</v>
      </c>
      <c r="H63" s="17" t="s">
        <v>303</v>
      </c>
    </row>
    <row r="64" spans="1:8" ht="18" customHeight="1">
      <c r="A64">
        <v>188</v>
      </c>
      <c r="B64">
        <v>188</v>
      </c>
      <c r="C64">
        <v>188</v>
      </c>
      <c r="D64">
        <v>188</v>
      </c>
      <c r="E64" t="s">
        <v>246</v>
      </c>
      <c r="F64" s="19" t="s">
        <v>5762</v>
      </c>
      <c r="G64" s="11" t="s">
        <v>5096</v>
      </c>
      <c r="H64" s="17" t="s">
        <v>5799</v>
      </c>
    </row>
    <row r="65" spans="1:8" ht="18" customHeight="1">
      <c r="A65">
        <v>165</v>
      </c>
      <c r="B65">
        <v>165</v>
      </c>
      <c r="C65">
        <v>165</v>
      </c>
      <c r="D65">
        <v>165</v>
      </c>
      <c r="E65" t="s">
        <v>246</v>
      </c>
      <c r="F65" s="19" t="s">
        <v>5762</v>
      </c>
      <c r="G65" s="11" t="s">
        <v>5096</v>
      </c>
      <c r="H65" s="17" t="s">
        <v>281</v>
      </c>
    </row>
    <row r="66" spans="1:8" ht="18" customHeight="1">
      <c r="A66">
        <v>176</v>
      </c>
      <c r="B66">
        <v>176</v>
      </c>
      <c r="C66">
        <v>176</v>
      </c>
      <c r="D66">
        <v>176</v>
      </c>
      <c r="E66" t="s">
        <v>246</v>
      </c>
      <c r="F66" s="19" t="s">
        <v>5762</v>
      </c>
      <c r="G66" s="11" t="s">
        <v>1404</v>
      </c>
      <c r="H66" s="17" t="s">
        <v>285</v>
      </c>
    </row>
    <row r="67" spans="1:8" ht="18" customHeight="1">
      <c r="A67">
        <v>189</v>
      </c>
      <c r="B67">
        <v>189</v>
      </c>
      <c r="C67">
        <v>189</v>
      </c>
      <c r="D67">
        <v>189</v>
      </c>
      <c r="E67" t="s">
        <v>246</v>
      </c>
      <c r="F67" s="19" t="s">
        <v>5762</v>
      </c>
      <c r="G67" s="11" t="s">
        <v>5096</v>
      </c>
      <c r="H67" s="17" t="s">
        <v>5800</v>
      </c>
    </row>
    <row r="68" spans="1:8" ht="18" customHeight="1">
      <c r="A68">
        <v>144</v>
      </c>
      <c r="B68">
        <v>144</v>
      </c>
      <c r="C68">
        <v>144</v>
      </c>
      <c r="D68">
        <v>144</v>
      </c>
      <c r="E68" t="s">
        <v>246</v>
      </c>
      <c r="F68" s="19" t="s">
        <v>5762</v>
      </c>
      <c r="G68" s="11" t="s">
        <v>1404</v>
      </c>
      <c r="H68" s="17" t="s">
        <v>310</v>
      </c>
    </row>
    <row r="69" spans="1:8" ht="18" customHeight="1">
      <c r="A69">
        <v>266</v>
      </c>
      <c r="B69">
        <v>266</v>
      </c>
      <c r="C69">
        <v>266</v>
      </c>
      <c r="D69">
        <v>266</v>
      </c>
      <c r="E69" t="s">
        <v>246</v>
      </c>
      <c r="F69" s="19" t="s">
        <v>5762</v>
      </c>
      <c r="G69" s="11" t="s">
        <v>1404</v>
      </c>
      <c r="H69" s="17" t="s">
        <v>403</v>
      </c>
    </row>
    <row r="70" spans="1:8" ht="18" customHeight="1">
      <c r="A70">
        <v>299</v>
      </c>
      <c r="B70">
        <v>299</v>
      </c>
      <c r="C70">
        <v>299</v>
      </c>
      <c r="D70">
        <v>299</v>
      </c>
      <c r="E70" t="s">
        <v>246</v>
      </c>
      <c r="F70" s="19" t="s">
        <v>5762</v>
      </c>
      <c r="G70" s="11" t="s">
        <v>5507</v>
      </c>
      <c r="H70" s="17" t="s">
        <v>430</v>
      </c>
    </row>
    <row r="71" spans="1:8" ht="18" customHeight="1">
      <c r="A71">
        <v>12</v>
      </c>
      <c r="B71">
        <v>12</v>
      </c>
      <c r="C71">
        <v>12</v>
      </c>
      <c r="D71">
        <v>12</v>
      </c>
      <c r="E71" t="s">
        <v>246</v>
      </c>
      <c r="F71" s="19" t="s">
        <v>5762</v>
      </c>
      <c r="G71" s="11" t="s">
        <v>5624</v>
      </c>
      <c r="H71" s="17" t="s">
        <v>5770</v>
      </c>
    </row>
    <row r="72" spans="1:8" ht="18" customHeight="1">
      <c r="A72">
        <v>172</v>
      </c>
      <c r="B72">
        <v>172</v>
      </c>
      <c r="C72">
        <v>172</v>
      </c>
      <c r="D72">
        <v>172</v>
      </c>
      <c r="E72" t="s">
        <v>246</v>
      </c>
      <c r="F72" s="19" t="s">
        <v>5762</v>
      </c>
      <c r="G72" s="11" t="s">
        <v>5096</v>
      </c>
      <c r="H72" s="17" t="s">
        <v>334</v>
      </c>
    </row>
    <row r="73" spans="1:8" ht="18" customHeight="1">
      <c r="A73">
        <v>109</v>
      </c>
      <c r="B73">
        <v>109</v>
      </c>
      <c r="C73">
        <v>109</v>
      </c>
      <c r="D73">
        <v>109</v>
      </c>
      <c r="E73" t="s">
        <v>246</v>
      </c>
      <c r="F73" s="19" t="s">
        <v>5762</v>
      </c>
      <c r="G73" s="11" t="s">
        <v>1404</v>
      </c>
      <c r="H73" s="17" t="s">
        <v>304</v>
      </c>
    </row>
    <row r="74" spans="1:8" ht="18" customHeight="1">
      <c r="A74">
        <v>42</v>
      </c>
      <c r="B74">
        <v>42</v>
      </c>
      <c r="C74">
        <v>42</v>
      </c>
      <c r="D74">
        <v>42</v>
      </c>
      <c r="E74" t="s">
        <v>246</v>
      </c>
      <c r="F74" s="19" t="s">
        <v>5762</v>
      </c>
      <c r="G74" s="11" t="s">
        <v>1404</v>
      </c>
      <c r="H74" s="17" t="s">
        <v>1515</v>
      </c>
    </row>
    <row r="75" spans="1:8" ht="18" customHeight="1">
      <c r="A75">
        <v>280</v>
      </c>
      <c r="B75">
        <v>280</v>
      </c>
      <c r="C75">
        <v>280</v>
      </c>
      <c r="D75">
        <v>280</v>
      </c>
      <c r="E75" t="s">
        <v>246</v>
      </c>
      <c r="F75" s="19" t="s">
        <v>5762</v>
      </c>
      <c r="G75" s="11" t="s">
        <v>1404</v>
      </c>
      <c r="H75" s="17" t="s">
        <v>415</v>
      </c>
    </row>
    <row r="76" spans="1:8" ht="18" customHeight="1">
      <c r="A76">
        <v>304</v>
      </c>
      <c r="B76">
        <v>304</v>
      </c>
      <c r="C76">
        <v>304</v>
      </c>
      <c r="D76">
        <v>304</v>
      </c>
      <c r="E76" t="s">
        <v>246</v>
      </c>
      <c r="F76" s="19" t="s">
        <v>5762</v>
      </c>
      <c r="G76" s="11" t="s">
        <v>5096</v>
      </c>
      <c r="H76" s="17" t="s">
        <v>437</v>
      </c>
    </row>
    <row r="77" spans="1:8" ht="18" customHeight="1">
      <c r="A77">
        <v>219</v>
      </c>
      <c r="B77">
        <v>219</v>
      </c>
      <c r="C77">
        <v>219</v>
      </c>
      <c r="D77">
        <v>219</v>
      </c>
      <c r="E77" t="s">
        <v>246</v>
      </c>
      <c r="F77" s="19" t="s">
        <v>5762</v>
      </c>
      <c r="G77" s="11" t="s">
        <v>5096</v>
      </c>
      <c r="H77" s="17" t="s">
        <v>366</v>
      </c>
    </row>
    <row r="78" spans="1:8" ht="18" customHeight="1">
      <c r="A78">
        <v>131</v>
      </c>
      <c r="B78">
        <v>131</v>
      </c>
      <c r="C78">
        <v>131</v>
      </c>
      <c r="D78">
        <v>131</v>
      </c>
      <c r="E78" t="s">
        <v>246</v>
      </c>
      <c r="F78" s="19" t="s">
        <v>5762</v>
      </c>
      <c r="G78" s="11" t="s">
        <v>1404</v>
      </c>
      <c r="H78" s="17" t="s">
        <v>288</v>
      </c>
    </row>
    <row r="79" spans="1:8" ht="18" customHeight="1">
      <c r="A79">
        <v>105</v>
      </c>
      <c r="B79">
        <v>105</v>
      </c>
      <c r="C79">
        <v>105</v>
      </c>
      <c r="D79">
        <v>105</v>
      </c>
      <c r="E79" t="s">
        <v>246</v>
      </c>
      <c r="F79" s="19" t="s">
        <v>5762</v>
      </c>
      <c r="G79" s="11" t="s">
        <v>1404</v>
      </c>
      <c r="H79" s="17" t="s">
        <v>1631</v>
      </c>
    </row>
    <row r="80" spans="1:8" ht="18" customHeight="1">
      <c r="A80">
        <v>24</v>
      </c>
      <c r="B80">
        <v>24</v>
      </c>
      <c r="C80">
        <v>24</v>
      </c>
      <c r="D80">
        <v>24</v>
      </c>
      <c r="E80" t="s">
        <v>246</v>
      </c>
      <c r="F80" s="19" t="s">
        <v>5762</v>
      </c>
      <c r="G80" s="11" t="s">
        <v>1404</v>
      </c>
      <c r="H80" s="17" t="s">
        <v>1468</v>
      </c>
    </row>
    <row r="81" spans="1:8" ht="18" customHeight="1">
      <c r="A81">
        <v>223</v>
      </c>
      <c r="B81">
        <v>223</v>
      </c>
      <c r="C81">
        <v>223</v>
      </c>
      <c r="D81">
        <v>223</v>
      </c>
      <c r="E81" t="s">
        <v>246</v>
      </c>
      <c r="F81" s="19" t="s">
        <v>5762</v>
      </c>
      <c r="G81" s="11" t="s">
        <v>5096</v>
      </c>
      <c r="H81" s="17" t="s">
        <v>370</v>
      </c>
    </row>
    <row r="82" spans="1:8" ht="18" customHeight="1">
      <c r="A82">
        <v>197</v>
      </c>
      <c r="B82">
        <v>197</v>
      </c>
      <c r="C82">
        <v>197</v>
      </c>
      <c r="D82">
        <v>197</v>
      </c>
      <c r="E82" t="s">
        <v>246</v>
      </c>
      <c r="F82" s="19" t="s">
        <v>5762</v>
      </c>
      <c r="G82" s="11" t="s">
        <v>5096</v>
      </c>
      <c r="H82" s="17" t="s">
        <v>341</v>
      </c>
    </row>
    <row r="83" spans="1:8" ht="18" customHeight="1">
      <c r="A83">
        <v>201</v>
      </c>
      <c r="B83">
        <v>201</v>
      </c>
      <c r="C83">
        <v>201</v>
      </c>
      <c r="D83">
        <v>201</v>
      </c>
      <c r="E83" t="s">
        <v>246</v>
      </c>
      <c r="F83" s="19" t="s">
        <v>5762</v>
      </c>
      <c r="G83" s="11" t="s">
        <v>5096</v>
      </c>
      <c r="H83" s="17" t="s">
        <v>345</v>
      </c>
    </row>
    <row r="84" spans="1:8" ht="18" customHeight="1">
      <c r="A84">
        <v>66</v>
      </c>
      <c r="B84">
        <v>66</v>
      </c>
      <c r="C84">
        <v>66</v>
      </c>
      <c r="D84">
        <v>66</v>
      </c>
      <c r="E84" t="s">
        <v>246</v>
      </c>
      <c r="F84" s="19" t="s">
        <v>5762</v>
      </c>
      <c r="G84" s="11" t="s">
        <v>1404</v>
      </c>
      <c r="H84" s="17" t="s">
        <v>1584</v>
      </c>
    </row>
    <row r="85" spans="1:8" ht="18" customHeight="1">
      <c r="A85">
        <v>161</v>
      </c>
      <c r="B85">
        <v>161</v>
      </c>
      <c r="C85">
        <v>161</v>
      </c>
      <c r="D85">
        <v>161</v>
      </c>
      <c r="E85" t="s">
        <v>246</v>
      </c>
      <c r="F85" s="19" t="s">
        <v>5762</v>
      </c>
      <c r="G85" s="11" t="s">
        <v>5096</v>
      </c>
      <c r="H85" s="17" t="s">
        <v>255</v>
      </c>
    </row>
    <row r="86" spans="1:8" ht="18" customHeight="1">
      <c r="A86">
        <v>162</v>
      </c>
      <c r="B86">
        <v>162</v>
      </c>
      <c r="C86">
        <v>162</v>
      </c>
      <c r="D86">
        <v>162</v>
      </c>
      <c r="E86" t="s">
        <v>246</v>
      </c>
      <c r="F86" s="19" t="s">
        <v>5762</v>
      </c>
      <c r="G86" s="11" t="s">
        <v>5096</v>
      </c>
      <c r="H86" s="17" t="s">
        <v>256</v>
      </c>
    </row>
    <row r="87" spans="1:8" ht="18" customHeight="1">
      <c r="A87">
        <v>241</v>
      </c>
      <c r="B87">
        <v>241</v>
      </c>
      <c r="C87">
        <v>241</v>
      </c>
      <c r="D87">
        <v>241</v>
      </c>
      <c r="E87" t="s">
        <v>246</v>
      </c>
      <c r="F87" s="19" t="s">
        <v>5762</v>
      </c>
      <c r="G87" s="11" t="s">
        <v>5587</v>
      </c>
      <c r="H87" s="17" t="s">
        <v>352</v>
      </c>
    </row>
    <row r="88" spans="1:8" ht="18" customHeight="1">
      <c r="A88">
        <v>261</v>
      </c>
      <c r="B88">
        <v>261</v>
      </c>
      <c r="C88">
        <v>261</v>
      </c>
      <c r="D88">
        <v>261</v>
      </c>
      <c r="E88" t="s">
        <v>246</v>
      </c>
      <c r="F88" s="19" t="s">
        <v>5762</v>
      </c>
      <c r="G88" s="11" t="s">
        <v>5096</v>
      </c>
      <c r="H88" s="17" t="s">
        <v>352</v>
      </c>
    </row>
    <row r="89" spans="1:8" ht="18" customHeight="1">
      <c r="A89">
        <v>132</v>
      </c>
      <c r="B89">
        <v>132</v>
      </c>
      <c r="C89">
        <v>132</v>
      </c>
      <c r="D89">
        <v>132</v>
      </c>
      <c r="E89" t="s">
        <v>246</v>
      </c>
      <c r="F89" s="19" t="s">
        <v>5762</v>
      </c>
      <c r="G89" s="11" t="s">
        <v>1404</v>
      </c>
      <c r="H89" s="17" t="s">
        <v>289</v>
      </c>
    </row>
    <row r="90" spans="1:8" ht="18" customHeight="1">
      <c r="A90">
        <v>77</v>
      </c>
      <c r="B90">
        <v>77</v>
      </c>
      <c r="C90">
        <v>77</v>
      </c>
      <c r="D90">
        <v>77</v>
      </c>
      <c r="E90" t="s">
        <v>246</v>
      </c>
      <c r="F90" s="19" t="s">
        <v>5762</v>
      </c>
      <c r="G90" s="11" t="s">
        <v>1404</v>
      </c>
      <c r="H90" s="17" t="s">
        <v>1603</v>
      </c>
    </row>
    <row r="91" spans="1:8" ht="18" customHeight="1">
      <c r="A91">
        <v>52</v>
      </c>
      <c r="B91">
        <v>52</v>
      </c>
      <c r="C91">
        <v>52</v>
      </c>
      <c r="D91">
        <v>52</v>
      </c>
      <c r="E91" t="s">
        <v>246</v>
      </c>
      <c r="F91" s="19" t="s">
        <v>5762</v>
      </c>
      <c r="G91" s="11" t="s">
        <v>1404</v>
      </c>
      <c r="H91" s="17" t="s">
        <v>1542</v>
      </c>
    </row>
    <row r="92" spans="1:8" ht="18" customHeight="1">
      <c r="A92">
        <v>278</v>
      </c>
      <c r="B92">
        <v>278</v>
      </c>
      <c r="C92">
        <v>278</v>
      </c>
      <c r="D92">
        <v>278</v>
      </c>
      <c r="E92" t="s">
        <v>246</v>
      </c>
      <c r="F92" s="19" t="s">
        <v>5762</v>
      </c>
      <c r="G92" s="11" t="s">
        <v>1404</v>
      </c>
      <c r="H92" s="17" t="s">
        <v>407</v>
      </c>
    </row>
    <row r="93" spans="1:8" ht="18" customHeight="1">
      <c r="A93">
        <v>30</v>
      </c>
      <c r="B93">
        <v>30</v>
      </c>
      <c r="C93">
        <v>30</v>
      </c>
      <c r="D93">
        <v>30</v>
      </c>
      <c r="E93" t="s">
        <v>246</v>
      </c>
      <c r="F93" s="19" t="s">
        <v>5762</v>
      </c>
      <c r="G93" s="11" t="s">
        <v>1404</v>
      </c>
      <c r="H93" s="17" t="s">
        <v>1490</v>
      </c>
    </row>
    <row r="94" spans="1:8" ht="18" customHeight="1">
      <c r="A94">
        <v>29</v>
      </c>
      <c r="B94">
        <v>29</v>
      </c>
      <c r="C94">
        <v>29</v>
      </c>
      <c r="D94">
        <v>29</v>
      </c>
      <c r="E94" t="s">
        <v>246</v>
      </c>
      <c r="F94" s="19" t="s">
        <v>5762</v>
      </c>
      <c r="G94" s="11" t="s">
        <v>1404</v>
      </c>
      <c r="H94" s="17" t="s">
        <v>1486</v>
      </c>
    </row>
    <row r="95" spans="1:8" ht="18" customHeight="1">
      <c r="A95">
        <v>81</v>
      </c>
      <c r="B95">
        <v>81</v>
      </c>
      <c r="C95">
        <v>81</v>
      </c>
      <c r="D95">
        <v>81</v>
      </c>
      <c r="E95" t="s">
        <v>246</v>
      </c>
      <c r="F95" s="19" t="s">
        <v>5762</v>
      </c>
      <c r="G95" s="11" t="s">
        <v>1404</v>
      </c>
      <c r="H95" s="17" t="s">
        <v>1615</v>
      </c>
    </row>
    <row r="96" spans="1:8" ht="18" customHeight="1">
      <c r="A96">
        <v>91</v>
      </c>
      <c r="B96">
        <v>91</v>
      </c>
      <c r="C96">
        <v>91</v>
      </c>
      <c r="D96">
        <v>91</v>
      </c>
      <c r="E96" t="s">
        <v>246</v>
      </c>
      <c r="F96" s="19" t="s">
        <v>5762</v>
      </c>
      <c r="G96" s="11" t="s">
        <v>5096</v>
      </c>
      <c r="H96" s="17" t="s">
        <v>5789</v>
      </c>
    </row>
    <row r="97" spans="1:8" ht="18" customHeight="1">
      <c r="A97">
        <v>164</v>
      </c>
      <c r="B97">
        <v>164</v>
      </c>
      <c r="C97">
        <v>164</v>
      </c>
      <c r="D97">
        <v>164</v>
      </c>
      <c r="E97" t="s">
        <v>246</v>
      </c>
      <c r="F97" s="19" t="s">
        <v>5762</v>
      </c>
      <c r="G97" s="11" t="s">
        <v>5096</v>
      </c>
      <c r="H97" s="17" t="s">
        <v>275</v>
      </c>
    </row>
    <row r="98" spans="1:8" ht="18" customHeight="1">
      <c r="A98">
        <v>129</v>
      </c>
      <c r="B98">
        <v>129</v>
      </c>
      <c r="C98">
        <v>129</v>
      </c>
      <c r="D98">
        <v>129</v>
      </c>
      <c r="E98" t="s">
        <v>246</v>
      </c>
      <c r="F98" s="19" t="s">
        <v>5762</v>
      </c>
      <c r="G98" s="11" t="s">
        <v>1404</v>
      </c>
      <c r="H98" s="17" t="s">
        <v>284</v>
      </c>
    </row>
    <row r="99" spans="1:8" ht="18" customHeight="1">
      <c r="A99">
        <v>253</v>
      </c>
      <c r="B99">
        <v>253</v>
      </c>
      <c r="C99">
        <v>253</v>
      </c>
      <c r="D99">
        <v>253</v>
      </c>
      <c r="E99" t="s">
        <v>246</v>
      </c>
      <c r="F99" s="19" t="s">
        <v>5762</v>
      </c>
      <c r="G99" s="11" t="s">
        <v>1404</v>
      </c>
      <c r="H99" s="17" t="s">
        <v>385</v>
      </c>
    </row>
    <row r="100" spans="1:8" ht="18" customHeight="1">
      <c r="A100">
        <v>71</v>
      </c>
      <c r="B100">
        <v>71</v>
      </c>
      <c r="C100">
        <v>71</v>
      </c>
      <c r="D100">
        <v>71</v>
      </c>
      <c r="E100" t="s">
        <v>246</v>
      </c>
      <c r="F100" s="19" t="s">
        <v>5762</v>
      </c>
      <c r="G100" s="11" t="s">
        <v>1872</v>
      </c>
      <c r="H100" s="17" t="s">
        <v>1876</v>
      </c>
    </row>
    <row r="101" spans="1:8" ht="18" customHeight="1">
      <c r="A101">
        <v>284</v>
      </c>
      <c r="B101">
        <v>284</v>
      </c>
      <c r="C101">
        <v>284</v>
      </c>
      <c r="D101">
        <v>284</v>
      </c>
      <c r="E101" t="s">
        <v>246</v>
      </c>
      <c r="F101" s="19" t="s">
        <v>5762</v>
      </c>
      <c r="G101" s="11" t="s">
        <v>1404</v>
      </c>
      <c r="H101" s="17" t="s">
        <v>421</v>
      </c>
    </row>
    <row r="102" spans="1:8" ht="18" customHeight="1">
      <c r="A102">
        <v>159</v>
      </c>
      <c r="B102">
        <v>159</v>
      </c>
      <c r="C102">
        <v>159</v>
      </c>
      <c r="D102">
        <v>159</v>
      </c>
      <c r="E102" t="s">
        <v>246</v>
      </c>
      <c r="F102" s="19" t="s">
        <v>5762</v>
      </c>
      <c r="G102" s="11" t="s">
        <v>5096</v>
      </c>
      <c r="H102" s="17" t="s">
        <v>5798</v>
      </c>
    </row>
    <row r="103" spans="1:8" ht="18" customHeight="1">
      <c r="A103">
        <v>145</v>
      </c>
      <c r="B103">
        <v>145</v>
      </c>
      <c r="C103">
        <v>145</v>
      </c>
      <c r="D103">
        <v>145</v>
      </c>
      <c r="E103" t="s">
        <v>246</v>
      </c>
      <c r="F103" s="19" t="s">
        <v>5762</v>
      </c>
      <c r="G103" s="11" t="s">
        <v>1404</v>
      </c>
      <c r="H103" s="17" t="s">
        <v>311</v>
      </c>
    </row>
    <row r="104" spans="1:8" ht="18" customHeight="1">
      <c r="A104">
        <v>3</v>
      </c>
      <c r="B104">
        <v>3</v>
      </c>
      <c r="C104">
        <v>3</v>
      </c>
      <c r="D104">
        <v>3</v>
      </c>
      <c r="E104" t="s">
        <v>246</v>
      </c>
      <c r="F104" s="19" t="s">
        <v>5762</v>
      </c>
      <c r="G104" s="11" t="s">
        <v>1404</v>
      </c>
      <c r="H104" s="17" t="s">
        <v>1407</v>
      </c>
    </row>
    <row r="105" spans="1:8" ht="18" customHeight="1">
      <c r="A105">
        <v>97</v>
      </c>
      <c r="B105">
        <v>97</v>
      </c>
      <c r="C105">
        <v>97</v>
      </c>
      <c r="D105">
        <v>97</v>
      </c>
      <c r="E105" t="s">
        <v>246</v>
      </c>
      <c r="F105" s="19" t="s">
        <v>5762</v>
      </c>
      <c r="G105" s="11" t="s">
        <v>5624</v>
      </c>
      <c r="H105" s="17" t="s">
        <v>273</v>
      </c>
    </row>
    <row r="106" spans="1:8" ht="18" customHeight="1">
      <c r="A106">
        <v>93</v>
      </c>
      <c r="B106">
        <v>93</v>
      </c>
      <c r="C106">
        <v>93</v>
      </c>
      <c r="D106">
        <v>93</v>
      </c>
      <c r="E106" t="s">
        <v>246</v>
      </c>
      <c r="F106" s="19" t="s">
        <v>5762</v>
      </c>
      <c r="G106" s="11" t="s">
        <v>5096</v>
      </c>
      <c r="H106" s="17" t="s">
        <v>5791</v>
      </c>
    </row>
    <row r="107" spans="1:8" ht="18" customHeight="1">
      <c r="A107">
        <v>54</v>
      </c>
      <c r="B107">
        <v>54</v>
      </c>
      <c r="C107">
        <v>54</v>
      </c>
      <c r="D107">
        <v>54</v>
      </c>
      <c r="E107" t="s">
        <v>246</v>
      </c>
      <c r="F107" s="19" t="s">
        <v>5762</v>
      </c>
      <c r="G107" s="11" t="s">
        <v>1404</v>
      </c>
      <c r="H107" s="17" t="s">
        <v>1548</v>
      </c>
    </row>
    <row r="108" spans="1:8" ht="18" customHeight="1">
      <c r="A108">
        <v>76</v>
      </c>
      <c r="B108">
        <v>76</v>
      </c>
      <c r="C108">
        <v>76</v>
      </c>
      <c r="D108">
        <v>76</v>
      </c>
      <c r="E108" t="s">
        <v>246</v>
      </c>
      <c r="F108" s="19" t="s">
        <v>5762</v>
      </c>
      <c r="G108" s="11" t="s">
        <v>1404</v>
      </c>
      <c r="H108" s="17" t="s">
        <v>247</v>
      </c>
    </row>
    <row r="109" spans="1:8" ht="18" customHeight="1">
      <c r="A109">
        <v>228</v>
      </c>
      <c r="B109">
        <v>228</v>
      </c>
      <c r="C109">
        <v>228</v>
      </c>
      <c r="D109">
        <v>228</v>
      </c>
      <c r="E109" t="s">
        <v>246</v>
      </c>
      <c r="F109" s="19" t="s">
        <v>5762</v>
      </c>
      <c r="G109" s="11" t="s">
        <v>5096</v>
      </c>
      <c r="H109" s="17" t="s">
        <v>375</v>
      </c>
    </row>
    <row r="110" spans="1:8" ht="18" customHeight="1">
      <c r="A110">
        <v>227</v>
      </c>
      <c r="B110">
        <v>227</v>
      </c>
      <c r="C110">
        <v>227</v>
      </c>
      <c r="D110">
        <v>227</v>
      </c>
      <c r="E110" t="s">
        <v>246</v>
      </c>
      <c r="F110" s="19" t="s">
        <v>5762</v>
      </c>
      <c r="G110" s="11" t="s">
        <v>5096</v>
      </c>
      <c r="H110" s="17" t="s">
        <v>374</v>
      </c>
    </row>
    <row r="111" spans="1:8" ht="18" customHeight="1">
      <c r="A111">
        <v>296</v>
      </c>
      <c r="B111">
        <v>296</v>
      </c>
      <c r="C111">
        <v>296</v>
      </c>
      <c r="D111">
        <v>296</v>
      </c>
      <c r="E111" t="s">
        <v>246</v>
      </c>
      <c r="F111" s="19" t="s">
        <v>5762</v>
      </c>
      <c r="G111" s="11" t="s">
        <v>1872</v>
      </c>
      <c r="H111" s="17" t="s">
        <v>428</v>
      </c>
    </row>
    <row r="112" spans="1:8" ht="18" customHeight="1">
      <c r="A112">
        <v>209</v>
      </c>
      <c r="B112">
        <v>209</v>
      </c>
      <c r="C112">
        <v>209</v>
      </c>
      <c r="D112">
        <v>209</v>
      </c>
      <c r="E112" t="s">
        <v>246</v>
      </c>
      <c r="F112" s="19" t="s">
        <v>5762</v>
      </c>
      <c r="G112" s="11" t="s">
        <v>1404</v>
      </c>
      <c r="H112" s="17" t="s">
        <v>353</v>
      </c>
    </row>
    <row r="113" spans="1:8" ht="18" customHeight="1">
      <c r="A113">
        <v>221</v>
      </c>
      <c r="B113">
        <v>221</v>
      </c>
      <c r="C113">
        <v>221</v>
      </c>
      <c r="D113">
        <v>221</v>
      </c>
      <c r="E113" t="s">
        <v>246</v>
      </c>
      <c r="F113" s="19" t="s">
        <v>5762</v>
      </c>
      <c r="G113" s="11" t="s">
        <v>5096</v>
      </c>
      <c r="H113" s="17" t="s">
        <v>368</v>
      </c>
    </row>
    <row r="114" spans="1:8" ht="18" customHeight="1">
      <c r="A114">
        <v>183</v>
      </c>
      <c r="B114">
        <v>183</v>
      </c>
      <c r="C114">
        <v>183</v>
      </c>
      <c r="D114">
        <v>183</v>
      </c>
      <c r="E114" t="s">
        <v>246</v>
      </c>
      <c r="F114" s="19" t="s">
        <v>5762</v>
      </c>
      <c r="G114" s="11" t="s">
        <v>1404</v>
      </c>
      <c r="H114" s="17" t="s">
        <v>328</v>
      </c>
    </row>
    <row r="115" spans="1:8" ht="18" customHeight="1">
      <c r="A115">
        <v>90</v>
      </c>
      <c r="B115">
        <v>90</v>
      </c>
      <c r="C115">
        <v>90</v>
      </c>
      <c r="D115">
        <v>90</v>
      </c>
      <c r="E115" t="s">
        <v>246</v>
      </c>
      <c r="F115" s="19" t="s">
        <v>5762</v>
      </c>
      <c r="G115" s="11" t="s">
        <v>5096</v>
      </c>
      <c r="H115" s="17" t="s">
        <v>5788</v>
      </c>
    </row>
    <row r="116" spans="1:8" ht="18" customHeight="1">
      <c r="A116">
        <v>153</v>
      </c>
      <c r="B116">
        <v>153</v>
      </c>
      <c r="C116">
        <v>153</v>
      </c>
      <c r="D116">
        <v>153</v>
      </c>
      <c r="E116" t="s">
        <v>246</v>
      </c>
      <c r="F116" s="19" t="s">
        <v>5762</v>
      </c>
      <c r="G116" s="11" t="s">
        <v>5624</v>
      </c>
      <c r="H116" s="17" t="s">
        <v>323</v>
      </c>
    </row>
    <row r="117" spans="1:8" ht="18" customHeight="1">
      <c r="A117">
        <v>240</v>
      </c>
      <c r="B117">
        <v>240</v>
      </c>
      <c r="C117">
        <v>240</v>
      </c>
      <c r="D117">
        <v>240</v>
      </c>
      <c r="E117" t="s">
        <v>246</v>
      </c>
      <c r="F117" s="19" t="s">
        <v>5762</v>
      </c>
      <c r="G117" s="11" t="s">
        <v>5507</v>
      </c>
      <c r="H117" s="17" t="s">
        <v>324</v>
      </c>
    </row>
    <row r="118" spans="1:8" ht="18" customHeight="1">
      <c r="A118">
        <v>307</v>
      </c>
      <c r="B118">
        <v>307</v>
      </c>
      <c r="C118">
        <v>307</v>
      </c>
      <c r="D118">
        <v>307</v>
      </c>
      <c r="E118" t="s">
        <v>246</v>
      </c>
      <c r="F118" s="19" t="s">
        <v>5762</v>
      </c>
      <c r="G118" s="11" t="s">
        <v>5096</v>
      </c>
      <c r="H118" s="17" t="s">
        <v>439</v>
      </c>
    </row>
    <row r="119" spans="1:8" ht="18" customHeight="1">
      <c r="A119">
        <v>305</v>
      </c>
      <c r="B119">
        <v>305</v>
      </c>
      <c r="C119">
        <v>305</v>
      </c>
      <c r="D119">
        <v>305</v>
      </c>
      <c r="E119" t="s">
        <v>246</v>
      </c>
      <c r="F119" s="19" t="s">
        <v>5762</v>
      </c>
      <c r="G119" s="11" t="s">
        <v>1404</v>
      </c>
      <c r="H119" s="17" t="s">
        <v>436</v>
      </c>
    </row>
    <row r="120" spans="1:8" ht="18" customHeight="1">
      <c r="A120">
        <v>203</v>
      </c>
      <c r="B120">
        <v>203</v>
      </c>
      <c r="C120">
        <v>203</v>
      </c>
      <c r="D120">
        <v>203</v>
      </c>
      <c r="E120" t="s">
        <v>246</v>
      </c>
      <c r="F120" s="19" t="s">
        <v>5762</v>
      </c>
      <c r="G120" s="11" t="s">
        <v>5096</v>
      </c>
      <c r="H120" s="17" t="s">
        <v>347</v>
      </c>
    </row>
    <row r="121" spans="1:8" ht="18" customHeight="1">
      <c r="A121">
        <v>214</v>
      </c>
      <c r="B121">
        <v>214</v>
      </c>
      <c r="C121">
        <v>214</v>
      </c>
      <c r="D121">
        <v>214</v>
      </c>
      <c r="E121" t="s">
        <v>246</v>
      </c>
      <c r="F121" s="19" t="s">
        <v>5762</v>
      </c>
      <c r="G121" s="11" t="s">
        <v>1404</v>
      </c>
      <c r="H121" s="17" t="s">
        <v>359</v>
      </c>
    </row>
    <row r="122" spans="1:8" ht="18" customHeight="1">
      <c r="A122">
        <v>87</v>
      </c>
      <c r="B122">
        <v>87</v>
      </c>
      <c r="C122">
        <v>87</v>
      </c>
      <c r="D122">
        <v>87</v>
      </c>
      <c r="E122" t="s">
        <v>246</v>
      </c>
      <c r="F122" s="19" t="s">
        <v>5762</v>
      </c>
      <c r="G122" s="11" t="s">
        <v>5096</v>
      </c>
      <c r="H122" s="17" t="s">
        <v>5785</v>
      </c>
    </row>
    <row r="123" spans="1:8" ht="18" customHeight="1">
      <c r="A123">
        <v>11</v>
      </c>
      <c r="B123">
        <v>11</v>
      </c>
      <c r="C123">
        <v>11</v>
      </c>
      <c r="D123">
        <v>11</v>
      </c>
      <c r="E123" t="s">
        <v>246</v>
      </c>
      <c r="F123" s="19" t="s">
        <v>5762</v>
      </c>
      <c r="G123" s="11" t="s">
        <v>1404</v>
      </c>
      <c r="H123" s="17" t="s">
        <v>1436</v>
      </c>
    </row>
    <row r="124" spans="1:8" ht="18" customHeight="1">
      <c r="A124">
        <v>112</v>
      </c>
      <c r="B124">
        <v>112</v>
      </c>
      <c r="C124">
        <v>112</v>
      </c>
      <c r="D124">
        <v>112</v>
      </c>
      <c r="E124" t="s">
        <v>246</v>
      </c>
      <c r="F124" s="19" t="s">
        <v>5762</v>
      </c>
      <c r="G124" s="11" t="s">
        <v>1404</v>
      </c>
      <c r="H124" s="17" t="s">
        <v>1436</v>
      </c>
    </row>
    <row r="125" spans="1:8" ht="18" customHeight="1">
      <c r="A125">
        <v>78</v>
      </c>
      <c r="B125">
        <v>78</v>
      </c>
      <c r="C125">
        <v>78</v>
      </c>
      <c r="D125">
        <v>78</v>
      </c>
      <c r="E125" t="s">
        <v>246</v>
      </c>
      <c r="F125" s="19" t="s">
        <v>5762</v>
      </c>
      <c r="G125" s="11" t="s">
        <v>1404</v>
      </c>
      <c r="H125" s="17" t="s">
        <v>1606</v>
      </c>
    </row>
    <row r="126" spans="1:8" ht="18" customHeight="1">
      <c r="A126">
        <v>13</v>
      </c>
      <c r="B126">
        <v>13</v>
      </c>
      <c r="C126">
        <v>13</v>
      </c>
      <c r="D126">
        <v>13</v>
      </c>
      <c r="E126" t="s">
        <v>246</v>
      </c>
      <c r="F126" s="19" t="s">
        <v>5762</v>
      </c>
      <c r="G126" s="11" t="s">
        <v>1404</v>
      </c>
      <c r="H126" s="17" t="s">
        <v>1439</v>
      </c>
    </row>
    <row r="127" spans="1:8" ht="18" customHeight="1">
      <c r="A127">
        <v>69</v>
      </c>
      <c r="B127">
        <v>69</v>
      </c>
      <c r="C127">
        <v>69</v>
      </c>
      <c r="D127">
        <v>69</v>
      </c>
      <c r="E127" t="s">
        <v>246</v>
      </c>
      <c r="F127" s="19" t="s">
        <v>5762</v>
      </c>
      <c r="G127" s="11" t="s">
        <v>1404</v>
      </c>
      <c r="H127" s="17" t="s">
        <v>1587</v>
      </c>
    </row>
    <row r="128" spans="1:8" ht="18" customHeight="1">
      <c r="A128">
        <v>252</v>
      </c>
      <c r="B128">
        <v>252</v>
      </c>
      <c r="C128">
        <v>252</v>
      </c>
      <c r="D128">
        <v>252</v>
      </c>
      <c r="E128" t="s">
        <v>246</v>
      </c>
      <c r="F128" s="19" t="s">
        <v>5762</v>
      </c>
      <c r="G128" s="11" t="s">
        <v>1872</v>
      </c>
      <c r="H128" s="17" t="s">
        <v>382</v>
      </c>
    </row>
    <row r="129" spans="1:8" ht="18" customHeight="1">
      <c r="A129">
        <v>127</v>
      </c>
      <c r="B129">
        <v>127</v>
      </c>
      <c r="C129">
        <v>127</v>
      </c>
      <c r="D129">
        <v>127</v>
      </c>
      <c r="E129" t="s">
        <v>246</v>
      </c>
      <c r="F129" s="19" t="s">
        <v>5762</v>
      </c>
      <c r="G129" s="11" t="s">
        <v>1404</v>
      </c>
      <c r="H129" s="17" t="s">
        <v>280</v>
      </c>
    </row>
    <row r="130" spans="1:8" ht="18" customHeight="1">
      <c r="A130">
        <v>35</v>
      </c>
      <c r="B130">
        <v>35</v>
      </c>
      <c r="C130">
        <v>35</v>
      </c>
      <c r="D130">
        <v>35</v>
      </c>
      <c r="E130" t="s">
        <v>246</v>
      </c>
      <c r="F130" s="19" t="s">
        <v>5762</v>
      </c>
      <c r="G130" s="11" t="s">
        <v>1404</v>
      </c>
      <c r="H130" s="17" t="s">
        <v>1496</v>
      </c>
    </row>
    <row r="131" spans="1:8" ht="18" customHeight="1">
      <c r="A131">
        <v>49</v>
      </c>
      <c r="B131">
        <v>49</v>
      </c>
      <c r="C131">
        <v>49</v>
      </c>
      <c r="D131">
        <v>49</v>
      </c>
      <c r="E131" t="s">
        <v>246</v>
      </c>
      <c r="F131" s="19" t="s">
        <v>5762</v>
      </c>
      <c r="G131" s="11" t="s">
        <v>1404</v>
      </c>
      <c r="H131" s="17" t="s">
        <v>1532</v>
      </c>
    </row>
    <row r="132" spans="1:8" ht="18" customHeight="1">
      <c r="A132">
        <v>142</v>
      </c>
      <c r="B132">
        <v>142</v>
      </c>
      <c r="C132">
        <v>142</v>
      </c>
      <c r="D132">
        <v>142</v>
      </c>
      <c r="E132" t="s">
        <v>246</v>
      </c>
      <c r="F132" s="19" t="s">
        <v>5762</v>
      </c>
      <c r="G132" s="11" t="s">
        <v>5624</v>
      </c>
      <c r="H132" s="17" t="s">
        <v>308</v>
      </c>
    </row>
    <row r="133" spans="1:8" ht="18" customHeight="1">
      <c r="A133">
        <v>272</v>
      </c>
      <c r="B133">
        <v>272</v>
      </c>
      <c r="C133">
        <v>272</v>
      </c>
      <c r="D133">
        <v>272</v>
      </c>
      <c r="E133" t="s">
        <v>246</v>
      </c>
      <c r="F133" s="19" t="s">
        <v>5762</v>
      </c>
      <c r="G133" s="11" t="s">
        <v>1404</v>
      </c>
      <c r="H133" s="17" t="s">
        <v>444</v>
      </c>
    </row>
    <row r="134" spans="1:8" ht="18" customHeight="1">
      <c r="A134">
        <v>83</v>
      </c>
      <c r="B134">
        <v>83</v>
      </c>
      <c r="C134">
        <v>83</v>
      </c>
      <c r="D134">
        <v>83</v>
      </c>
      <c r="E134" t="s">
        <v>246</v>
      </c>
      <c r="F134" s="19" t="s">
        <v>5762</v>
      </c>
      <c r="G134" s="11" t="s">
        <v>5096</v>
      </c>
      <c r="H134" s="17" t="s">
        <v>5781</v>
      </c>
    </row>
    <row r="135" spans="1:8" ht="18" customHeight="1">
      <c r="A135">
        <v>168</v>
      </c>
      <c r="B135">
        <v>168</v>
      </c>
      <c r="C135">
        <v>168</v>
      </c>
      <c r="D135">
        <v>168</v>
      </c>
      <c r="E135" t="s">
        <v>246</v>
      </c>
      <c r="F135" s="19" t="s">
        <v>5762</v>
      </c>
      <c r="G135" s="11" t="s">
        <v>1404</v>
      </c>
      <c r="H135" s="17" t="s">
        <v>1711</v>
      </c>
    </row>
    <row r="136" spans="1:8" ht="18" customHeight="1">
      <c r="A136">
        <v>191</v>
      </c>
      <c r="B136">
        <v>191</v>
      </c>
      <c r="C136">
        <v>191</v>
      </c>
      <c r="D136">
        <v>191</v>
      </c>
      <c r="E136" t="s">
        <v>246</v>
      </c>
      <c r="F136" s="19" t="s">
        <v>5762</v>
      </c>
      <c r="G136" s="11" t="s">
        <v>5096</v>
      </c>
      <c r="H136" s="17" t="s">
        <v>313</v>
      </c>
    </row>
    <row r="137" spans="1:8" ht="18" customHeight="1">
      <c r="A137">
        <v>5</v>
      </c>
      <c r="B137">
        <v>5</v>
      </c>
      <c r="C137">
        <v>5</v>
      </c>
      <c r="D137">
        <v>5</v>
      </c>
      <c r="E137" t="s">
        <v>246</v>
      </c>
      <c r="F137" s="19" t="s">
        <v>5762</v>
      </c>
      <c r="G137" s="11" t="s">
        <v>1404</v>
      </c>
      <c r="H137" s="17" t="s">
        <v>1414</v>
      </c>
    </row>
    <row r="138" spans="1:8" ht="18" customHeight="1">
      <c r="A138">
        <v>151</v>
      </c>
      <c r="B138">
        <v>151</v>
      </c>
      <c r="C138">
        <v>151</v>
      </c>
      <c r="D138">
        <v>151</v>
      </c>
      <c r="E138" t="s">
        <v>246</v>
      </c>
      <c r="F138" s="19" t="s">
        <v>5762</v>
      </c>
      <c r="G138" s="11" t="s">
        <v>1872</v>
      </c>
      <c r="H138" s="17" t="s">
        <v>321</v>
      </c>
    </row>
    <row r="139" spans="1:8" ht="18" customHeight="1">
      <c r="A139">
        <v>133</v>
      </c>
      <c r="B139">
        <v>133</v>
      </c>
      <c r="C139">
        <v>133</v>
      </c>
      <c r="D139">
        <v>133</v>
      </c>
      <c r="E139" t="s">
        <v>246</v>
      </c>
      <c r="F139" s="19" t="s">
        <v>5762</v>
      </c>
      <c r="G139" s="11" t="s">
        <v>1404</v>
      </c>
      <c r="H139" s="17" t="s">
        <v>291</v>
      </c>
    </row>
    <row r="140" spans="1:8" ht="18" customHeight="1">
      <c r="A140">
        <v>20</v>
      </c>
      <c r="B140">
        <v>20</v>
      </c>
      <c r="C140">
        <v>20</v>
      </c>
      <c r="D140">
        <v>20</v>
      </c>
      <c r="E140" t="s">
        <v>246</v>
      </c>
      <c r="F140" s="19" t="s">
        <v>5762</v>
      </c>
      <c r="G140" s="11" t="s">
        <v>1404</v>
      </c>
      <c r="H140" s="17" t="s">
        <v>1457</v>
      </c>
    </row>
    <row r="141" spans="1:8" ht="18" customHeight="1">
      <c r="A141">
        <v>84</v>
      </c>
      <c r="B141">
        <v>84</v>
      </c>
      <c r="C141">
        <v>84</v>
      </c>
      <c r="D141">
        <v>84</v>
      </c>
      <c r="E141" t="s">
        <v>246</v>
      </c>
      <c r="F141" s="19" t="s">
        <v>5762</v>
      </c>
      <c r="G141" s="11" t="s">
        <v>5096</v>
      </c>
      <c r="H141" s="17" t="s">
        <v>5782</v>
      </c>
    </row>
    <row r="142" spans="1:8" ht="18" customHeight="1">
      <c r="A142">
        <v>106</v>
      </c>
      <c r="B142">
        <v>106</v>
      </c>
      <c r="C142">
        <v>106</v>
      </c>
      <c r="D142">
        <v>106</v>
      </c>
      <c r="E142" t="s">
        <v>246</v>
      </c>
      <c r="F142" s="19" t="s">
        <v>5762</v>
      </c>
      <c r="G142" s="11" t="s">
        <v>1404</v>
      </c>
      <c r="H142" s="17" t="s">
        <v>268</v>
      </c>
    </row>
    <row r="143" spans="1:8" ht="18" customHeight="1">
      <c r="A143">
        <v>64</v>
      </c>
      <c r="B143">
        <v>64</v>
      </c>
      <c r="C143">
        <v>64</v>
      </c>
      <c r="D143">
        <v>64</v>
      </c>
      <c r="E143" t="s">
        <v>246</v>
      </c>
      <c r="F143" s="19" t="s">
        <v>5762</v>
      </c>
      <c r="G143" s="11" t="s">
        <v>1404</v>
      </c>
      <c r="H143" s="17" t="s">
        <v>1578</v>
      </c>
    </row>
    <row r="144" spans="1:8" ht="18" customHeight="1">
      <c r="A144">
        <v>47</v>
      </c>
      <c r="B144">
        <v>47</v>
      </c>
      <c r="C144">
        <v>47</v>
      </c>
      <c r="D144">
        <v>47</v>
      </c>
      <c r="E144" t="s">
        <v>246</v>
      </c>
      <c r="F144" s="19" t="s">
        <v>5762</v>
      </c>
      <c r="G144" s="11" t="s">
        <v>1404</v>
      </c>
      <c r="H144" s="17" t="s">
        <v>1529</v>
      </c>
    </row>
    <row r="145" spans="1:8" ht="18" customHeight="1">
      <c r="A145">
        <v>229</v>
      </c>
      <c r="B145">
        <v>229</v>
      </c>
      <c r="C145">
        <v>229</v>
      </c>
      <c r="D145">
        <v>229</v>
      </c>
      <c r="E145" t="s">
        <v>246</v>
      </c>
      <c r="F145" s="19" t="s">
        <v>5762</v>
      </c>
      <c r="G145" s="11" t="s">
        <v>5096</v>
      </c>
      <c r="H145" s="17" t="s">
        <v>377</v>
      </c>
    </row>
    <row r="146" spans="1:8" ht="18" customHeight="1">
      <c r="A146">
        <v>89</v>
      </c>
      <c r="B146">
        <v>89</v>
      </c>
      <c r="C146">
        <v>89</v>
      </c>
      <c r="D146">
        <v>89</v>
      </c>
      <c r="E146" t="s">
        <v>246</v>
      </c>
      <c r="F146" s="19" t="s">
        <v>5762</v>
      </c>
      <c r="G146" s="11" t="s">
        <v>5096</v>
      </c>
      <c r="H146" s="17" t="s">
        <v>5787</v>
      </c>
    </row>
    <row r="147" spans="1:8" ht="18" customHeight="1">
      <c r="A147">
        <v>143</v>
      </c>
      <c r="B147">
        <v>143</v>
      </c>
      <c r="C147">
        <v>143</v>
      </c>
      <c r="D147">
        <v>143</v>
      </c>
      <c r="E147" t="s">
        <v>246</v>
      </c>
      <c r="F147" s="19" t="s">
        <v>5762</v>
      </c>
      <c r="G147" s="11" t="s">
        <v>1404</v>
      </c>
      <c r="H147" s="17" t="s">
        <v>309</v>
      </c>
    </row>
    <row r="148" spans="1:8" ht="18" customHeight="1">
      <c r="A148">
        <v>96</v>
      </c>
      <c r="B148">
        <v>96</v>
      </c>
      <c r="C148">
        <v>96</v>
      </c>
      <c r="D148">
        <v>96</v>
      </c>
      <c r="E148" t="s">
        <v>246</v>
      </c>
      <c r="F148" s="19" t="s">
        <v>5762</v>
      </c>
      <c r="G148" s="11" t="s">
        <v>1404</v>
      </c>
      <c r="H148" s="17" t="s">
        <v>1618</v>
      </c>
    </row>
    <row r="149" spans="1:8" ht="18" customHeight="1">
      <c r="A149">
        <v>279</v>
      </c>
      <c r="B149">
        <v>279</v>
      </c>
      <c r="C149">
        <v>279</v>
      </c>
      <c r="D149">
        <v>279</v>
      </c>
      <c r="E149" t="s">
        <v>246</v>
      </c>
      <c r="F149" s="19" t="s">
        <v>5762</v>
      </c>
      <c r="G149" s="11" t="s">
        <v>5096</v>
      </c>
      <c r="H149" s="17" t="s">
        <v>418</v>
      </c>
    </row>
    <row r="150" spans="1:8" ht="18" customHeight="1">
      <c r="A150">
        <v>1</v>
      </c>
      <c r="B150">
        <v>1</v>
      </c>
      <c r="C150">
        <v>1</v>
      </c>
      <c r="D150">
        <v>1</v>
      </c>
      <c r="E150" t="s">
        <v>246</v>
      </c>
      <c r="F150" s="19" t="s">
        <v>5762</v>
      </c>
      <c r="G150" s="11" t="s">
        <v>5096</v>
      </c>
      <c r="H150" s="17" t="s">
        <v>5769</v>
      </c>
    </row>
    <row r="151" spans="1:8" ht="18" customHeight="1">
      <c r="A151">
        <v>194</v>
      </c>
      <c r="B151">
        <v>194</v>
      </c>
      <c r="C151">
        <v>194</v>
      </c>
      <c r="D151">
        <v>194</v>
      </c>
      <c r="E151" t="s">
        <v>246</v>
      </c>
      <c r="F151" s="19" t="s">
        <v>5762</v>
      </c>
      <c r="G151" s="11" t="s">
        <v>5096</v>
      </c>
      <c r="H151" s="17" t="s">
        <v>338</v>
      </c>
    </row>
    <row r="152" spans="1:8" ht="18" customHeight="1">
      <c r="A152">
        <v>28</v>
      </c>
      <c r="B152">
        <v>28</v>
      </c>
      <c r="C152">
        <v>28</v>
      </c>
      <c r="D152">
        <v>28</v>
      </c>
      <c r="E152" t="s">
        <v>246</v>
      </c>
      <c r="F152" s="19" t="s">
        <v>5762</v>
      </c>
      <c r="G152" s="11" t="s">
        <v>1404</v>
      </c>
      <c r="H152" s="17" t="s">
        <v>1483</v>
      </c>
    </row>
    <row r="153" spans="1:8" ht="18" customHeight="1">
      <c r="A153">
        <v>306</v>
      </c>
      <c r="B153">
        <v>306</v>
      </c>
      <c r="C153">
        <v>306</v>
      </c>
      <c r="D153">
        <v>306</v>
      </c>
      <c r="E153" t="s">
        <v>246</v>
      </c>
      <c r="F153" s="19" t="s">
        <v>5762</v>
      </c>
      <c r="G153" s="11" t="s">
        <v>1404</v>
      </c>
      <c r="H153" s="17" t="s">
        <v>438</v>
      </c>
    </row>
    <row r="154" spans="1:8" ht="18" customHeight="1">
      <c r="A154">
        <v>249</v>
      </c>
      <c r="B154">
        <v>249</v>
      </c>
      <c r="C154">
        <v>249</v>
      </c>
      <c r="D154">
        <v>249</v>
      </c>
      <c r="E154" t="s">
        <v>246</v>
      </c>
      <c r="F154" s="19" t="s">
        <v>5762</v>
      </c>
      <c r="G154" s="11" t="s">
        <v>1404</v>
      </c>
      <c r="H154" s="17" t="s">
        <v>392</v>
      </c>
    </row>
    <row r="155" spans="1:8" ht="18" customHeight="1">
      <c r="A155">
        <v>22</v>
      </c>
      <c r="B155">
        <v>22</v>
      </c>
      <c r="C155">
        <v>22</v>
      </c>
      <c r="D155">
        <v>22</v>
      </c>
      <c r="E155" t="s">
        <v>246</v>
      </c>
      <c r="F155" s="19" t="s">
        <v>5762</v>
      </c>
      <c r="G155" s="11" t="s">
        <v>1404</v>
      </c>
      <c r="H155" s="17" t="s">
        <v>1460</v>
      </c>
    </row>
    <row r="156" spans="1:8" ht="18" customHeight="1">
      <c r="A156">
        <v>43</v>
      </c>
      <c r="B156">
        <v>43</v>
      </c>
      <c r="C156">
        <v>43</v>
      </c>
      <c r="D156">
        <v>43</v>
      </c>
      <c r="E156" t="s">
        <v>246</v>
      </c>
      <c r="F156" s="19" t="s">
        <v>5762</v>
      </c>
      <c r="G156" s="11" t="s">
        <v>5624</v>
      </c>
      <c r="H156" s="17" t="s">
        <v>5776</v>
      </c>
    </row>
    <row r="157" spans="1:8" ht="18" customHeight="1">
      <c r="A157">
        <v>156</v>
      </c>
      <c r="B157">
        <v>156</v>
      </c>
      <c r="C157">
        <v>156</v>
      </c>
      <c r="D157">
        <v>156</v>
      </c>
      <c r="E157" t="s">
        <v>246</v>
      </c>
      <c r="F157" s="19" t="s">
        <v>5762</v>
      </c>
      <c r="G157" s="11" t="s">
        <v>5096</v>
      </c>
      <c r="H157" s="17" t="s">
        <v>5795</v>
      </c>
    </row>
    <row r="158" spans="1:8" ht="18" customHeight="1">
      <c r="A158">
        <v>294</v>
      </c>
      <c r="B158">
        <v>294</v>
      </c>
      <c r="C158">
        <v>294</v>
      </c>
      <c r="D158">
        <v>294</v>
      </c>
      <c r="E158" t="s">
        <v>246</v>
      </c>
      <c r="F158" s="19" t="s">
        <v>5762</v>
      </c>
      <c r="G158" s="11" t="s">
        <v>5096</v>
      </c>
      <c r="H158" s="17" t="s">
        <v>427</v>
      </c>
    </row>
    <row r="159" spans="1:8" ht="18" customHeight="1">
      <c r="A159">
        <v>154</v>
      </c>
      <c r="B159">
        <v>154</v>
      </c>
      <c r="C159">
        <v>154</v>
      </c>
      <c r="D159">
        <v>154</v>
      </c>
      <c r="E159" t="s">
        <v>246</v>
      </c>
      <c r="F159" s="19" t="s">
        <v>5762</v>
      </c>
      <c r="G159" s="11" t="s">
        <v>1404</v>
      </c>
      <c r="H159" s="17" t="s">
        <v>254</v>
      </c>
    </row>
    <row r="160" spans="1:8" ht="18" customHeight="1">
      <c r="A160">
        <v>245</v>
      </c>
      <c r="B160">
        <v>245</v>
      </c>
      <c r="C160">
        <v>245</v>
      </c>
      <c r="D160">
        <v>245</v>
      </c>
      <c r="E160" t="s">
        <v>246</v>
      </c>
      <c r="F160" s="19" t="s">
        <v>5762</v>
      </c>
      <c r="G160" s="11" t="s">
        <v>5507</v>
      </c>
      <c r="H160" s="17" t="s">
        <v>388</v>
      </c>
    </row>
    <row r="161" spans="1:8" ht="18" customHeight="1">
      <c r="A161">
        <v>55</v>
      </c>
      <c r="B161">
        <v>55</v>
      </c>
      <c r="C161">
        <v>55</v>
      </c>
      <c r="D161">
        <v>55</v>
      </c>
      <c r="E161" t="s">
        <v>246</v>
      </c>
      <c r="F161" s="19" t="s">
        <v>5762</v>
      </c>
      <c r="G161" s="11" t="s">
        <v>5624</v>
      </c>
      <c r="H161" s="17" t="s">
        <v>5778</v>
      </c>
    </row>
    <row r="162" spans="1:8" ht="18" customHeight="1">
      <c r="A162">
        <v>178</v>
      </c>
      <c r="B162">
        <v>178</v>
      </c>
      <c r="C162">
        <v>178</v>
      </c>
      <c r="D162">
        <v>178</v>
      </c>
      <c r="E162" t="s">
        <v>246</v>
      </c>
      <c r="F162" s="19" t="s">
        <v>5762</v>
      </c>
      <c r="G162" s="11" t="s">
        <v>1404</v>
      </c>
      <c r="H162" s="17" t="s">
        <v>299</v>
      </c>
    </row>
    <row r="163" spans="1:8" ht="18" customHeight="1">
      <c r="A163">
        <v>59</v>
      </c>
      <c r="B163">
        <v>59</v>
      </c>
      <c r="C163">
        <v>59</v>
      </c>
      <c r="D163">
        <v>59</v>
      </c>
      <c r="E163" t="s">
        <v>246</v>
      </c>
      <c r="F163" s="19" t="s">
        <v>5762</v>
      </c>
      <c r="G163" s="11" t="s">
        <v>1404</v>
      </c>
      <c r="H163" s="17" t="s">
        <v>1562</v>
      </c>
    </row>
    <row r="164" spans="1:8" ht="18" customHeight="1">
      <c r="A164">
        <v>233</v>
      </c>
      <c r="B164">
        <v>233</v>
      </c>
      <c r="C164">
        <v>233</v>
      </c>
      <c r="D164">
        <v>233</v>
      </c>
      <c r="E164" t="s">
        <v>246</v>
      </c>
      <c r="F164" s="19" t="s">
        <v>5762</v>
      </c>
      <c r="G164" s="11" t="s">
        <v>5096</v>
      </c>
      <c r="H164" s="17" t="s">
        <v>380</v>
      </c>
    </row>
    <row r="165" spans="1:8" ht="18" customHeight="1">
      <c r="A165">
        <v>225</v>
      </c>
      <c r="B165">
        <v>225</v>
      </c>
      <c r="C165">
        <v>225</v>
      </c>
      <c r="D165">
        <v>225</v>
      </c>
      <c r="E165" t="s">
        <v>246</v>
      </c>
      <c r="F165" s="19" t="s">
        <v>5762</v>
      </c>
      <c r="G165" s="11" t="s">
        <v>5096</v>
      </c>
      <c r="H165" s="17" t="s">
        <v>372</v>
      </c>
    </row>
    <row r="166" spans="1:8" ht="18" customHeight="1">
      <c r="A166">
        <v>173</v>
      </c>
      <c r="B166">
        <v>173</v>
      </c>
      <c r="C166">
        <v>173</v>
      </c>
      <c r="D166">
        <v>173</v>
      </c>
      <c r="E166" t="s">
        <v>246</v>
      </c>
      <c r="F166" s="19" t="s">
        <v>5762</v>
      </c>
      <c r="G166" s="11" t="s">
        <v>1404</v>
      </c>
      <c r="H166" s="17" t="s">
        <v>1714</v>
      </c>
    </row>
    <row r="167" spans="1:8" ht="18" customHeight="1">
      <c r="A167">
        <v>255</v>
      </c>
      <c r="B167">
        <v>255</v>
      </c>
      <c r="C167">
        <v>255</v>
      </c>
      <c r="D167">
        <v>255</v>
      </c>
      <c r="E167" t="s">
        <v>246</v>
      </c>
      <c r="F167" s="19" t="s">
        <v>5762</v>
      </c>
      <c r="G167" s="11" t="s">
        <v>1404</v>
      </c>
      <c r="H167" s="17" t="s">
        <v>215</v>
      </c>
    </row>
    <row r="168" spans="1:8" ht="18" customHeight="1">
      <c r="A168">
        <v>33</v>
      </c>
      <c r="B168">
        <v>33</v>
      </c>
      <c r="C168">
        <v>33</v>
      </c>
      <c r="D168">
        <v>33</v>
      </c>
      <c r="E168" t="s">
        <v>246</v>
      </c>
      <c r="F168" s="19" t="s">
        <v>5762</v>
      </c>
      <c r="G168" s="11" t="s">
        <v>1866</v>
      </c>
      <c r="H168" s="17" t="s">
        <v>259</v>
      </c>
    </row>
    <row r="169" spans="1:8" ht="18" customHeight="1">
      <c r="A169">
        <v>204</v>
      </c>
      <c r="B169">
        <v>204</v>
      </c>
      <c r="C169">
        <v>204</v>
      </c>
      <c r="D169">
        <v>204</v>
      </c>
      <c r="E169" t="s">
        <v>246</v>
      </c>
      <c r="F169" s="19" t="s">
        <v>5762</v>
      </c>
      <c r="G169" s="11" t="s">
        <v>1404</v>
      </c>
      <c r="H169" s="17" t="s">
        <v>361</v>
      </c>
    </row>
    <row r="170" spans="1:8" ht="18" customHeight="1">
      <c r="A170">
        <v>208</v>
      </c>
      <c r="B170">
        <v>208</v>
      </c>
      <c r="C170">
        <v>208</v>
      </c>
      <c r="D170">
        <v>208</v>
      </c>
      <c r="E170" t="s">
        <v>246</v>
      </c>
      <c r="F170" s="19" t="s">
        <v>5762</v>
      </c>
      <c r="G170" s="11" t="s">
        <v>1404</v>
      </c>
      <c r="H170" s="17" t="s">
        <v>350</v>
      </c>
    </row>
    <row r="171" spans="1:8" ht="18" customHeight="1">
      <c r="A171">
        <v>210</v>
      </c>
      <c r="B171">
        <v>210</v>
      </c>
      <c r="C171">
        <v>210</v>
      </c>
      <c r="D171">
        <v>210</v>
      </c>
      <c r="E171" t="s">
        <v>246</v>
      </c>
      <c r="F171" s="19" t="s">
        <v>5762</v>
      </c>
      <c r="G171" s="11" t="s">
        <v>1404</v>
      </c>
      <c r="H171" s="17" t="s">
        <v>354</v>
      </c>
    </row>
    <row r="172" spans="1:8" ht="18" customHeight="1">
      <c r="A172">
        <v>248</v>
      </c>
      <c r="B172">
        <v>248</v>
      </c>
      <c r="C172">
        <v>248</v>
      </c>
      <c r="D172">
        <v>248</v>
      </c>
      <c r="E172" t="s">
        <v>246</v>
      </c>
      <c r="F172" s="19" t="s">
        <v>5762</v>
      </c>
      <c r="G172" s="11" t="s">
        <v>1404</v>
      </c>
      <c r="H172" s="17" t="s">
        <v>389</v>
      </c>
    </row>
    <row r="173" spans="1:8" ht="18" customHeight="1">
      <c r="A173">
        <v>136</v>
      </c>
      <c r="B173">
        <v>136</v>
      </c>
      <c r="C173">
        <v>136</v>
      </c>
      <c r="D173">
        <v>136</v>
      </c>
      <c r="E173" t="s">
        <v>246</v>
      </c>
      <c r="F173" s="19" t="s">
        <v>5762</v>
      </c>
      <c r="G173" s="11" t="s">
        <v>5507</v>
      </c>
      <c r="H173" s="17" t="s">
        <v>296</v>
      </c>
    </row>
    <row r="174" spans="1:8" ht="18" customHeight="1">
      <c r="A174">
        <v>124</v>
      </c>
      <c r="B174">
        <v>124</v>
      </c>
      <c r="C174">
        <v>124</v>
      </c>
      <c r="D174">
        <v>124</v>
      </c>
      <c r="E174" t="s">
        <v>246</v>
      </c>
      <c r="F174" s="19" t="s">
        <v>5762</v>
      </c>
      <c r="G174" s="11" t="s">
        <v>1404</v>
      </c>
      <c r="H174" s="17" t="s">
        <v>270</v>
      </c>
    </row>
    <row r="175" spans="1:8" ht="18" customHeight="1">
      <c r="A175">
        <v>238</v>
      </c>
      <c r="B175">
        <v>238</v>
      </c>
      <c r="C175">
        <v>238</v>
      </c>
      <c r="D175">
        <v>238</v>
      </c>
      <c r="E175" t="s">
        <v>246</v>
      </c>
      <c r="F175" s="19" t="s">
        <v>5762</v>
      </c>
      <c r="G175" s="11" t="s">
        <v>1404</v>
      </c>
      <c r="H175" s="17" t="s">
        <v>383</v>
      </c>
    </row>
    <row r="176" spans="1:8" ht="18" customHeight="1">
      <c r="A176">
        <v>289</v>
      </c>
      <c r="B176">
        <v>289</v>
      </c>
      <c r="C176">
        <v>289</v>
      </c>
      <c r="D176">
        <v>289</v>
      </c>
      <c r="E176" t="s">
        <v>246</v>
      </c>
      <c r="F176" s="19" t="s">
        <v>5762</v>
      </c>
      <c r="G176" s="11" t="s">
        <v>5507</v>
      </c>
      <c r="H176" s="17" t="s">
        <v>420</v>
      </c>
    </row>
    <row r="177" spans="1:8" ht="18" customHeight="1">
      <c r="A177">
        <v>134</v>
      </c>
      <c r="B177">
        <v>134</v>
      </c>
      <c r="C177">
        <v>134</v>
      </c>
      <c r="D177">
        <v>134</v>
      </c>
      <c r="E177" t="s">
        <v>246</v>
      </c>
      <c r="F177" s="19" t="s">
        <v>5762</v>
      </c>
      <c r="G177" s="11" t="s">
        <v>1404</v>
      </c>
      <c r="H177" s="17" t="s">
        <v>292</v>
      </c>
    </row>
    <row r="178" spans="1:8" ht="18" customHeight="1">
      <c r="A178">
        <v>62</v>
      </c>
      <c r="B178">
        <v>62</v>
      </c>
      <c r="C178">
        <v>62</v>
      </c>
      <c r="D178">
        <v>62</v>
      </c>
      <c r="E178" t="s">
        <v>246</v>
      </c>
      <c r="F178" s="19" t="s">
        <v>5762</v>
      </c>
      <c r="G178" s="11" t="s">
        <v>1404</v>
      </c>
      <c r="H178" s="17" t="s">
        <v>1572</v>
      </c>
    </row>
    <row r="179" spans="1:8" ht="18" customHeight="1">
      <c r="A179">
        <v>293</v>
      </c>
      <c r="B179">
        <v>293</v>
      </c>
      <c r="C179">
        <v>293</v>
      </c>
      <c r="D179">
        <v>293</v>
      </c>
      <c r="E179" t="s">
        <v>246</v>
      </c>
      <c r="F179" s="19" t="s">
        <v>5762</v>
      </c>
      <c r="G179" s="11" t="s">
        <v>5096</v>
      </c>
      <c r="H179" s="17" t="s">
        <v>426</v>
      </c>
    </row>
    <row r="180" spans="1:8" ht="18" customHeight="1">
      <c r="A180">
        <v>122</v>
      </c>
      <c r="B180">
        <v>122</v>
      </c>
      <c r="C180">
        <v>122</v>
      </c>
      <c r="D180">
        <v>122</v>
      </c>
      <c r="E180" t="s">
        <v>246</v>
      </c>
      <c r="F180" s="19" t="s">
        <v>5762</v>
      </c>
      <c r="G180" s="11" t="s">
        <v>1404</v>
      </c>
      <c r="H180" s="17" t="s">
        <v>263</v>
      </c>
    </row>
    <row r="181" spans="1:8" ht="18" customHeight="1">
      <c r="A181">
        <v>110</v>
      </c>
      <c r="B181">
        <v>110</v>
      </c>
      <c r="C181">
        <v>110</v>
      </c>
      <c r="D181">
        <v>110</v>
      </c>
      <c r="E181" t="s">
        <v>246</v>
      </c>
      <c r="F181" s="19" t="s">
        <v>5762</v>
      </c>
      <c r="G181" s="11" t="s">
        <v>1404</v>
      </c>
      <c r="H181" s="17" t="s">
        <v>319</v>
      </c>
    </row>
    <row r="182" spans="1:8" ht="18" customHeight="1">
      <c r="A182">
        <v>123</v>
      </c>
      <c r="B182">
        <v>123</v>
      </c>
      <c r="C182">
        <v>123</v>
      </c>
      <c r="D182">
        <v>123</v>
      </c>
      <c r="E182" t="s">
        <v>246</v>
      </c>
      <c r="F182" s="19" t="s">
        <v>5762</v>
      </c>
      <c r="G182" s="11" t="s">
        <v>1404</v>
      </c>
      <c r="H182" s="17" t="s">
        <v>258</v>
      </c>
    </row>
    <row r="183" spans="1:8" ht="18" customHeight="1">
      <c r="A183">
        <v>70</v>
      </c>
      <c r="B183">
        <v>70</v>
      </c>
      <c r="C183">
        <v>70</v>
      </c>
      <c r="D183">
        <v>70</v>
      </c>
      <c r="E183" t="s">
        <v>246</v>
      </c>
      <c r="F183" s="19" t="s">
        <v>5762</v>
      </c>
      <c r="G183" s="11" t="s">
        <v>1404</v>
      </c>
      <c r="H183" s="17" t="s">
        <v>1591</v>
      </c>
    </row>
    <row r="184" spans="1:8" ht="18" customHeight="1">
      <c r="A184">
        <v>288</v>
      </c>
      <c r="B184">
        <v>288</v>
      </c>
      <c r="C184">
        <v>288</v>
      </c>
      <c r="D184">
        <v>288</v>
      </c>
      <c r="E184" t="s">
        <v>246</v>
      </c>
      <c r="F184" s="19" t="s">
        <v>5762</v>
      </c>
      <c r="G184" s="11" t="s">
        <v>1404</v>
      </c>
      <c r="H184" s="17" t="s">
        <v>419</v>
      </c>
    </row>
    <row r="185" spans="1:8" ht="18" customHeight="1">
      <c r="A185">
        <v>180</v>
      </c>
      <c r="B185">
        <v>180</v>
      </c>
      <c r="C185">
        <v>180</v>
      </c>
      <c r="D185">
        <v>180</v>
      </c>
      <c r="E185" t="s">
        <v>246</v>
      </c>
      <c r="F185" s="19" t="s">
        <v>5762</v>
      </c>
      <c r="G185" s="11" t="s">
        <v>1404</v>
      </c>
      <c r="H185" s="17" t="s">
        <v>335</v>
      </c>
    </row>
    <row r="186" spans="1:8" ht="18" customHeight="1">
      <c r="A186">
        <v>166</v>
      </c>
      <c r="B186">
        <v>166</v>
      </c>
      <c r="C186">
        <v>166</v>
      </c>
      <c r="D186">
        <v>166</v>
      </c>
      <c r="E186" t="s">
        <v>246</v>
      </c>
      <c r="F186" s="19" t="s">
        <v>5762</v>
      </c>
      <c r="G186" s="11" t="s">
        <v>5096</v>
      </c>
      <c r="H186" s="17" t="s">
        <v>286</v>
      </c>
    </row>
    <row r="187" spans="1:8" ht="18" customHeight="1">
      <c r="A187">
        <v>232</v>
      </c>
      <c r="B187">
        <v>232</v>
      </c>
      <c r="C187">
        <v>232</v>
      </c>
      <c r="D187">
        <v>232</v>
      </c>
      <c r="E187" t="s">
        <v>246</v>
      </c>
      <c r="F187" s="19" t="s">
        <v>5762</v>
      </c>
      <c r="G187" s="11" t="s">
        <v>5096</v>
      </c>
      <c r="H187" s="17" t="s">
        <v>379</v>
      </c>
    </row>
    <row r="188" spans="1:8" ht="18" customHeight="1">
      <c r="A188">
        <v>291</v>
      </c>
      <c r="B188">
        <v>291</v>
      </c>
      <c r="C188">
        <v>291</v>
      </c>
      <c r="D188">
        <v>291</v>
      </c>
      <c r="E188" t="s">
        <v>246</v>
      </c>
      <c r="F188" s="19" t="s">
        <v>5762</v>
      </c>
      <c r="G188" s="11" t="s">
        <v>5096</v>
      </c>
      <c r="H188" s="17" t="s">
        <v>425</v>
      </c>
    </row>
    <row r="189" spans="1:8" ht="18" customHeight="1">
      <c r="A189">
        <v>295</v>
      </c>
      <c r="B189">
        <v>295</v>
      </c>
      <c r="C189">
        <v>295</v>
      </c>
      <c r="D189">
        <v>295</v>
      </c>
      <c r="E189" t="s">
        <v>246</v>
      </c>
      <c r="F189" s="19" t="s">
        <v>5762</v>
      </c>
      <c r="G189" s="11" t="s">
        <v>5096</v>
      </c>
      <c r="H189" s="17" t="s">
        <v>425</v>
      </c>
    </row>
    <row r="190" spans="1:8" ht="18" customHeight="1">
      <c r="A190">
        <v>44</v>
      </c>
      <c r="B190">
        <v>44</v>
      </c>
      <c r="C190">
        <v>44</v>
      </c>
      <c r="D190">
        <v>44</v>
      </c>
      <c r="E190" t="s">
        <v>246</v>
      </c>
      <c r="F190" s="19" t="s">
        <v>5762</v>
      </c>
      <c r="G190" s="11" t="s">
        <v>1404</v>
      </c>
      <c r="H190" s="17" t="s">
        <v>1519</v>
      </c>
    </row>
    <row r="191" spans="1:8" ht="18" customHeight="1">
      <c r="A191">
        <v>247</v>
      </c>
      <c r="B191">
        <v>247</v>
      </c>
      <c r="C191">
        <v>247</v>
      </c>
      <c r="D191">
        <v>247</v>
      </c>
      <c r="E191" t="s">
        <v>246</v>
      </c>
      <c r="F191" s="19" t="s">
        <v>5762</v>
      </c>
      <c r="G191" s="11" t="s">
        <v>1404</v>
      </c>
      <c r="H191" s="17" t="s">
        <v>448</v>
      </c>
    </row>
    <row r="192" spans="1:8" ht="18" customHeight="1">
      <c r="A192">
        <v>270</v>
      </c>
      <c r="B192">
        <v>270</v>
      </c>
      <c r="C192">
        <v>270</v>
      </c>
      <c r="D192">
        <v>270</v>
      </c>
      <c r="E192" t="s">
        <v>246</v>
      </c>
      <c r="F192" s="19" t="s">
        <v>5762</v>
      </c>
      <c r="G192" s="11" t="s">
        <v>5624</v>
      </c>
      <c r="H192" s="17" t="s">
        <v>410</v>
      </c>
    </row>
    <row r="193" spans="1:8" ht="18" customHeight="1">
      <c r="A193">
        <v>157</v>
      </c>
      <c r="B193">
        <v>157</v>
      </c>
      <c r="C193">
        <v>157</v>
      </c>
      <c r="D193">
        <v>157</v>
      </c>
      <c r="E193" t="s">
        <v>246</v>
      </c>
      <c r="F193" s="19" t="s">
        <v>5762</v>
      </c>
      <c r="G193" s="11" t="s">
        <v>5096</v>
      </c>
      <c r="H193" s="17" t="s">
        <v>5796</v>
      </c>
    </row>
    <row r="194" spans="1:8" ht="18" customHeight="1">
      <c r="A194">
        <v>167</v>
      </c>
      <c r="B194">
        <v>167</v>
      </c>
      <c r="C194">
        <v>167</v>
      </c>
      <c r="D194">
        <v>167</v>
      </c>
      <c r="E194" t="s">
        <v>246</v>
      </c>
      <c r="F194" s="19" t="s">
        <v>5762</v>
      </c>
      <c r="G194" s="11" t="s">
        <v>5096</v>
      </c>
      <c r="H194" s="17" t="s">
        <v>294</v>
      </c>
    </row>
    <row r="195" spans="1:8" ht="18" customHeight="1">
      <c r="A195">
        <v>226</v>
      </c>
      <c r="B195">
        <v>226</v>
      </c>
      <c r="C195">
        <v>226</v>
      </c>
      <c r="D195">
        <v>226</v>
      </c>
      <c r="E195" t="s">
        <v>246</v>
      </c>
      <c r="F195" s="19" t="s">
        <v>5762</v>
      </c>
      <c r="G195" s="11" t="s">
        <v>5096</v>
      </c>
      <c r="H195" s="17" t="s">
        <v>373</v>
      </c>
    </row>
    <row r="196" spans="1:8" ht="18" customHeight="1">
      <c r="A196">
        <v>114</v>
      </c>
      <c r="B196">
        <v>114</v>
      </c>
      <c r="C196">
        <v>114</v>
      </c>
      <c r="D196">
        <v>114</v>
      </c>
      <c r="E196" t="s">
        <v>246</v>
      </c>
      <c r="F196" s="19" t="s">
        <v>5762</v>
      </c>
      <c r="G196" s="11" t="s">
        <v>1404</v>
      </c>
      <c r="H196" s="17" t="s">
        <v>261</v>
      </c>
    </row>
    <row r="197" spans="1:8" ht="18" customHeight="1">
      <c r="A197">
        <v>264</v>
      </c>
      <c r="B197">
        <v>264</v>
      </c>
      <c r="C197">
        <v>264</v>
      </c>
      <c r="D197">
        <v>264</v>
      </c>
      <c r="E197" t="s">
        <v>246</v>
      </c>
      <c r="F197" s="19" t="s">
        <v>5762</v>
      </c>
      <c r="G197" s="11" t="s">
        <v>1404</v>
      </c>
      <c r="H197" s="17" t="s">
        <v>399</v>
      </c>
    </row>
    <row r="198" spans="1:8" ht="18" customHeight="1">
      <c r="A198">
        <v>16</v>
      </c>
      <c r="B198">
        <v>16</v>
      </c>
      <c r="C198">
        <v>16</v>
      </c>
      <c r="D198">
        <v>16</v>
      </c>
      <c r="E198" t="s">
        <v>246</v>
      </c>
      <c r="F198" s="19" t="s">
        <v>5762</v>
      </c>
      <c r="G198" s="11" t="s">
        <v>5096</v>
      </c>
      <c r="H198" s="17" t="s">
        <v>5771</v>
      </c>
    </row>
    <row r="199" spans="1:8" ht="18" customHeight="1">
      <c r="A199">
        <v>224</v>
      </c>
      <c r="B199">
        <v>224</v>
      </c>
      <c r="C199">
        <v>224</v>
      </c>
      <c r="D199">
        <v>224</v>
      </c>
      <c r="E199" t="s">
        <v>246</v>
      </c>
      <c r="F199" s="19" t="s">
        <v>5762</v>
      </c>
      <c r="G199" s="11" t="s">
        <v>5096</v>
      </c>
      <c r="H199" s="17" t="s">
        <v>371</v>
      </c>
    </row>
    <row r="200" spans="1:8" ht="18" customHeight="1">
      <c r="A200">
        <v>31</v>
      </c>
      <c r="B200">
        <v>31</v>
      </c>
      <c r="C200">
        <v>31</v>
      </c>
      <c r="D200">
        <v>31</v>
      </c>
      <c r="E200" t="s">
        <v>246</v>
      </c>
      <c r="F200" s="19" t="s">
        <v>5762</v>
      </c>
      <c r="G200" s="11" t="s">
        <v>5587</v>
      </c>
      <c r="H200" s="17" t="s">
        <v>5774</v>
      </c>
    </row>
    <row r="201" spans="1:8" ht="18" customHeight="1">
      <c r="A201">
        <v>218</v>
      </c>
      <c r="B201">
        <v>218</v>
      </c>
      <c r="C201">
        <v>218</v>
      </c>
      <c r="D201">
        <v>218</v>
      </c>
      <c r="E201" t="s">
        <v>246</v>
      </c>
      <c r="F201" s="19" t="s">
        <v>5762</v>
      </c>
      <c r="G201" s="11" t="s">
        <v>5096</v>
      </c>
      <c r="H201" s="17" t="s">
        <v>365</v>
      </c>
    </row>
    <row r="202" spans="1:8" ht="18" customHeight="1">
      <c r="A202">
        <v>95</v>
      </c>
      <c r="B202">
        <v>95</v>
      </c>
      <c r="C202">
        <v>95</v>
      </c>
      <c r="D202">
        <v>95</v>
      </c>
      <c r="E202" t="s">
        <v>246</v>
      </c>
      <c r="F202" s="19" t="s">
        <v>5762</v>
      </c>
      <c r="G202" s="11" t="s">
        <v>5096</v>
      </c>
      <c r="H202" s="17" t="s">
        <v>5793</v>
      </c>
    </row>
    <row r="203" spans="1:8" ht="18" customHeight="1">
      <c r="A203">
        <v>88</v>
      </c>
      <c r="B203">
        <v>88</v>
      </c>
      <c r="C203">
        <v>88</v>
      </c>
      <c r="D203">
        <v>88</v>
      </c>
      <c r="E203" t="s">
        <v>246</v>
      </c>
      <c r="F203" s="19" t="s">
        <v>5762</v>
      </c>
      <c r="G203" s="11" t="s">
        <v>5096</v>
      </c>
      <c r="H203" s="17" t="s">
        <v>5786</v>
      </c>
    </row>
    <row r="204" spans="1:8" ht="18" customHeight="1">
      <c r="A204">
        <v>285</v>
      </c>
      <c r="B204">
        <v>285</v>
      </c>
      <c r="C204">
        <v>285</v>
      </c>
      <c r="D204">
        <v>285</v>
      </c>
      <c r="E204" t="s">
        <v>246</v>
      </c>
      <c r="F204" s="19" t="s">
        <v>5762</v>
      </c>
      <c r="G204" s="11" t="s">
        <v>1404</v>
      </c>
      <c r="H204" s="17" t="s">
        <v>422</v>
      </c>
    </row>
    <row r="205" spans="1:8" ht="18" customHeight="1">
      <c r="A205">
        <v>301</v>
      </c>
      <c r="B205">
        <v>301</v>
      </c>
      <c r="C205">
        <v>301</v>
      </c>
      <c r="D205">
        <v>301</v>
      </c>
      <c r="E205" t="s">
        <v>246</v>
      </c>
      <c r="F205" s="19" t="s">
        <v>5762</v>
      </c>
      <c r="G205" s="11" t="s">
        <v>5096</v>
      </c>
      <c r="H205" s="17" t="s">
        <v>434</v>
      </c>
    </row>
    <row r="206" spans="1:8" ht="18" customHeight="1">
      <c r="A206">
        <v>51</v>
      </c>
      <c r="B206">
        <v>51</v>
      </c>
      <c r="C206">
        <v>51</v>
      </c>
      <c r="D206">
        <v>51</v>
      </c>
      <c r="E206" t="s">
        <v>246</v>
      </c>
      <c r="F206" s="19" t="s">
        <v>5762</v>
      </c>
      <c r="G206" s="11" t="s">
        <v>1404</v>
      </c>
      <c r="H206" s="17" t="s">
        <v>1538</v>
      </c>
    </row>
    <row r="207" spans="1:8" ht="18" customHeight="1">
      <c r="A207">
        <v>138</v>
      </c>
      <c r="B207">
        <v>138</v>
      </c>
      <c r="C207">
        <v>138</v>
      </c>
      <c r="D207">
        <v>138</v>
      </c>
      <c r="E207" t="s">
        <v>246</v>
      </c>
      <c r="F207" s="19" t="s">
        <v>5762</v>
      </c>
      <c r="G207" s="11" t="s">
        <v>1404</v>
      </c>
      <c r="H207" s="17" t="s">
        <v>298</v>
      </c>
    </row>
    <row r="208" spans="1:8" ht="18" customHeight="1">
      <c r="A208">
        <v>72</v>
      </c>
      <c r="B208">
        <v>72</v>
      </c>
      <c r="C208">
        <v>72</v>
      </c>
      <c r="D208">
        <v>72</v>
      </c>
      <c r="E208" t="s">
        <v>246</v>
      </c>
      <c r="F208" s="19" t="s">
        <v>5762</v>
      </c>
      <c r="G208" s="11" t="s">
        <v>1872</v>
      </c>
      <c r="H208" s="17" t="s">
        <v>1880</v>
      </c>
    </row>
    <row r="209" spans="1:8" ht="18" customHeight="1">
      <c r="A209">
        <v>246</v>
      </c>
      <c r="B209">
        <v>246</v>
      </c>
      <c r="C209">
        <v>246</v>
      </c>
      <c r="D209">
        <v>246</v>
      </c>
      <c r="E209" t="s">
        <v>246</v>
      </c>
      <c r="F209" s="19" t="s">
        <v>5762</v>
      </c>
      <c r="G209" s="11" t="s">
        <v>1404</v>
      </c>
      <c r="H209" s="17" t="s">
        <v>451</v>
      </c>
    </row>
    <row r="210" spans="1:8" ht="18" customHeight="1">
      <c r="A210">
        <v>32</v>
      </c>
      <c r="B210">
        <v>32</v>
      </c>
      <c r="C210">
        <v>32</v>
      </c>
      <c r="D210">
        <v>32</v>
      </c>
      <c r="E210" t="s">
        <v>246</v>
      </c>
      <c r="F210" s="19" t="s">
        <v>5762</v>
      </c>
      <c r="G210" s="11" t="s">
        <v>5096</v>
      </c>
      <c r="H210" s="17" t="s">
        <v>5775</v>
      </c>
    </row>
    <row r="211" spans="1:8" ht="18" customHeight="1">
      <c r="A211">
        <v>222</v>
      </c>
      <c r="B211">
        <v>222</v>
      </c>
      <c r="C211">
        <v>222</v>
      </c>
      <c r="D211">
        <v>222</v>
      </c>
      <c r="E211" t="s">
        <v>246</v>
      </c>
      <c r="F211" s="19" t="s">
        <v>5762</v>
      </c>
      <c r="G211" s="11" t="s">
        <v>5096</v>
      </c>
      <c r="H211" s="17" t="s">
        <v>369</v>
      </c>
    </row>
    <row r="212" spans="1:8" ht="18" customHeight="1">
      <c r="A212">
        <v>195</v>
      </c>
      <c r="B212">
        <v>195</v>
      </c>
      <c r="C212">
        <v>195</v>
      </c>
      <c r="D212">
        <v>195</v>
      </c>
      <c r="E212" t="s">
        <v>246</v>
      </c>
      <c r="F212" s="19" t="s">
        <v>5762</v>
      </c>
      <c r="G212" s="11" t="s">
        <v>5096</v>
      </c>
      <c r="H212" s="17" t="s">
        <v>339</v>
      </c>
    </row>
    <row r="213" spans="1:8" ht="18" customHeight="1">
      <c r="A213">
        <v>63</v>
      </c>
      <c r="B213">
        <v>63</v>
      </c>
      <c r="C213">
        <v>63</v>
      </c>
      <c r="D213">
        <v>63</v>
      </c>
      <c r="E213" t="s">
        <v>246</v>
      </c>
      <c r="F213" s="19" t="s">
        <v>5762</v>
      </c>
      <c r="G213" s="11" t="s">
        <v>1404</v>
      </c>
      <c r="H213" s="17" t="s">
        <v>1575</v>
      </c>
    </row>
    <row r="214" spans="1:8" ht="18" customHeight="1">
      <c r="A214">
        <v>179</v>
      </c>
      <c r="B214">
        <v>179</v>
      </c>
      <c r="C214">
        <v>179</v>
      </c>
      <c r="D214">
        <v>179</v>
      </c>
      <c r="E214" t="s">
        <v>246</v>
      </c>
      <c r="F214" s="19" t="s">
        <v>5762</v>
      </c>
      <c r="G214" s="11" t="s">
        <v>1404</v>
      </c>
      <c r="H214" s="17" t="s">
        <v>325</v>
      </c>
    </row>
    <row r="215" spans="1:8" ht="18" customHeight="1">
      <c r="A215">
        <v>303</v>
      </c>
      <c r="B215">
        <v>303</v>
      </c>
      <c r="C215">
        <v>303</v>
      </c>
      <c r="D215">
        <v>303</v>
      </c>
      <c r="E215" t="s">
        <v>246</v>
      </c>
      <c r="F215" s="19" t="s">
        <v>5762</v>
      </c>
      <c r="G215" s="11" t="s">
        <v>1404</v>
      </c>
      <c r="H215" s="17" t="s">
        <v>435</v>
      </c>
    </row>
    <row r="216" spans="1:8" ht="18" customHeight="1">
      <c r="A216">
        <v>148</v>
      </c>
      <c r="B216">
        <v>148</v>
      </c>
      <c r="C216">
        <v>148</v>
      </c>
      <c r="D216">
        <v>148</v>
      </c>
      <c r="E216" t="s">
        <v>246</v>
      </c>
      <c r="F216" s="19" t="s">
        <v>5762</v>
      </c>
      <c r="G216" s="11" t="s">
        <v>1404</v>
      </c>
      <c r="H216" s="17" t="s">
        <v>317</v>
      </c>
    </row>
    <row r="217" spans="1:8" ht="18" customHeight="1">
      <c r="A217">
        <v>300</v>
      </c>
      <c r="B217">
        <v>300</v>
      </c>
      <c r="C217">
        <v>300</v>
      </c>
      <c r="D217">
        <v>300</v>
      </c>
      <c r="E217" t="s">
        <v>246</v>
      </c>
      <c r="F217" s="19" t="s">
        <v>5762</v>
      </c>
      <c r="G217" s="11" t="s">
        <v>1872</v>
      </c>
      <c r="H217" s="17" t="s">
        <v>432</v>
      </c>
    </row>
    <row r="218" spans="1:8" ht="18" customHeight="1">
      <c r="A218">
        <v>187</v>
      </c>
      <c r="B218">
        <v>187</v>
      </c>
      <c r="C218">
        <v>187</v>
      </c>
      <c r="D218">
        <v>187</v>
      </c>
      <c r="E218" t="s">
        <v>246</v>
      </c>
      <c r="F218" s="19" t="s">
        <v>5762</v>
      </c>
      <c r="G218" s="11" t="s">
        <v>1872</v>
      </c>
      <c r="H218" s="17" t="s">
        <v>332</v>
      </c>
    </row>
    <row r="219" spans="1:8" ht="18" customHeight="1">
      <c r="A219">
        <v>199</v>
      </c>
      <c r="B219">
        <v>199</v>
      </c>
      <c r="C219">
        <v>199</v>
      </c>
      <c r="D219">
        <v>199</v>
      </c>
      <c r="E219" t="s">
        <v>246</v>
      </c>
      <c r="F219" s="19" t="s">
        <v>5762</v>
      </c>
      <c r="G219" s="11" t="s">
        <v>5096</v>
      </c>
      <c r="H219" s="17" t="s">
        <v>343</v>
      </c>
    </row>
    <row r="220" spans="1:8" ht="18" customHeight="1">
      <c r="A220">
        <v>102</v>
      </c>
      <c r="B220">
        <v>102</v>
      </c>
      <c r="C220">
        <v>102</v>
      </c>
      <c r="D220">
        <v>102</v>
      </c>
      <c r="E220" t="s">
        <v>246</v>
      </c>
      <c r="F220" s="19" t="s">
        <v>5762</v>
      </c>
      <c r="G220" s="11" t="s">
        <v>1872</v>
      </c>
      <c r="H220" s="17" t="s">
        <v>1883</v>
      </c>
    </row>
    <row r="221" spans="1:8" ht="18" customHeight="1">
      <c r="A221">
        <v>98</v>
      </c>
      <c r="B221">
        <v>98</v>
      </c>
      <c r="C221">
        <v>98</v>
      </c>
      <c r="D221">
        <v>98</v>
      </c>
      <c r="E221" t="s">
        <v>246</v>
      </c>
      <c r="F221" s="19" t="s">
        <v>5762</v>
      </c>
      <c r="G221" s="11" t="s">
        <v>1404</v>
      </c>
      <c r="H221" s="17" t="s">
        <v>257</v>
      </c>
    </row>
    <row r="222" spans="1:8" ht="18" customHeight="1">
      <c r="A222">
        <v>17</v>
      </c>
      <c r="B222">
        <v>17</v>
      </c>
      <c r="C222">
        <v>17</v>
      </c>
      <c r="D222">
        <v>17</v>
      </c>
      <c r="E222" t="s">
        <v>246</v>
      </c>
      <c r="F222" s="19" t="s">
        <v>5762</v>
      </c>
      <c r="G222" s="11" t="s">
        <v>5096</v>
      </c>
      <c r="H222" s="17" t="s">
        <v>5772</v>
      </c>
    </row>
    <row r="223" spans="1:8" ht="18" customHeight="1">
      <c r="A223">
        <v>234</v>
      </c>
      <c r="B223">
        <v>234</v>
      </c>
      <c r="C223">
        <v>234</v>
      </c>
      <c r="D223">
        <v>234</v>
      </c>
      <c r="E223" t="s">
        <v>246</v>
      </c>
      <c r="F223" s="19" t="s">
        <v>5762</v>
      </c>
      <c r="G223" s="11" t="s">
        <v>5096</v>
      </c>
      <c r="H223" s="17" t="s">
        <v>381</v>
      </c>
    </row>
    <row r="224" spans="1:8" ht="18" customHeight="1">
      <c r="A224">
        <v>121</v>
      </c>
      <c r="B224">
        <v>121</v>
      </c>
      <c r="C224">
        <v>121</v>
      </c>
      <c r="D224">
        <v>121</v>
      </c>
      <c r="E224" t="s">
        <v>246</v>
      </c>
      <c r="F224" s="19" t="s">
        <v>5762</v>
      </c>
      <c r="G224" s="11" t="s">
        <v>1404</v>
      </c>
      <c r="H224" s="17" t="s">
        <v>267</v>
      </c>
    </row>
    <row r="225" spans="1:8" ht="18" customHeight="1">
      <c r="A225">
        <v>146</v>
      </c>
      <c r="B225">
        <v>146</v>
      </c>
      <c r="C225">
        <v>146</v>
      </c>
      <c r="D225">
        <v>146</v>
      </c>
      <c r="E225" t="s">
        <v>246</v>
      </c>
      <c r="F225" s="19" t="s">
        <v>5762</v>
      </c>
      <c r="G225" s="11" t="s">
        <v>1404</v>
      </c>
      <c r="H225" s="17" t="s">
        <v>312</v>
      </c>
    </row>
    <row r="226" spans="1:8" ht="18" customHeight="1">
      <c r="A226">
        <v>130</v>
      </c>
      <c r="B226">
        <v>130</v>
      </c>
      <c r="C226">
        <v>130</v>
      </c>
      <c r="D226">
        <v>130</v>
      </c>
      <c r="E226" t="s">
        <v>246</v>
      </c>
      <c r="F226" s="19" t="s">
        <v>5762</v>
      </c>
      <c r="G226" s="11" t="s">
        <v>1404</v>
      </c>
      <c r="H226" s="17" t="s">
        <v>287</v>
      </c>
    </row>
    <row r="227" spans="1:8" ht="18" customHeight="1">
      <c r="A227">
        <v>107</v>
      </c>
      <c r="B227">
        <v>107</v>
      </c>
      <c r="C227">
        <v>107</v>
      </c>
      <c r="D227">
        <v>107</v>
      </c>
      <c r="E227" t="s">
        <v>246</v>
      </c>
      <c r="F227" s="19" t="s">
        <v>5762</v>
      </c>
      <c r="G227" s="11" t="s">
        <v>5624</v>
      </c>
      <c r="H227" s="17" t="s">
        <v>5794</v>
      </c>
    </row>
    <row r="228" spans="1:8" ht="18" customHeight="1">
      <c r="A228">
        <v>265</v>
      </c>
      <c r="B228">
        <v>265</v>
      </c>
      <c r="C228">
        <v>265</v>
      </c>
      <c r="D228">
        <v>265</v>
      </c>
      <c r="E228" t="s">
        <v>246</v>
      </c>
      <c r="F228" s="19" t="s">
        <v>5762</v>
      </c>
      <c r="G228" s="11" t="s">
        <v>1404</v>
      </c>
      <c r="H228" s="17" t="s">
        <v>408</v>
      </c>
    </row>
    <row r="229" spans="1:8" ht="18" customHeight="1">
      <c r="A229">
        <v>120</v>
      </c>
      <c r="B229">
        <v>120</v>
      </c>
      <c r="C229">
        <v>120</v>
      </c>
      <c r="D229">
        <v>120</v>
      </c>
      <c r="E229" t="s">
        <v>246</v>
      </c>
      <c r="F229" s="19" t="s">
        <v>5762</v>
      </c>
      <c r="G229" s="11" t="s">
        <v>1872</v>
      </c>
      <c r="H229" s="17" t="s">
        <v>266</v>
      </c>
    </row>
    <row r="230" spans="1:8" ht="18" customHeight="1">
      <c r="A230">
        <v>92</v>
      </c>
      <c r="B230">
        <v>92</v>
      </c>
      <c r="C230">
        <v>92</v>
      </c>
      <c r="D230">
        <v>92</v>
      </c>
      <c r="E230" t="s">
        <v>246</v>
      </c>
      <c r="F230" s="19" t="s">
        <v>5762</v>
      </c>
      <c r="G230" s="11" t="s">
        <v>5096</v>
      </c>
      <c r="H230" s="17" t="s">
        <v>5790</v>
      </c>
    </row>
    <row r="231" spans="1:8" ht="18" customHeight="1">
      <c r="A231">
        <v>205</v>
      </c>
      <c r="B231">
        <v>205</v>
      </c>
      <c r="C231">
        <v>205</v>
      </c>
      <c r="D231">
        <v>205</v>
      </c>
      <c r="E231" t="s">
        <v>246</v>
      </c>
      <c r="F231" s="19" t="s">
        <v>5762</v>
      </c>
      <c r="G231" s="11" t="s">
        <v>1404</v>
      </c>
      <c r="H231" s="17" t="s">
        <v>362</v>
      </c>
    </row>
    <row r="232" spans="1:8" ht="18" customHeight="1">
      <c r="A232">
        <v>116</v>
      </c>
      <c r="B232">
        <v>116</v>
      </c>
      <c r="C232">
        <v>116</v>
      </c>
      <c r="D232">
        <v>116</v>
      </c>
      <c r="E232" t="s">
        <v>246</v>
      </c>
      <c r="F232" s="19" t="s">
        <v>5762</v>
      </c>
      <c r="G232" s="11" t="s">
        <v>1404</v>
      </c>
      <c r="H232" s="17" t="s">
        <v>314</v>
      </c>
    </row>
    <row r="233" spans="1:8" ht="18" customHeight="1">
      <c r="A233">
        <v>150</v>
      </c>
      <c r="B233">
        <v>150</v>
      </c>
      <c r="C233">
        <v>150</v>
      </c>
      <c r="D233">
        <v>150</v>
      </c>
      <c r="E233" t="s">
        <v>246</v>
      </c>
      <c r="F233" s="19" t="s">
        <v>5762</v>
      </c>
      <c r="G233" s="11" t="s">
        <v>1404</v>
      </c>
      <c r="H233" s="17" t="s">
        <v>320</v>
      </c>
    </row>
    <row r="234" spans="1:8" ht="18" customHeight="1">
      <c r="A234">
        <v>27</v>
      </c>
      <c r="B234">
        <v>27</v>
      </c>
      <c r="C234">
        <v>27</v>
      </c>
      <c r="D234">
        <v>27</v>
      </c>
      <c r="E234" t="s">
        <v>246</v>
      </c>
      <c r="F234" s="19" t="s">
        <v>5762</v>
      </c>
      <c r="G234" s="11" t="s">
        <v>1404</v>
      </c>
      <c r="H234" s="17" t="s">
        <v>1479</v>
      </c>
    </row>
    <row r="235" spans="1:8" ht="18" customHeight="1">
      <c r="A235">
        <v>230</v>
      </c>
      <c r="B235">
        <v>230</v>
      </c>
      <c r="C235">
        <v>230</v>
      </c>
      <c r="D235">
        <v>230</v>
      </c>
      <c r="E235" t="s">
        <v>246</v>
      </c>
      <c r="F235" s="19" t="s">
        <v>5762</v>
      </c>
      <c r="G235" s="11" t="s">
        <v>5096</v>
      </c>
      <c r="H235" s="17" t="s">
        <v>376</v>
      </c>
    </row>
    <row r="236" spans="1:8" ht="18" customHeight="1">
      <c r="A236">
        <v>269</v>
      </c>
      <c r="B236">
        <v>269</v>
      </c>
      <c r="C236">
        <v>269</v>
      </c>
      <c r="D236">
        <v>269</v>
      </c>
      <c r="E236" t="s">
        <v>246</v>
      </c>
      <c r="F236" s="19" t="s">
        <v>5762</v>
      </c>
      <c r="G236" s="11" t="s">
        <v>1404</v>
      </c>
      <c r="H236" s="17" t="s">
        <v>409</v>
      </c>
    </row>
    <row r="237" spans="1:8" ht="18" customHeight="1">
      <c r="A237">
        <v>160</v>
      </c>
      <c r="B237">
        <v>160</v>
      </c>
      <c r="C237">
        <v>160</v>
      </c>
      <c r="D237">
        <v>160</v>
      </c>
      <c r="E237" t="s">
        <v>246</v>
      </c>
      <c r="F237" s="19" t="s">
        <v>5762</v>
      </c>
      <c r="G237" s="11" t="s">
        <v>5096</v>
      </c>
      <c r="H237" s="17" t="s">
        <v>249</v>
      </c>
    </row>
    <row r="238" spans="1:8" ht="18" customHeight="1">
      <c r="A238">
        <v>48</v>
      </c>
      <c r="B238">
        <v>48</v>
      </c>
      <c r="C238">
        <v>48</v>
      </c>
      <c r="D238">
        <v>48</v>
      </c>
      <c r="E238" t="s">
        <v>246</v>
      </c>
      <c r="F238" s="19" t="s">
        <v>5762</v>
      </c>
      <c r="G238" s="11" t="s">
        <v>5507</v>
      </c>
      <c r="H238" s="17" t="s">
        <v>5777</v>
      </c>
    </row>
    <row r="239" spans="1:8" ht="18" customHeight="1">
      <c r="A239">
        <v>111</v>
      </c>
      <c r="B239">
        <v>111</v>
      </c>
      <c r="C239">
        <v>111</v>
      </c>
      <c r="D239">
        <v>111</v>
      </c>
      <c r="E239" t="s">
        <v>246</v>
      </c>
      <c r="F239" s="19" t="s">
        <v>5762</v>
      </c>
      <c r="G239" s="11" t="s">
        <v>1872</v>
      </c>
      <c r="H239" s="17" t="s">
        <v>251</v>
      </c>
    </row>
    <row r="240" spans="1:8" ht="18" customHeight="1">
      <c r="A240">
        <v>243</v>
      </c>
      <c r="B240">
        <v>243</v>
      </c>
      <c r="C240">
        <v>243</v>
      </c>
      <c r="D240">
        <v>243</v>
      </c>
      <c r="E240" t="s">
        <v>246</v>
      </c>
      <c r="F240" s="19" t="s">
        <v>5762</v>
      </c>
      <c r="G240" s="11" t="s">
        <v>1404</v>
      </c>
      <c r="H240" s="17" t="s">
        <v>395</v>
      </c>
    </row>
    <row r="241" spans="1:8" ht="18" customHeight="1">
      <c r="A241">
        <v>119</v>
      </c>
      <c r="B241">
        <v>119</v>
      </c>
      <c r="C241">
        <v>119</v>
      </c>
      <c r="D241">
        <v>119</v>
      </c>
      <c r="E241" t="s">
        <v>246</v>
      </c>
      <c r="F241" s="19" t="s">
        <v>5762</v>
      </c>
      <c r="G241" s="11" t="s">
        <v>5624</v>
      </c>
      <c r="H241" s="17" t="s">
        <v>264</v>
      </c>
    </row>
    <row r="242" spans="1:8" ht="18" customHeight="1">
      <c r="A242">
        <v>273</v>
      </c>
      <c r="B242">
        <v>273</v>
      </c>
      <c r="C242">
        <v>273</v>
      </c>
      <c r="D242">
        <v>273</v>
      </c>
      <c r="E242" t="s">
        <v>246</v>
      </c>
      <c r="F242" s="19" t="s">
        <v>5762</v>
      </c>
      <c r="G242" s="11" t="s">
        <v>5587</v>
      </c>
      <c r="H242" s="17" t="s">
        <v>411</v>
      </c>
    </row>
    <row r="243" spans="1:8" ht="18" customHeight="1">
      <c r="A243">
        <v>215</v>
      </c>
      <c r="B243">
        <v>215</v>
      </c>
      <c r="C243">
        <v>215</v>
      </c>
      <c r="D243">
        <v>215</v>
      </c>
      <c r="E243" t="s">
        <v>246</v>
      </c>
      <c r="F243" s="19" t="s">
        <v>5762</v>
      </c>
      <c r="G243" s="11" t="s">
        <v>1872</v>
      </c>
      <c r="H243" s="17" t="s">
        <v>356</v>
      </c>
    </row>
    <row r="244" spans="1:8" ht="18" customHeight="1">
      <c r="A244">
        <v>257</v>
      </c>
      <c r="B244">
        <v>257</v>
      </c>
      <c r="C244">
        <v>257</v>
      </c>
      <c r="D244">
        <v>257</v>
      </c>
      <c r="E244" t="s">
        <v>246</v>
      </c>
      <c r="F244" s="19" t="s">
        <v>5762</v>
      </c>
      <c r="G244" s="11" t="s">
        <v>5802</v>
      </c>
      <c r="H244" s="17" t="s">
        <v>394</v>
      </c>
    </row>
    <row r="245" spans="1:8" ht="18" customHeight="1">
      <c r="A245">
        <v>181</v>
      </c>
      <c r="B245">
        <v>181</v>
      </c>
      <c r="C245">
        <v>181</v>
      </c>
      <c r="D245">
        <v>181</v>
      </c>
      <c r="E245" t="s">
        <v>246</v>
      </c>
      <c r="F245" s="19" t="s">
        <v>5762</v>
      </c>
      <c r="G245" s="11" t="s">
        <v>5507</v>
      </c>
      <c r="H245" s="17" t="s">
        <v>326</v>
      </c>
    </row>
    <row r="246" spans="1:8" ht="18" customHeight="1">
      <c r="A246">
        <v>171</v>
      </c>
      <c r="B246">
        <v>171</v>
      </c>
      <c r="C246">
        <v>171</v>
      </c>
      <c r="D246">
        <v>171</v>
      </c>
      <c r="E246" t="s">
        <v>246</v>
      </c>
      <c r="F246" s="19" t="s">
        <v>5762</v>
      </c>
      <c r="G246" s="11" t="s">
        <v>5096</v>
      </c>
      <c r="H246" s="17" t="s">
        <v>333</v>
      </c>
    </row>
    <row r="247" spans="1:8" ht="18" customHeight="1">
      <c r="A247">
        <v>220</v>
      </c>
      <c r="B247">
        <v>220</v>
      </c>
      <c r="C247">
        <v>220</v>
      </c>
      <c r="D247">
        <v>220</v>
      </c>
      <c r="E247" t="s">
        <v>246</v>
      </c>
      <c r="F247" s="19" t="s">
        <v>5762</v>
      </c>
      <c r="G247" s="11" t="s">
        <v>5096</v>
      </c>
      <c r="H247" s="17" t="s">
        <v>367</v>
      </c>
    </row>
    <row r="248" spans="1:8" ht="18" customHeight="1">
      <c r="A248">
        <v>113</v>
      </c>
      <c r="B248">
        <v>113</v>
      </c>
      <c r="C248">
        <v>113</v>
      </c>
      <c r="D248">
        <v>113</v>
      </c>
      <c r="E248" t="s">
        <v>246</v>
      </c>
      <c r="F248" s="19" t="s">
        <v>5762</v>
      </c>
      <c r="G248" s="11" t="s">
        <v>5507</v>
      </c>
      <c r="H248" s="17" t="s">
        <v>302</v>
      </c>
    </row>
    <row r="249" spans="1:8" ht="18" customHeight="1">
      <c r="A249">
        <v>99</v>
      </c>
      <c r="B249">
        <v>99</v>
      </c>
      <c r="C249">
        <v>99</v>
      </c>
      <c r="D249">
        <v>99</v>
      </c>
      <c r="E249" t="s">
        <v>246</v>
      </c>
      <c r="F249" s="19" t="s">
        <v>5762</v>
      </c>
      <c r="G249" s="11" t="s">
        <v>5624</v>
      </c>
      <c r="H249" s="17" t="s">
        <v>253</v>
      </c>
    </row>
    <row r="250" spans="1:8" ht="18" customHeight="1">
      <c r="A250">
        <v>242</v>
      </c>
      <c r="B250">
        <v>242</v>
      </c>
      <c r="C250">
        <v>242</v>
      </c>
      <c r="D250">
        <v>242</v>
      </c>
      <c r="E250" t="s">
        <v>246</v>
      </c>
      <c r="F250" s="19" t="s">
        <v>5762</v>
      </c>
      <c r="G250" s="11" t="s">
        <v>5507</v>
      </c>
      <c r="H250" s="17" t="s">
        <v>351</v>
      </c>
    </row>
    <row r="251" spans="1:8" ht="18" customHeight="1">
      <c r="A251">
        <v>237</v>
      </c>
      <c r="B251">
        <v>237</v>
      </c>
      <c r="C251">
        <v>237</v>
      </c>
      <c r="D251">
        <v>237</v>
      </c>
      <c r="E251" t="s">
        <v>246</v>
      </c>
      <c r="F251" s="19" t="s">
        <v>5762</v>
      </c>
      <c r="G251" s="11" t="s">
        <v>5096</v>
      </c>
      <c r="H251" s="17" t="s">
        <v>387</v>
      </c>
    </row>
    <row r="252" spans="1:8" ht="18" customHeight="1">
      <c r="A252">
        <v>211</v>
      </c>
      <c r="B252">
        <v>211</v>
      </c>
      <c r="C252">
        <v>211</v>
      </c>
      <c r="D252">
        <v>211</v>
      </c>
      <c r="E252" t="s">
        <v>246</v>
      </c>
      <c r="F252" s="19" t="s">
        <v>5762</v>
      </c>
      <c r="G252" s="11" t="s">
        <v>1404</v>
      </c>
      <c r="H252" s="17" t="s">
        <v>355</v>
      </c>
    </row>
    <row r="253" spans="1:8" ht="18" customHeight="1">
      <c r="A253">
        <v>4</v>
      </c>
      <c r="B253">
        <v>4</v>
      </c>
      <c r="C253">
        <v>4</v>
      </c>
      <c r="D253">
        <v>4</v>
      </c>
      <c r="E253" t="s">
        <v>246</v>
      </c>
      <c r="F253" s="19" t="s">
        <v>5762</v>
      </c>
      <c r="G253" s="11" t="s">
        <v>1404</v>
      </c>
      <c r="H253" s="17" t="s">
        <v>1410</v>
      </c>
    </row>
    <row r="254" spans="1:8" ht="18" customHeight="1">
      <c r="A254">
        <v>258</v>
      </c>
      <c r="B254">
        <v>258</v>
      </c>
      <c r="C254">
        <v>258</v>
      </c>
      <c r="D254">
        <v>258</v>
      </c>
      <c r="E254" t="s">
        <v>246</v>
      </c>
      <c r="F254" s="19" t="s">
        <v>5762</v>
      </c>
      <c r="G254" s="11" t="s">
        <v>5096</v>
      </c>
      <c r="H254" s="17" t="s">
        <v>400</v>
      </c>
    </row>
    <row r="255" spans="1:8" ht="18" customHeight="1">
      <c r="A255">
        <v>174</v>
      </c>
      <c r="B255">
        <v>174</v>
      </c>
      <c r="C255">
        <v>174</v>
      </c>
      <c r="D255">
        <v>174</v>
      </c>
      <c r="E255" t="s">
        <v>246</v>
      </c>
      <c r="F255" s="19" t="s">
        <v>5762</v>
      </c>
      <c r="G255" s="11" t="s">
        <v>1404</v>
      </c>
      <c r="H255" s="17" t="s">
        <v>316</v>
      </c>
    </row>
    <row r="256" spans="1:8" ht="18" customHeight="1">
      <c r="A256">
        <v>61</v>
      </c>
      <c r="B256">
        <v>61</v>
      </c>
      <c r="C256">
        <v>61</v>
      </c>
      <c r="D256">
        <v>61</v>
      </c>
      <c r="E256" t="s">
        <v>246</v>
      </c>
      <c r="F256" s="19" t="s">
        <v>5762</v>
      </c>
      <c r="G256" s="11" t="s">
        <v>1404</v>
      </c>
      <c r="H256" s="17" t="s">
        <v>1569</v>
      </c>
    </row>
    <row r="257" spans="1:8" ht="18" customHeight="1">
      <c r="A257">
        <v>216</v>
      </c>
      <c r="B257">
        <v>216</v>
      </c>
      <c r="C257">
        <v>216</v>
      </c>
      <c r="D257">
        <v>216</v>
      </c>
      <c r="E257" t="s">
        <v>246</v>
      </c>
      <c r="F257" s="19" t="s">
        <v>5762</v>
      </c>
      <c r="G257" s="11" t="s">
        <v>5507</v>
      </c>
      <c r="H257" s="17" t="s">
        <v>360</v>
      </c>
    </row>
    <row r="258" spans="1:8" ht="18" customHeight="1">
      <c r="A258">
        <v>217</v>
      </c>
      <c r="B258">
        <v>217</v>
      </c>
      <c r="C258">
        <v>217</v>
      </c>
      <c r="D258">
        <v>217</v>
      </c>
      <c r="E258" t="s">
        <v>246</v>
      </c>
      <c r="F258" s="19" t="s">
        <v>5762</v>
      </c>
      <c r="G258" s="11" t="s">
        <v>1404</v>
      </c>
      <c r="H258" s="17" t="s">
        <v>348</v>
      </c>
    </row>
    <row r="259" spans="1:8" ht="18" customHeight="1">
      <c r="A259">
        <v>25</v>
      </c>
      <c r="B259">
        <v>25</v>
      </c>
      <c r="C259">
        <v>25</v>
      </c>
      <c r="D259">
        <v>25</v>
      </c>
      <c r="E259" t="s">
        <v>246</v>
      </c>
      <c r="F259" s="19" t="s">
        <v>5762</v>
      </c>
      <c r="G259" s="11" t="s">
        <v>1404</v>
      </c>
      <c r="H259" s="17" t="s">
        <v>1471</v>
      </c>
    </row>
    <row r="260" spans="1:8" ht="18" customHeight="1">
      <c r="A260">
        <v>37</v>
      </c>
      <c r="B260">
        <v>37</v>
      </c>
      <c r="C260">
        <v>37</v>
      </c>
      <c r="D260">
        <v>37</v>
      </c>
      <c r="E260" t="s">
        <v>246</v>
      </c>
      <c r="F260" s="19" t="s">
        <v>5762</v>
      </c>
      <c r="G260" s="11" t="s">
        <v>1404</v>
      </c>
      <c r="H260" s="17" t="s">
        <v>1501</v>
      </c>
    </row>
    <row r="261" spans="1:8" ht="18" customHeight="1">
      <c r="A261">
        <v>82</v>
      </c>
      <c r="B261">
        <v>82</v>
      </c>
      <c r="C261">
        <v>82</v>
      </c>
      <c r="D261">
        <v>82</v>
      </c>
      <c r="E261" t="s">
        <v>246</v>
      </c>
      <c r="F261" s="19" t="s">
        <v>5762</v>
      </c>
      <c r="G261" s="11" t="s">
        <v>5096</v>
      </c>
      <c r="H261" s="17" t="s">
        <v>5780</v>
      </c>
    </row>
    <row r="262" spans="1:8" ht="18" customHeight="1">
      <c r="A262">
        <v>141</v>
      </c>
      <c r="B262">
        <v>141</v>
      </c>
      <c r="C262">
        <v>141</v>
      </c>
      <c r="D262">
        <v>141</v>
      </c>
      <c r="E262" t="s">
        <v>246</v>
      </c>
      <c r="F262" s="19" t="s">
        <v>5762</v>
      </c>
      <c r="G262" s="11" t="s">
        <v>1404</v>
      </c>
      <c r="H262" s="17" t="s">
        <v>307</v>
      </c>
    </row>
    <row r="263" spans="1:8" ht="18" customHeight="1">
      <c r="A263">
        <v>38</v>
      </c>
      <c r="B263">
        <v>38</v>
      </c>
      <c r="C263">
        <v>38</v>
      </c>
      <c r="D263">
        <v>38</v>
      </c>
      <c r="E263" t="s">
        <v>246</v>
      </c>
      <c r="F263" s="19" t="s">
        <v>5762</v>
      </c>
      <c r="G263" s="11" t="s">
        <v>1404</v>
      </c>
      <c r="H263" s="17" t="s">
        <v>1504</v>
      </c>
    </row>
    <row r="264" spans="1:8" ht="18" customHeight="1">
      <c r="A264">
        <v>85</v>
      </c>
      <c r="B264">
        <v>85</v>
      </c>
      <c r="C264">
        <v>85</v>
      </c>
      <c r="D264">
        <v>85</v>
      </c>
      <c r="E264" t="s">
        <v>246</v>
      </c>
      <c r="F264" s="19" t="s">
        <v>5762</v>
      </c>
      <c r="G264" s="11" t="s">
        <v>5096</v>
      </c>
      <c r="H264" s="17" t="s">
        <v>5783</v>
      </c>
    </row>
    <row r="265" spans="1:8" ht="18" customHeight="1">
      <c r="A265">
        <v>256</v>
      </c>
      <c r="B265">
        <v>256</v>
      </c>
      <c r="C265">
        <v>256</v>
      </c>
      <c r="D265">
        <v>256</v>
      </c>
      <c r="E265" t="s">
        <v>246</v>
      </c>
      <c r="F265" s="19" t="s">
        <v>5762</v>
      </c>
      <c r="G265" s="11" t="s">
        <v>1404</v>
      </c>
      <c r="H265" s="17" t="s">
        <v>393</v>
      </c>
    </row>
    <row r="266" spans="1:8" ht="18" customHeight="1">
      <c r="A266">
        <v>41</v>
      </c>
      <c r="B266">
        <v>41</v>
      </c>
      <c r="C266">
        <v>41</v>
      </c>
      <c r="D266">
        <v>41</v>
      </c>
      <c r="E266" t="s">
        <v>246</v>
      </c>
      <c r="F266" s="19" t="s">
        <v>5762</v>
      </c>
      <c r="G266" s="11" t="s">
        <v>1404</v>
      </c>
      <c r="H266" s="17" t="s">
        <v>1511</v>
      </c>
    </row>
    <row r="267" spans="1:8" ht="18" customHeight="1">
      <c r="A267">
        <v>244</v>
      </c>
      <c r="B267">
        <v>244</v>
      </c>
      <c r="C267">
        <v>244</v>
      </c>
      <c r="D267">
        <v>244</v>
      </c>
      <c r="E267" t="s">
        <v>246</v>
      </c>
      <c r="F267" s="19" t="s">
        <v>5762</v>
      </c>
      <c r="G267" s="11" t="s">
        <v>1404</v>
      </c>
      <c r="H267" s="17" t="s">
        <v>396</v>
      </c>
    </row>
    <row r="268" spans="1:8" ht="18" customHeight="1">
      <c r="A268">
        <v>267</v>
      </c>
      <c r="B268">
        <v>267</v>
      </c>
      <c r="C268">
        <v>267</v>
      </c>
      <c r="D268">
        <v>267</v>
      </c>
      <c r="E268" t="s">
        <v>246</v>
      </c>
      <c r="F268" s="19" t="s">
        <v>5762</v>
      </c>
      <c r="G268" s="11" t="s">
        <v>1404</v>
      </c>
      <c r="H268" s="17" t="s">
        <v>404</v>
      </c>
    </row>
    <row r="269" spans="1:8" ht="18" customHeight="1">
      <c r="A269">
        <v>46</v>
      </c>
      <c r="B269">
        <v>46</v>
      </c>
      <c r="C269">
        <v>46</v>
      </c>
      <c r="D269">
        <v>46</v>
      </c>
      <c r="E269" t="s">
        <v>246</v>
      </c>
      <c r="F269" s="19" t="s">
        <v>5762</v>
      </c>
      <c r="G269" s="11" t="s">
        <v>1404</v>
      </c>
      <c r="H269" s="17" t="s">
        <v>1526</v>
      </c>
    </row>
    <row r="270" spans="1:8" ht="18" customHeight="1">
      <c r="A270">
        <v>40</v>
      </c>
      <c r="B270">
        <v>40</v>
      </c>
      <c r="C270">
        <v>40</v>
      </c>
      <c r="D270">
        <v>40</v>
      </c>
      <c r="E270" t="s">
        <v>246</v>
      </c>
      <c r="F270" s="19" t="s">
        <v>5762</v>
      </c>
      <c r="G270" s="11" t="s">
        <v>5507</v>
      </c>
      <c r="H270" s="17" t="s">
        <v>250</v>
      </c>
    </row>
    <row r="271" spans="1:8" ht="18" customHeight="1">
      <c r="A271">
        <v>75</v>
      </c>
      <c r="B271">
        <v>75</v>
      </c>
      <c r="C271">
        <v>75</v>
      </c>
      <c r="D271">
        <v>75</v>
      </c>
      <c r="E271" t="s">
        <v>246</v>
      </c>
      <c r="F271" s="19" t="s">
        <v>5762</v>
      </c>
      <c r="G271" s="11" t="s">
        <v>5587</v>
      </c>
      <c r="H271" s="17" t="s">
        <v>5779</v>
      </c>
    </row>
    <row r="272" spans="1:8" ht="18" customHeight="1">
      <c r="A272">
        <v>207</v>
      </c>
      <c r="B272">
        <v>207</v>
      </c>
      <c r="C272">
        <v>207</v>
      </c>
      <c r="D272">
        <v>207</v>
      </c>
      <c r="E272" t="s">
        <v>246</v>
      </c>
      <c r="F272" s="19" t="s">
        <v>5762</v>
      </c>
      <c r="G272" s="11" t="s">
        <v>5507</v>
      </c>
      <c r="H272" s="17" t="s">
        <v>349</v>
      </c>
    </row>
    <row r="273" spans="1:8" ht="18" customHeight="1">
      <c r="A273">
        <v>79</v>
      </c>
      <c r="B273">
        <v>79</v>
      </c>
      <c r="C273">
        <v>79</v>
      </c>
      <c r="D273">
        <v>79</v>
      </c>
      <c r="E273" t="s">
        <v>246</v>
      </c>
      <c r="F273" s="19" t="s">
        <v>5762</v>
      </c>
      <c r="G273" s="11" t="s">
        <v>1404</v>
      </c>
      <c r="H273" s="17" t="s">
        <v>1609</v>
      </c>
    </row>
    <row r="274" spans="1:8" ht="18" customHeight="1">
      <c r="A274">
        <v>80</v>
      </c>
      <c r="B274">
        <v>80</v>
      </c>
      <c r="C274">
        <v>80</v>
      </c>
      <c r="D274">
        <v>80</v>
      </c>
      <c r="E274" t="s">
        <v>246</v>
      </c>
      <c r="F274" s="19" t="s">
        <v>5762</v>
      </c>
      <c r="G274" s="11" t="s">
        <v>1404</v>
      </c>
      <c r="H274" s="17" t="s">
        <v>1612</v>
      </c>
    </row>
    <row r="275" spans="1:8" ht="18" customHeight="1">
      <c r="A275">
        <v>100</v>
      </c>
      <c r="B275">
        <v>100</v>
      </c>
      <c r="C275">
        <v>100</v>
      </c>
      <c r="D275">
        <v>100</v>
      </c>
      <c r="E275" t="s">
        <v>246</v>
      </c>
      <c r="F275" s="19" t="s">
        <v>5762</v>
      </c>
      <c r="G275" s="11" t="s">
        <v>1404</v>
      </c>
      <c r="H275" s="17" t="s">
        <v>265</v>
      </c>
    </row>
    <row r="276" spans="1:8" ht="18" customHeight="1">
      <c r="A276">
        <v>274</v>
      </c>
      <c r="B276">
        <v>274</v>
      </c>
      <c r="C276">
        <v>274</v>
      </c>
      <c r="D276">
        <v>274</v>
      </c>
      <c r="E276" t="s">
        <v>246</v>
      </c>
      <c r="F276" s="19" t="s">
        <v>5762</v>
      </c>
      <c r="G276" s="11" t="s">
        <v>5507</v>
      </c>
      <c r="H276" s="17" t="s">
        <v>412</v>
      </c>
    </row>
    <row r="277" spans="1:8" ht="18" customHeight="1">
      <c r="A277">
        <v>65</v>
      </c>
      <c r="B277">
        <v>65</v>
      </c>
      <c r="C277">
        <v>65</v>
      </c>
      <c r="D277">
        <v>65</v>
      </c>
      <c r="E277" t="s">
        <v>246</v>
      </c>
      <c r="F277" s="19" t="s">
        <v>5762</v>
      </c>
      <c r="G277" s="11" t="s">
        <v>1404</v>
      </c>
      <c r="H277" s="17" t="s">
        <v>272</v>
      </c>
    </row>
    <row r="278" spans="1:8" ht="18" customHeight="1">
      <c r="A278">
        <v>212</v>
      </c>
      <c r="B278">
        <v>212</v>
      </c>
      <c r="C278">
        <v>212</v>
      </c>
      <c r="D278">
        <v>212</v>
      </c>
      <c r="E278" t="s">
        <v>246</v>
      </c>
      <c r="F278" s="19" t="s">
        <v>5762</v>
      </c>
      <c r="G278" s="11" t="s">
        <v>1404</v>
      </c>
      <c r="H278" s="17" t="s">
        <v>357</v>
      </c>
    </row>
    <row r="279" spans="1:8" ht="18" customHeight="1">
      <c r="A279">
        <v>9</v>
      </c>
      <c r="B279">
        <v>9</v>
      </c>
      <c r="C279">
        <v>9</v>
      </c>
      <c r="D279">
        <v>9</v>
      </c>
      <c r="E279" t="s">
        <v>246</v>
      </c>
      <c r="F279" s="19" t="s">
        <v>5762</v>
      </c>
      <c r="G279" s="11" t="s">
        <v>1404</v>
      </c>
      <c r="H279" s="17" t="s">
        <v>1428</v>
      </c>
    </row>
    <row r="280" spans="1:8" ht="18" customHeight="1">
      <c r="A280">
        <v>169</v>
      </c>
      <c r="B280">
        <v>169</v>
      </c>
      <c r="C280">
        <v>169</v>
      </c>
      <c r="D280">
        <v>169</v>
      </c>
      <c r="E280" t="s">
        <v>246</v>
      </c>
      <c r="F280" s="19" t="s">
        <v>5762</v>
      </c>
      <c r="G280" s="11" t="s">
        <v>5096</v>
      </c>
      <c r="H280" s="17" t="s">
        <v>276</v>
      </c>
    </row>
    <row r="281" spans="1:8" ht="18" customHeight="1">
      <c r="A281">
        <v>196</v>
      </c>
      <c r="B281">
        <v>196</v>
      </c>
      <c r="C281">
        <v>196</v>
      </c>
      <c r="D281">
        <v>196</v>
      </c>
      <c r="E281" t="s">
        <v>246</v>
      </c>
      <c r="F281" s="19" t="s">
        <v>5762</v>
      </c>
      <c r="G281" s="11" t="s">
        <v>5096</v>
      </c>
      <c r="H281" s="17" t="s">
        <v>340</v>
      </c>
    </row>
    <row r="282" spans="1:8" ht="18" customHeight="1">
      <c r="A282">
        <v>200</v>
      </c>
      <c r="B282">
        <v>200</v>
      </c>
      <c r="C282">
        <v>200</v>
      </c>
      <c r="D282">
        <v>200</v>
      </c>
      <c r="E282" t="s">
        <v>246</v>
      </c>
      <c r="F282" s="19" t="s">
        <v>5762</v>
      </c>
      <c r="G282" s="11" t="s">
        <v>5096</v>
      </c>
      <c r="H282" s="17" t="s">
        <v>344</v>
      </c>
    </row>
    <row r="283" spans="1:8" ht="18" customHeight="1">
      <c r="A283">
        <v>34</v>
      </c>
      <c r="B283">
        <v>34</v>
      </c>
      <c r="C283">
        <v>34</v>
      </c>
      <c r="D283">
        <v>34</v>
      </c>
      <c r="E283" t="s">
        <v>246</v>
      </c>
      <c r="F283" s="19" t="s">
        <v>5762</v>
      </c>
      <c r="G283" s="11" t="s">
        <v>1404</v>
      </c>
      <c r="H283" s="17" t="s">
        <v>1493</v>
      </c>
    </row>
    <row r="284" spans="1:8" ht="18" customHeight="1">
      <c r="A284">
        <v>140</v>
      </c>
      <c r="B284">
        <v>140</v>
      </c>
      <c r="C284">
        <v>140</v>
      </c>
      <c r="D284">
        <v>140</v>
      </c>
      <c r="E284" t="s">
        <v>246</v>
      </c>
      <c r="F284" s="19" t="s">
        <v>5762</v>
      </c>
      <c r="G284" s="11" t="s">
        <v>5507</v>
      </c>
      <c r="H284" s="17" t="s">
        <v>301</v>
      </c>
    </row>
    <row r="285" spans="1:8" ht="18" customHeight="1">
      <c r="A285">
        <v>190</v>
      </c>
      <c r="B285">
        <v>190</v>
      </c>
      <c r="C285">
        <v>190</v>
      </c>
      <c r="D285">
        <v>190</v>
      </c>
      <c r="E285" t="s">
        <v>246</v>
      </c>
      <c r="F285" s="19" t="s">
        <v>5762</v>
      </c>
      <c r="G285" s="11" t="s">
        <v>5096</v>
      </c>
      <c r="H285" s="17" t="s">
        <v>306</v>
      </c>
    </row>
    <row r="286" spans="1:8" ht="18" customHeight="1">
      <c r="A286">
        <v>15</v>
      </c>
      <c r="B286">
        <v>15</v>
      </c>
      <c r="C286">
        <v>15</v>
      </c>
      <c r="D286">
        <v>15</v>
      </c>
      <c r="E286" t="s">
        <v>246</v>
      </c>
      <c r="F286" s="19" t="s">
        <v>5762</v>
      </c>
      <c r="G286" s="11" t="s">
        <v>1404</v>
      </c>
      <c r="H286" s="17" t="s">
        <v>1446</v>
      </c>
    </row>
    <row r="287" spans="1:8" ht="18" customHeight="1">
      <c r="A287">
        <v>108</v>
      </c>
      <c r="B287">
        <v>108</v>
      </c>
      <c r="C287">
        <v>108</v>
      </c>
      <c r="D287">
        <v>108</v>
      </c>
      <c r="E287" t="s">
        <v>246</v>
      </c>
      <c r="F287" s="19" t="s">
        <v>5762</v>
      </c>
      <c r="G287" s="11" t="s">
        <v>1404</v>
      </c>
      <c r="H287" s="17" t="s">
        <v>271</v>
      </c>
    </row>
    <row r="288" spans="1:8" ht="18" customHeight="1">
      <c r="A288">
        <v>170</v>
      </c>
      <c r="B288">
        <v>170</v>
      </c>
      <c r="C288">
        <v>170</v>
      </c>
      <c r="D288">
        <v>170</v>
      </c>
      <c r="E288" t="s">
        <v>246</v>
      </c>
      <c r="F288" s="19" t="s">
        <v>5762</v>
      </c>
      <c r="G288" s="11" t="s">
        <v>5096</v>
      </c>
      <c r="H288" s="17" t="s">
        <v>277</v>
      </c>
    </row>
    <row r="289" spans="1:8" ht="18" customHeight="1">
      <c r="A289">
        <v>50</v>
      </c>
      <c r="B289">
        <v>50</v>
      </c>
      <c r="C289">
        <v>50</v>
      </c>
      <c r="D289">
        <v>50</v>
      </c>
      <c r="E289" t="s">
        <v>246</v>
      </c>
      <c r="F289" s="19" t="s">
        <v>5762</v>
      </c>
      <c r="G289" s="11" t="s">
        <v>1404</v>
      </c>
      <c r="H289" s="17" t="s">
        <v>1535</v>
      </c>
    </row>
    <row r="290" spans="1:8" ht="18" customHeight="1">
      <c r="A290">
        <v>135</v>
      </c>
      <c r="B290">
        <v>135</v>
      </c>
      <c r="C290">
        <v>135</v>
      </c>
      <c r="D290">
        <v>135</v>
      </c>
      <c r="E290" t="s">
        <v>246</v>
      </c>
      <c r="F290" s="19" t="s">
        <v>5762</v>
      </c>
      <c r="G290" s="11" t="s">
        <v>1404</v>
      </c>
      <c r="H290" s="17" t="s">
        <v>293</v>
      </c>
    </row>
    <row r="291" spans="1:8" ht="18" customHeight="1">
      <c r="A291">
        <v>158</v>
      </c>
      <c r="B291">
        <v>158</v>
      </c>
      <c r="C291">
        <v>158</v>
      </c>
      <c r="D291">
        <v>158</v>
      </c>
      <c r="E291" t="s">
        <v>246</v>
      </c>
      <c r="F291" s="19" t="s">
        <v>5762</v>
      </c>
      <c r="G291" s="11" t="s">
        <v>5096</v>
      </c>
      <c r="H291" s="17" t="s">
        <v>5797</v>
      </c>
    </row>
    <row r="292" spans="1:8" ht="18" customHeight="1">
      <c r="A292">
        <v>26</v>
      </c>
      <c r="B292">
        <v>26</v>
      </c>
      <c r="C292">
        <v>26</v>
      </c>
      <c r="D292">
        <v>26</v>
      </c>
      <c r="E292" t="s">
        <v>246</v>
      </c>
      <c r="F292" s="19" t="s">
        <v>5762</v>
      </c>
      <c r="G292" s="11" t="s">
        <v>1404</v>
      </c>
      <c r="H292" s="17" t="s">
        <v>1475</v>
      </c>
    </row>
    <row r="293" spans="1:8" ht="18" customHeight="1">
      <c r="A293">
        <v>297</v>
      </c>
      <c r="B293">
        <v>297</v>
      </c>
      <c r="C293">
        <v>297</v>
      </c>
      <c r="D293">
        <v>297</v>
      </c>
      <c r="E293" t="s">
        <v>246</v>
      </c>
      <c r="F293" s="19" t="s">
        <v>5762</v>
      </c>
      <c r="G293" s="11" t="s">
        <v>1404</v>
      </c>
      <c r="H293" s="17" t="s">
        <v>429</v>
      </c>
    </row>
    <row r="294" spans="1:8" ht="18" customHeight="1">
      <c r="A294">
        <v>251</v>
      </c>
      <c r="B294">
        <v>251</v>
      </c>
      <c r="C294">
        <v>251</v>
      </c>
      <c r="D294">
        <v>251</v>
      </c>
      <c r="E294" t="s">
        <v>246</v>
      </c>
      <c r="F294" s="19" t="s">
        <v>5762</v>
      </c>
      <c r="G294" s="11" t="s">
        <v>1404</v>
      </c>
      <c r="H294" s="17" t="s">
        <v>391</v>
      </c>
    </row>
    <row r="295" spans="1:8" ht="18" customHeight="1">
      <c r="A295">
        <v>206</v>
      </c>
      <c r="B295">
        <v>206</v>
      </c>
      <c r="C295">
        <v>206</v>
      </c>
      <c r="D295">
        <v>206</v>
      </c>
      <c r="E295" t="s">
        <v>246</v>
      </c>
      <c r="F295" s="19" t="s">
        <v>5762</v>
      </c>
      <c r="G295" s="11" t="s">
        <v>1404</v>
      </c>
      <c r="H295" s="17" t="s">
        <v>363</v>
      </c>
    </row>
    <row r="296" spans="1:8" ht="18" customHeight="1">
      <c r="A296">
        <v>175</v>
      </c>
      <c r="B296">
        <v>175</v>
      </c>
      <c r="C296">
        <v>175</v>
      </c>
      <c r="D296">
        <v>175</v>
      </c>
      <c r="E296" t="s">
        <v>246</v>
      </c>
      <c r="F296" s="19" t="s">
        <v>5762</v>
      </c>
      <c r="G296" s="11" t="s">
        <v>1404</v>
      </c>
      <c r="H296" s="17" t="s">
        <v>305</v>
      </c>
    </row>
    <row r="297" spans="1:8" ht="18" customHeight="1">
      <c r="A297">
        <v>239</v>
      </c>
      <c r="B297">
        <v>239</v>
      </c>
      <c r="C297">
        <v>239</v>
      </c>
      <c r="D297">
        <v>239</v>
      </c>
      <c r="E297" t="s">
        <v>246</v>
      </c>
      <c r="F297" s="19" t="s">
        <v>5762</v>
      </c>
      <c r="G297" s="11" t="s">
        <v>1404</v>
      </c>
      <c r="H297" s="17" t="s">
        <v>384</v>
      </c>
    </row>
    <row r="298" spans="1:8" ht="18" customHeight="1">
      <c r="A298">
        <v>14</v>
      </c>
      <c r="B298">
        <v>14</v>
      </c>
      <c r="C298">
        <v>14</v>
      </c>
      <c r="D298">
        <v>14</v>
      </c>
      <c r="E298" t="s">
        <v>246</v>
      </c>
      <c r="F298" s="19" t="s">
        <v>5762</v>
      </c>
      <c r="G298" s="11" t="s">
        <v>1404</v>
      </c>
      <c r="H298" s="17" t="s">
        <v>1443</v>
      </c>
    </row>
    <row r="299" spans="1:8" ht="18" customHeight="1">
      <c r="A299">
        <v>104</v>
      </c>
      <c r="B299">
        <v>104</v>
      </c>
      <c r="C299">
        <v>104</v>
      </c>
      <c r="D299">
        <v>104</v>
      </c>
      <c r="E299" t="s">
        <v>246</v>
      </c>
      <c r="F299" s="19" t="s">
        <v>5762</v>
      </c>
      <c r="G299" s="11" t="s">
        <v>1404</v>
      </c>
      <c r="H299" s="17" t="s">
        <v>1628</v>
      </c>
    </row>
    <row r="300" spans="1:8" ht="18" customHeight="1">
      <c r="A300">
        <v>101</v>
      </c>
      <c r="B300">
        <v>101</v>
      </c>
      <c r="C300">
        <v>101</v>
      </c>
      <c r="D300">
        <v>101</v>
      </c>
      <c r="E300" t="s">
        <v>246</v>
      </c>
      <c r="F300" s="19" t="s">
        <v>5762</v>
      </c>
      <c r="G300" s="11" t="s">
        <v>1404</v>
      </c>
      <c r="H300" s="17" t="s">
        <v>1625</v>
      </c>
    </row>
    <row r="301" spans="1:8" ht="18" customHeight="1">
      <c r="A301">
        <v>308</v>
      </c>
      <c r="B301">
        <v>308</v>
      </c>
      <c r="C301">
        <v>308</v>
      </c>
      <c r="D301">
        <v>308</v>
      </c>
      <c r="E301" t="s">
        <v>246</v>
      </c>
      <c r="F301" s="19" t="s">
        <v>5762</v>
      </c>
      <c r="G301" s="11" t="s">
        <v>1404</v>
      </c>
      <c r="H301" s="17" t="s">
        <v>1859</v>
      </c>
    </row>
    <row r="302" spans="1:8" ht="18" customHeight="1">
      <c r="A302">
        <v>60</v>
      </c>
      <c r="B302">
        <v>60</v>
      </c>
      <c r="C302">
        <v>60</v>
      </c>
      <c r="D302">
        <v>60</v>
      </c>
      <c r="E302" t="s">
        <v>246</v>
      </c>
      <c r="F302" s="19" t="s">
        <v>5762</v>
      </c>
      <c r="G302" s="11" t="s">
        <v>1404</v>
      </c>
      <c r="H302" s="17" t="s">
        <v>1566</v>
      </c>
    </row>
    <row r="303" spans="1:8" ht="18" customHeight="1">
      <c r="A303">
        <v>231</v>
      </c>
      <c r="B303">
        <v>231</v>
      </c>
      <c r="C303">
        <v>231</v>
      </c>
      <c r="D303">
        <v>231</v>
      </c>
      <c r="E303" t="s">
        <v>246</v>
      </c>
      <c r="F303" s="19" t="s">
        <v>5762</v>
      </c>
      <c r="G303" s="11" t="s">
        <v>5096</v>
      </c>
      <c r="H303" s="17" t="s">
        <v>378</v>
      </c>
    </row>
    <row r="304" spans="1:8" ht="18" customHeight="1">
      <c r="A304">
        <v>8</v>
      </c>
      <c r="B304">
        <v>8</v>
      </c>
      <c r="C304">
        <v>8</v>
      </c>
      <c r="D304">
        <v>8</v>
      </c>
      <c r="E304" t="s">
        <v>246</v>
      </c>
      <c r="F304" s="19" t="s">
        <v>5762</v>
      </c>
      <c r="G304" s="11" t="s">
        <v>1404</v>
      </c>
      <c r="H304" s="17" t="s">
        <v>248</v>
      </c>
    </row>
    <row r="305" spans="1:8" ht="18" customHeight="1">
      <c r="A305">
        <v>302</v>
      </c>
      <c r="B305">
        <v>302</v>
      </c>
      <c r="C305">
        <v>302</v>
      </c>
      <c r="D305">
        <v>302</v>
      </c>
      <c r="E305" t="s">
        <v>246</v>
      </c>
      <c r="F305" s="19" t="s">
        <v>5762</v>
      </c>
      <c r="G305" s="11" t="s">
        <v>1404</v>
      </c>
      <c r="H305" s="17" t="s">
        <v>433</v>
      </c>
    </row>
    <row r="306" spans="1:8" ht="18" customHeight="1">
      <c r="A306">
        <v>57</v>
      </c>
      <c r="B306">
        <v>57</v>
      </c>
      <c r="C306">
        <v>57</v>
      </c>
      <c r="D306">
        <v>57</v>
      </c>
      <c r="E306" t="s">
        <v>246</v>
      </c>
      <c r="F306" s="19" t="s">
        <v>5762</v>
      </c>
      <c r="G306" s="11" t="s">
        <v>1404</v>
      </c>
      <c r="H306" s="17" t="s">
        <v>1556</v>
      </c>
    </row>
    <row r="307" spans="1:8" ht="18" customHeight="1">
      <c r="A307">
        <v>282</v>
      </c>
      <c r="B307">
        <v>282</v>
      </c>
      <c r="C307">
        <v>282</v>
      </c>
      <c r="D307">
        <v>282</v>
      </c>
      <c r="E307" t="s">
        <v>246</v>
      </c>
      <c r="F307" s="19" t="s">
        <v>5762</v>
      </c>
      <c r="G307" s="11" t="s">
        <v>1404</v>
      </c>
      <c r="H307" s="17" t="s">
        <v>417</v>
      </c>
    </row>
    <row r="308" spans="1:8" ht="18" customHeight="1">
      <c r="A308">
        <v>185</v>
      </c>
      <c r="B308">
        <v>185</v>
      </c>
      <c r="C308">
        <v>185</v>
      </c>
      <c r="D308">
        <v>185</v>
      </c>
      <c r="E308" t="s">
        <v>246</v>
      </c>
      <c r="F308" s="19" t="s">
        <v>5762</v>
      </c>
      <c r="G308" s="11" t="s">
        <v>5624</v>
      </c>
      <c r="H308" s="17" t="s">
        <v>329</v>
      </c>
    </row>
    <row r="309" spans="1:8" ht="18" customHeight="1">
      <c r="A309">
        <v>276</v>
      </c>
      <c r="B309">
        <v>276</v>
      </c>
      <c r="C309">
        <v>276</v>
      </c>
      <c r="D309">
        <v>276</v>
      </c>
      <c r="E309" t="s">
        <v>246</v>
      </c>
      <c r="F309" s="19" t="s">
        <v>5762</v>
      </c>
      <c r="G309" s="11" t="s">
        <v>1404</v>
      </c>
      <c r="H309" s="17" t="s">
        <v>413</v>
      </c>
    </row>
    <row r="310" spans="1:8" ht="18" customHeight="1">
      <c r="A310">
        <v>826</v>
      </c>
      <c r="B310">
        <v>496</v>
      </c>
      <c r="C310" s="2">
        <v>188</v>
      </c>
      <c r="D310" s="2">
        <v>188</v>
      </c>
      <c r="E310" t="s">
        <v>246</v>
      </c>
      <c r="F310" s="2" t="s">
        <v>5761</v>
      </c>
      <c r="G310" s="2" t="s">
        <v>1404</v>
      </c>
      <c r="H310" s="1" t="s">
        <v>2048</v>
      </c>
    </row>
    <row r="311" spans="1:8" ht="18" customHeight="1">
      <c r="A311">
        <v>728</v>
      </c>
      <c r="B311">
        <v>398</v>
      </c>
      <c r="C311" s="2">
        <v>90</v>
      </c>
      <c r="D311" s="2">
        <v>90</v>
      </c>
      <c r="E311" t="s">
        <v>246</v>
      </c>
      <c r="F311" s="2" t="s">
        <v>5761</v>
      </c>
      <c r="G311" s="2" t="s">
        <v>1404</v>
      </c>
      <c r="H311" s="1" t="s">
        <v>1975</v>
      </c>
    </row>
    <row r="312" spans="1:8" ht="18" customHeight="1">
      <c r="A312">
        <v>828</v>
      </c>
      <c r="B312">
        <v>498</v>
      </c>
      <c r="C312" s="2">
        <v>190</v>
      </c>
      <c r="D312" s="2">
        <v>190</v>
      </c>
      <c r="E312" t="s">
        <v>246</v>
      </c>
      <c r="F312" s="2" t="s">
        <v>5761</v>
      </c>
      <c r="G312" s="2" t="s">
        <v>1404</v>
      </c>
      <c r="H312" s="1" t="s">
        <v>2051</v>
      </c>
    </row>
    <row r="313" spans="1:8" ht="18" customHeight="1">
      <c r="A313">
        <v>651</v>
      </c>
      <c r="B313">
        <v>321</v>
      </c>
      <c r="C313" s="2">
        <v>13</v>
      </c>
      <c r="D313" s="2">
        <v>13</v>
      </c>
      <c r="E313" t="s">
        <v>246</v>
      </c>
      <c r="F313" s="2" t="s">
        <v>5761</v>
      </c>
      <c r="G313" s="2" t="s">
        <v>1404</v>
      </c>
      <c r="H313" s="1" t="s">
        <v>1449</v>
      </c>
    </row>
    <row r="314" spans="1:8" ht="18" customHeight="1">
      <c r="A314">
        <v>844</v>
      </c>
      <c r="B314">
        <v>514</v>
      </c>
      <c r="C314" s="2">
        <v>206</v>
      </c>
      <c r="D314" s="2">
        <v>206</v>
      </c>
      <c r="E314" t="s">
        <v>246</v>
      </c>
      <c r="F314" s="2" t="s">
        <v>5761</v>
      </c>
      <c r="G314" s="2" t="s">
        <v>1404</v>
      </c>
      <c r="H314" s="1" t="s">
        <v>1818</v>
      </c>
    </row>
    <row r="315" spans="1:8" ht="18" customHeight="1">
      <c r="A315">
        <v>830</v>
      </c>
      <c r="B315">
        <v>500</v>
      </c>
      <c r="C315" s="2">
        <v>192</v>
      </c>
      <c r="D315" s="2">
        <v>192</v>
      </c>
      <c r="E315" t="s">
        <v>246</v>
      </c>
      <c r="F315" s="2" t="s">
        <v>5761</v>
      </c>
      <c r="G315" s="2" t="s">
        <v>1404</v>
      </c>
      <c r="H315" s="1" t="s">
        <v>2054</v>
      </c>
    </row>
    <row r="316" spans="1:8" ht="18" customHeight="1">
      <c r="A316">
        <v>792</v>
      </c>
      <c r="B316">
        <v>462</v>
      </c>
      <c r="C316" s="2">
        <v>154</v>
      </c>
      <c r="D316" s="2">
        <v>154</v>
      </c>
      <c r="E316" t="s">
        <v>246</v>
      </c>
      <c r="F316" s="2" t="s">
        <v>5761</v>
      </c>
      <c r="G316" s="2" t="s">
        <v>1404</v>
      </c>
      <c r="H316" s="1" t="s">
        <v>2019</v>
      </c>
    </row>
    <row r="317" spans="1:8" ht="18" customHeight="1">
      <c r="A317">
        <v>829</v>
      </c>
      <c r="B317">
        <v>499</v>
      </c>
      <c r="C317" s="2">
        <v>191</v>
      </c>
      <c r="D317" s="2">
        <v>191</v>
      </c>
      <c r="E317" t="s">
        <v>246</v>
      </c>
      <c r="F317" s="2" t="s">
        <v>5761</v>
      </c>
      <c r="G317" s="2" t="s">
        <v>1404</v>
      </c>
      <c r="H317" s="1" t="s">
        <v>398</v>
      </c>
    </row>
    <row r="318" spans="1:8" ht="18" customHeight="1">
      <c r="A318">
        <v>864</v>
      </c>
      <c r="B318">
        <v>534</v>
      </c>
      <c r="C318" s="2">
        <v>226</v>
      </c>
      <c r="D318" s="2">
        <v>226</v>
      </c>
      <c r="E318" t="s">
        <v>246</v>
      </c>
      <c r="F318" s="2" t="s">
        <v>5761</v>
      </c>
      <c r="G318" s="2" t="s">
        <v>5096</v>
      </c>
      <c r="H318" s="1" t="s">
        <v>5402</v>
      </c>
    </row>
    <row r="319" spans="1:8" ht="18" customHeight="1">
      <c r="A319">
        <v>839</v>
      </c>
      <c r="B319">
        <v>509</v>
      </c>
      <c r="C319" s="2">
        <v>201</v>
      </c>
      <c r="D319" s="2">
        <v>201</v>
      </c>
      <c r="E319" t="s">
        <v>246</v>
      </c>
      <c r="F319" s="2" t="s">
        <v>5761</v>
      </c>
      <c r="G319" s="2" t="s">
        <v>1404</v>
      </c>
      <c r="H319" s="1" t="s">
        <v>2066</v>
      </c>
    </row>
    <row r="320" spans="1:8" ht="18" customHeight="1">
      <c r="A320">
        <v>856</v>
      </c>
      <c r="B320">
        <v>526</v>
      </c>
      <c r="C320" s="2">
        <v>218</v>
      </c>
      <c r="D320" s="2">
        <v>218</v>
      </c>
      <c r="E320" t="s">
        <v>246</v>
      </c>
      <c r="F320" s="2" t="s">
        <v>5761</v>
      </c>
      <c r="G320" s="2" t="s">
        <v>1404</v>
      </c>
      <c r="H320" s="1" t="s">
        <v>234</v>
      </c>
    </row>
    <row r="321" spans="1:8" ht="18" customHeight="1">
      <c r="A321">
        <v>675</v>
      </c>
      <c r="B321">
        <v>345</v>
      </c>
      <c r="C321" s="2">
        <v>37</v>
      </c>
      <c r="D321" s="2">
        <v>37</v>
      </c>
      <c r="E321" t="s">
        <v>246</v>
      </c>
      <c r="F321" s="2" t="s">
        <v>5761</v>
      </c>
      <c r="G321" s="2" t="s">
        <v>1404</v>
      </c>
      <c r="H321" s="1" t="s">
        <v>1545</v>
      </c>
    </row>
    <row r="322" spans="1:8" ht="18" customHeight="1">
      <c r="A322">
        <v>800</v>
      </c>
      <c r="B322">
        <v>470</v>
      </c>
      <c r="C322" s="2">
        <v>162</v>
      </c>
      <c r="D322" s="2">
        <v>162</v>
      </c>
      <c r="E322" t="s">
        <v>246</v>
      </c>
      <c r="F322" s="2" t="s">
        <v>5761</v>
      </c>
      <c r="G322" s="2" t="s">
        <v>1404</v>
      </c>
      <c r="H322" s="1" t="s">
        <v>2028</v>
      </c>
    </row>
    <row r="323" spans="1:8" ht="18" customHeight="1">
      <c r="A323">
        <v>774</v>
      </c>
      <c r="B323">
        <v>444</v>
      </c>
      <c r="C323" s="2">
        <v>136</v>
      </c>
      <c r="D323" s="2">
        <v>136</v>
      </c>
      <c r="E323" t="s">
        <v>246</v>
      </c>
      <c r="F323" s="2" t="s">
        <v>5761</v>
      </c>
      <c r="G323" s="2" t="s">
        <v>1404</v>
      </c>
      <c r="H323" s="1" t="s">
        <v>2014</v>
      </c>
    </row>
    <row r="324" spans="1:8" ht="18" customHeight="1">
      <c r="A324">
        <v>779</v>
      </c>
      <c r="B324">
        <v>449</v>
      </c>
      <c r="C324" s="2">
        <v>141</v>
      </c>
      <c r="D324" s="2">
        <v>141</v>
      </c>
      <c r="E324" t="s">
        <v>246</v>
      </c>
      <c r="F324" s="2" t="s">
        <v>5761</v>
      </c>
      <c r="G324" s="2" t="s">
        <v>5096</v>
      </c>
      <c r="H324" s="1" t="s">
        <v>336</v>
      </c>
    </row>
    <row r="325" spans="1:8" ht="18" customHeight="1">
      <c r="A325">
        <v>781</v>
      </c>
      <c r="B325">
        <v>451</v>
      </c>
      <c r="C325" s="2">
        <v>143</v>
      </c>
      <c r="D325" s="2">
        <v>143</v>
      </c>
      <c r="E325" t="s">
        <v>246</v>
      </c>
      <c r="F325" s="2" t="s">
        <v>5761</v>
      </c>
      <c r="G325" s="2" t="s">
        <v>5096</v>
      </c>
      <c r="H325" s="1" t="s">
        <v>5809</v>
      </c>
    </row>
    <row r="326" spans="1:8" ht="18" customHeight="1">
      <c r="A326">
        <v>780</v>
      </c>
      <c r="B326">
        <v>450</v>
      </c>
      <c r="C326" s="2">
        <v>142</v>
      </c>
      <c r="D326" s="2">
        <v>142</v>
      </c>
      <c r="E326" t="s">
        <v>246</v>
      </c>
      <c r="F326" s="2" t="s">
        <v>5761</v>
      </c>
      <c r="G326" s="2" t="s">
        <v>5096</v>
      </c>
      <c r="H326" s="1" t="s">
        <v>5808</v>
      </c>
    </row>
    <row r="327" spans="1:8" ht="18" customHeight="1">
      <c r="A327">
        <v>838</v>
      </c>
      <c r="B327">
        <v>508</v>
      </c>
      <c r="C327" s="2">
        <v>200</v>
      </c>
      <c r="D327" s="2">
        <v>200</v>
      </c>
      <c r="E327" t="s">
        <v>246</v>
      </c>
      <c r="F327" s="2" t="s">
        <v>5761</v>
      </c>
      <c r="G327" s="2" t="s">
        <v>1404</v>
      </c>
      <c r="H327" s="1" t="s">
        <v>449</v>
      </c>
    </row>
    <row r="328" spans="1:8" ht="18" customHeight="1">
      <c r="A328">
        <v>644</v>
      </c>
      <c r="B328">
        <v>314</v>
      </c>
      <c r="C328" s="2">
        <v>6</v>
      </c>
      <c r="D328" s="2">
        <v>6</v>
      </c>
      <c r="E328" t="s">
        <v>246</v>
      </c>
      <c r="F328" s="2" t="s">
        <v>5761</v>
      </c>
      <c r="G328" s="2" t="s">
        <v>1404</v>
      </c>
      <c r="H328" s="1" t="s">
        <v>1421</v>
      </c>
    </row>
    <row r="329" spans="1:8" ht="18" customHeight="1">
      <c r="A329">
        <v>834</v>
      </c>
      <c r="B329">
        <v>504</v>
      </c>
      <c r="C329" s="2">
        <v>196</v>
      </c>
      <c r="D329" s="2">
        <v>196</v>
      </c>
      <c r="E329" t="s">
        <v>246</v>
      </c>
      <c r="F329" s="2" t="s">
        <v>5761</v>
      </c>
      <c r="G329" s="2" t="s">
        <v>1404</v>
      </c>
      <c r="H329" s="1" t="s">
        <v>405</v>
      </c>
    </row>
    <row r="330" spans="1:8" ht="18" customHeight="1">
      <c r="A330">
        <v>846</v>
      </c>
      <c r="B330">
        <v>516</v>
      </c>
      <c r="C330" s="2">
        <v>208</v>
      </c>
      <c r="D330" s="2">
        <v>208</v>
      </c>
      <c r="E330" t="s">
        <v>246</v>
      </c>
      <c r="F330" s="2" t="s">
        <v>5761</v>
      </c>
      <c r="G330" s="2" t="s">
        <v>5096</v>
      </c>
      <c r="H330" s="1" t="s">
        <v>5817</v>
      </c>
    </row>
    <row r="331" spans="1:8" ht="18" customHeight="1">
      <c r="A331">
        <v>693</v>
      </c>
      <c r="B331">
        <v>363</v>
      </c>
      <c r="C331" s="2">
        <v>55</v>
      </c>
      <c r="D331" s="2">
        <v>55</v>
      </c>
      <c r="E331" t="s">
        <v>246</v>
      </c>
      <c r="F331" s="2" t="s">
        <v>5761</v>
      </c>
      <c r="G331" s="2" t="s">
        <v>1404</v>
      </c>
      <c r="H331" s="1" t="s">
        <v>1594</v>
      </c>
    </row>
    <row r="332" spans="1:8" ht="18" customHeight="1">
      <c r="A332">
        <v>866</v>
      </c>
      <c r="B332">
        <v>536</v>
      </c>
      <c r="C332" s="2">
        <v>228</v>
      </c>
      <c r="D332" s="2">
        <v>228</v>
      </c>
      <c r="E332" t="s">
        <v>246</v>
      </c>
      <c r="F332" s="2" t="s">
        <v>5761</v>
      </c>
      <c r="G332" s="2" t="s">
        <v>5096</v>
      </c>
      <c r="H332" s="1" t="s">
        <v>5801</v>
      </c>
    </row>
    <row r="333" spans="1:8" ht="18" customHeight="1">
      <c r="A333">
        <v>654</v>
      </c>
      <c r="B333">
        <v>324</v>
      </c>
      <c r="C333" s="2">
        <v>16</v>
      </c>
      <c r="D333" s="2">
        <v>16</v>
      </c>
      <c r="E333" t="s">
        <v>246</v>
      </c>
      <c r="F333" s="2" t="s">
        <v>5761</v>
      </c>
      <c r="G333" s="2" t="s">
        <v>1404</v>
      </c>
      <c r="H333" s="1" t="s">
        <v>1923</v>
      </c>
    </row>
    <row r="334" spans="1:8" ht="18" customHeight="1">
      <c r="A334">
        <v>679</v>
      </c>
      <c r="B334">
        <v>349</v>
      </c>
      <c r="C334" s="2">
        <v>41</v>
      </c>
      <c r="D334" s="2">
        <v>41</v>
      </c>
      <c r="E334" t="s">
        <v>246</v>
      </c>
      <c r="F334" s="2" t="s">
        <v>5761</v>
      </c>
      <c r="G334" s="2" t="s">
        <v>1404</v>
      </c>
      <c r="H334" s="1" t="s">
        <v>1552</v>
      </c>
    </row>
    <row r="335" spans="1:8" ht="18" customHeight="1">
      <c r="A335">
        <v>799</v>
      </c>
      <c r="B335">
        <v>469</v>
      </c>
      <c r="C335" s="2">
        <v>161</v>
      </c>
      <c r="D335" s="2">
        <v>161</v>
      </c>
      <c r="E335" t="s">
        <v>246</v>
      </c>
      <c r="F335" s="2" t="s">
        <v>5761</v>
      </c>
      <c r="G335" s="2" t="s">
        <v>1404</v>
      </c>
      <c r="H335" s="1" t="s">
        <v>358</v>
      </c>
    </row>
    <row r="336" spans="1:8" ht="18" customHeight="1">
      <c r="A336">
        <v>773</v>
      </c>
      <c r="B336">
        <v>443</v>
      </c>
      <c r="C336" s="2">
        <v>135</v>
      </c>
      <c r="D336" s="2">
        <v>135</v>
      </c>
      <c r="E336" t="s">
        <v>246</v>
      </c>
      <c r="F336" s="2" t="s">
        <v>5761</v>
      </c>
      <c r="G336" s="2" t="s">
        <v>5587</v>
      </c>
      <c r="H336" s="1" t="s">
        <v>327</v>
      </c>
    </row>
    <row r="337" spans="1:8" ht="18" customHeight="1">
      <c r="A337">
        <v>669</v>
      </c>
      <c r="B337">
        <v>339</v>
      </c>
      <c r="C337" s="2">
        <v>31</v>
      </c>
      <c r="D337" s="2">
        <v>31</v>
      </c>
      <c r="E337" t="s">
        <v>246</v>
      </c>
      <c r="F337" s="2" t="s">
        <v>5761</v>
      </c>
      <c r="G337" s="2" t="s">
        <v>1404</v>
      </c>
      <c r="H337" s="1" t="s">
        <v>1935</v>
      </c>
    </row>
    <row r="338" spans="1:8" ht="18" customHeight="1">
      <c r="A338">
        <v>788</v>
      </c>
      <c r="B338">
        <v>458</v>
      </c>
      <c r="C338" s="2">
        <v>150</v>
      </c>
      <c r="D338" s="2">
        <v>150</v>
      </c>
      <c r="E338" t="s">
        <v>246</v>
      </c>
      <c r="F338" s="2" t="s">
        <v>5761</v>
      </c>
      <c r="G338" s="2" t="s">
        <v>5096</v>
      </c>
      <c r="H338" s="1" t="s">
        <v>346</v>
      </c>
    </row>
    <row r="339" spans="1:8" ht="18" customHeight="1">
      <c r="A339">
        <v>763</v>
      </c>
      <c r="B339">
        <v>433</v>
      </c>
      <c r="C339" s="2">
        <v>125</v>
      </c>
      <c r="D339" s="2">
        <v>125</v>
      </c>
      <c r="E339" t="s">
        <v>246</v>
      </c>
      <c r="F339" s="2" t="s">
        <v>5761</v>
      </c>
      <c r="G339" s="2" t="s">
        <v>1404</v>
      </c>
      <c r="H339" s="1" t="s">
        <v>300</v>
      </c>
    </row>
    <row r="340" spans="1:8" ht="18" customHeight="1">
      <c r="A340">
        <v>860</v>
      </c>
      <c r="B340">
        <v>530</v>
      </c>
      <c r="C340" s="2">
        <v>222</v>
      </c>
      <c r="D340" s="2">
        <v>222</v>
      </c>
      <c r="E340" t="s">
        <v>246</v>
      </c>
      <c r="F340" s="2" t="s">
        <v>5761</v>
      </c>
      <c r="G340" s="2" t="s">
        <v>1404</v>
      </c>
      <c r="H340" s="1" t="s">
        <v>424</v>
      </c>
    </row>
    <row r="341" spans="1:8" ht="18" customHeight="1">
      <c r="A341">
        <v>652</v>
      </c>
      <c r="B341">
        <v>322</v>
      </c>
      <c r="C341" s="2">
        <v>14</v>
      </c>
      <c r="D341" s="2">
        <v>14</v>
      </c>
      <c r="E341" t="s">
        <v>246</v>
      </c>
      <c r="F341" s="2" t="s">
        <v>5761</v>
      </c>
      <c r="G341" s="2" t="s">
        <v>1404</v>
      </c>
      <c r="H341" s="1" t="s">
        <v>1453</v>
      </c>
    </row>
    <row r="342" spans="1:8" ht="18" customHeight="1">
      <c r="A342">
        <v>808</v>
      </c>
      <c r="B342">
        <v>478</v>
      </c>
      <c r="C342" s="2">
        <v>170</v>
      </c>
      <c r="D342" s="2">
        <v>170</v>
      </c>
      <c r="E342" t="s">
        <v>246</v>
      </c>
      <c r="F342" s="2" t="s">
        <v>5761</v>
      </c>
      <c r="G342" s="2" t="s">
        <v>1404</v>
      </c>
      <c r="H342" s="1" t="s">
        <v>364</v>
      </c>
    </row>
    <row r="343" spans="1:8" ht="18" customHeight="1">
      <c r="A343">
        <v>821</v>
      </c>
      <c r="B343">
        <v>491</v>
      </c>
      <c r="C343" s="2">
        <v>183</v>
      </c>
      <c r="D343" s="2">
        <v>183</v>
      </c>
      <c r="E343" t="s">
        <v>246</v>
      </c>
      <c r="F343" s="2" t="s">
        <v>5761</v>
      </c>
      <c r="G343" s="2" t="s">
        <v>1404</v>
      </c>
      <c r="H343" s="1" t="s">
        <v>386</v>
      </c>
    </row>
    <row r="344" spans="1:8" ht="18" customHeight="1">
      <c r="A344">
        <v>667</v>
      </c>
      <c r="B344">
        <v>337</v>
      </c>
      <c r="C344" s="2">
        <v>29</v>
      </c>
      <c r="D344" s="2">
        <v>29</v>
      </c>
      <c r="E344" t="s">
        <v>246</v>
      </c>
      <c r="F344" s="2" t="s">
        <v>5761</v>
      </c>
      <c r="G344" s="2" t="s">
        <v>1404</v>
      </c>
      <c r="H344" s="1" t="s">
        <v>1523</v>
      </c>
    </row>
    <row r="345" spans="1:8" ht="18" customHeight="1">
      <c r="A345">
        <v>859</v>
      </c>
      <c r="B345">
        <v>529</v>
      </c>
      <c r="C345" s="2">
        <v>221</v>
      </c>
      <c r="D345" s="2">
        <v>221</v>
      </c>
      <c r="E345" t="s">
        <v>246</v>
      </c>
      <c r="F345" s="2" t="s">
        <v>5761</v>
      </c>
      <c r="G345" s="2" t="s">
        <v>1404</v>
      </c>
      <c r="H345" s="1" t="s">
        <v>423</v>
      </c>
    </row>
    <row r="346" spans="1:8" ht="18" customHeight="1">
      <c r="A346">
        <v>681</v>
      </c>
      <c r="B346">
        <v>351</v>
      </c>
      <c r="C346" s="2">
        <v>43</v>
      </c>
      <c r="D346" s="2">
        <v>43</v>
      </c>
      <c r="E346" t="s">
        <v>246</v>
      </c>
      <c r="F346" s="2" t="s">
        <v>5761</v>
      </c>
      <c r="G346" s="2" t="s">
        <v>1404</v>
      </c>
      <c r="H346" s="1" t="s">
        <v>1559</v>
      </c>
    </row>
    <row r="347" spans="1:8" ht="18" customHeight="1">
      <c r="A347">
        <v>751</v>
      </c>
      <c r="B347">
        <v>421</v>
      </c>
      <c r="C347" s="2">
        <v>113</v>
      </c>
      <c r="D347" s="2">
        <v>113</v>
      </c>
      <c r="E347" t="s">
        <v>246</v>
      </c>
      <c r="F347" s="2" t="s">
        <v>5761</v>
      </c>
      <c r="G347" s="2" t="s">
        <v>1866</v>
      </c>
      <c r="H347" s="1" t="s">
        <v>318</v>
      </c>
    </row>
    <row r="348" spans="1:8" ht="18" customHeight="1">
      <c r="A348">
        <v>837</v>
      </c>
      <c r="B348">
        <v>507</v>
      </c>
      <c r="C348" s="2">
        <v>199</v>
      </c>
      <c r="D348" s="2">
        <v>199</v>
      </c>
      <c r="E348" t="s">
        <v>246</v>
      </c>
      <c r="F348" s="2" t="s">
        <v>5761</v>
      </c>
      <c r="G348" s="2" t="s">
        <v>1404</v>
      </c>
      <c r="H348" s="1" t="s">
        <v>2060</v>
      </c>
    </row>
    <row r="349" spans="1:8" ht="18" customHeight="1">
      <c r="A349">
        <v>732</v>
      </c>
      <c r="B349">
        <v>402</v>
      </c>
      <c r="C349" s="2">
        <v>94</v>
      </c>
      <c r="D349" s="2">
        <v>94</v>
      </c>
      <c r="E349" t="s">
        <v>246</v>
      </c>
      <c r="F349" s="2" t="s">
        <v>5761</v>
      </c>
      <c r="G349" s="2" t="s">
        <v>5587</v>
      </c>
      <c r="H349" s="1" t="s">
        <v>262</v>
      </c>
    </row>
    <row r="350" spans="1:8" ht="18" customHeight="1">
      <c r="A350">
        <v>797</v>
      </c>
      <c r="B350">
        <v>467</v>
      </c>
      <c r="C350" s="2">
        <v>159</v>
      </c>
      <c r="D350" s="2">
        <v>159</v>
      </c>
      <c r="E350" t="s">
        <v>246</v>
      </c>
      <c r="F350" s="2" t="s">
        <v>5761</v>
      </c>
      <c r="G350" s="2" t="s">
        <v>1404</v>
      </c>
      <c r="H350" s="1" t="s">
        <v>2025</v>
      </c>
    </row>
    <row r="351" spans="1:8" ht="18" customHeight="1">
      <c r="A351">
        <v>824</v>
      </c>
      <c r="B351">
        <v>494</v>
      </c>
      <c r="C351" s="2">
        <v>186</v>
      </c>
      <c r="D351" s="2">
        <v>186</v>
      </c>
      <c r="E351" t="s">
        <v>246</v>
      </c>
      <c r="F351" s="2" t="s">
        <v>5761</v>
      </c>
      <c r="G351" s="2" t="s">
        <v>5096</v>
      </c>
      <c r="H351" s="1" t="s">
        <v>402</v>
      </c>
    </row>
    <row r="352" spans="1:8" ht="18" customHeight="1">
      <c r="A352">
        <v>642</v>
      </c>
      <c r="B352">
        <v>312</v>
      </c>
      <c r="C352" s="2">
        <v>4</v>
      </c>
      <c r="D352" s="2">
        <v>4</v>
      </c>
      <c r="E352" t="s">
        <v>246</v>
      </c>
      <c r="F352" s="2" t="s">
        <v>5761</v>
      </c>
      <c r="G352" s="2" t="s">
        <v>1404</v>
      </c>
      <c r="H352" s="1" t="s">
        <v>1417</v>
      </c>
    </row>
    <row r="353" spans="1:8" ht="18" customHeight="1">
      <c r="A353">
        <v>663</v>
      </c>
      <c r="B353">
        <v>333</v>
      </c>
      <c r="C353" s="2">
        <v>25</v>
      </c>
      <c r="D353" s="2">
        <v>25</v>
      </c>
      <c r="E353" t="s">
        <v>246</v>
      </c>
      <c r="F353" s="2" t="s">
        <v>5761</v>
      </c>
      <c r="G353" s="2" t="s">
        <v>1404</v>
      </c>
      <c r="H353" s="1" t="s">
        <v>1932</v>
      </c>
    </row>
    <row r="354" spans="1:8" ht="18" customHeight="1">
      <c r="A354">
        <v>876</v>
      </c>
      <c r="B354">
        <v>546</v>
      </c>
      <c r="C354" s="2">
        <v>238</v>
      </c>
      <c r="D354" s="2">
        <v>238</v>
      </c>
      <c r="E354" t="s">
        <v>246</v>
      </c>
      <c r="F354" s="2" t="s">
        <v>5761</v>
      </c>
      <c r="G354" s="2" t="s">
        <v>1404</v>
      </c>
      <c r="H354" s="1" t="s">
        <v>2107</v>
      </c>
    </row>
    <row r="355" spans="1:8" ht="18" customHeight="1">
      <c r="A355">
        <v>845</v>
      </c>
      <c r="B355">
        <v>515</v>
      </c>
      <c r="C355" s="2">
        <v>207</v>
      </c>
      <c r="D355" s="2">
        <v>207</v>
      </c>
      <c r="E355" t="s">
        <v>246</v>
      </c>
      <c r="F355" s="2" t="s">
        <v>5761</v>
      </c>
      <c r="G355" s="2" t="s">
        <v>5624</v>
      </c>
      <c r="H355" s="1" t="s">
        <v>414</v>
      </c>
    </row>
    <row r="356" spans="1:8" ht="18" customHeight="1">
      <c r="A356">
        <v>735</v>
      </c>
      <c r="B356">
        <v>405</v>
      </c>
      <c r="C356" s="2">
        <v>97</v>
      </c>
      <c r="D356" s="2">
        <v>97</v>
      </c>
      <c r="E356" t="s">
        <v>246</v>
      </c>
      <c r="F356" s="2" t="s">
        <v>5761</v>
      </c>
      <c r="G356" s="2" t="s">
        <v>1404</v>
      </c>
      <c r="H356" s="1" t="s">
        <v>274</v>
      </c>
    </row>
    <row r="357" spans="1:8" ht="18" customHeight="1">
      <c r="A357">
        <v>703</v>
      </c>
      <c r="B357">
        <v>373</v>
      </c>
      <c r="C357" s="2">
        <v>65</v>
      </c>
      <c r="D357" s="2">
        <v>65</v>
      </c>
      <c r="E357" t="s">
        <v>246</v>
      </c>
      <c r="F357" s="2" t="s">
        <v>5761</v>
      </c>
      <c r="G357" s="2" t="s">
        <v>5096</v>
      </c>
      <c r="H357" s="1" t="s">
        <v>5784</v>
      </c>
    </row>
    <row r="358" spans="1:8" ht="18" customHeight="1">
      <c r="A358">
        <v>723</v>
      </c>
      <c r="B358">
        <v>393</v>
      </c>
      <c r="C358" s="2">
        <v>85</v>
      </c>
      <c r="D358" s="2">
        <v>85</v>
      </c>
      <c r="E358" t="s">
        <v>246</v>
      </c>
      <c r="F358" s="2" t="s">
        <v>5761</v>
      </c>
      <c r="G358" s="2" t="s">
        <v>1404</v>
      </c>
      <c r="H358" s="1" t="s">
        <v>282</v>
      </c>
    </row>
    <row r="359" spans="1:8" ht="18" customHeight="1">
      <c r="A359">
        <v>736</v>
      </c>
      <c r="B359">
        <v>406</v>
      </c>
      <c r="C359" s="2">
        <v>98</v>
      </c>
      <c r="D359" s="2">
        <v>98</v>
      </c>
      <c r="E359" t="s">
        <v>246</v>
      </c>
      <c r="F359" s="2" t="s">
        <v>5761</v>
      </c>
      <c r="G359" s="2" t="s">
        <v>5587</v>
      </c>
      <c r="H359" s="1" t="s">
        <v>278</v>
      </c>
    </row>
    <row r="360" spans="1:8" ht="18" customHeight="1">
      <c r="A360">
        <v>694</v>
      </c>
      <c r="B360">
        <v>364</v>
      </c>
      <c r="C360" s="2">
        <v>56</v>
      </c>
      <c r="D360" s="2">
        <v>56</v>
      </c>
      <c r="E360" t="s">
        <v>246</v>
      </c>
      <c r="F360" s="2" t="s">
        <v>5761</v>
      </c>
      <c r="G360" s="2" t="s">
        <v>1404</v>
      </c>
      <c r="H360" s="1" t="s">
        <v>1597</v>
      </c>
    </row>
    <row r="361" spans="1:8" ht="18" customHeight="1">
      <c r="A361">
        <v>717</v>
      </c>
      <c r="B361">
        <v>387</v>
      </c>
      <c r="C361" s="2">
        <v>79</v>
      </c>
      <c r="D361" s="2">
        <v>79</v>
      </c>
      <c r="E361" t="s">
        <v>246</v>
      </c>
      <c r="F361" s="2" t="s">
        <v>5761</v>
      </c>
      <c r="G361" s="2" t="s">
        <v>5507</v>
      </c>
      <c r="H361" s="1" t="s">
        <v>252</v>
      </c>
    </row>
    <row r="362" spans="1:8" ht="18" customHeight="1">
      <c r="A362">
        <v>731</v>
      </c>
      <c r="B362">
        <v>401</v>
      </c>
      <c r="C362" s="2">
        <v>93</v>
      </c>
      <c r="D362" s="2">
        <v>93</v>
      </c>
      <c r="E362" t="s">
        <v>246</v>
      </c>
      <c r="F362" s="2" t="s">
        <v>5761</v>
      </c>
      <c r="G362" s="2" t="s">
        <v>5507</v>
      </c>
      <c r="H362" s="1" t="s">
        <v>252</v>
      </c>
    </row>
    <row r="363" spans="1:8" ht="18" customHeight="1">
      <c r="A363">
        <v>827</v>
      </c>
      <c r="B363">
        <v>497</v>
      </c>
      <c r="C363" s="2">
        <v>189</v>
      </c>
      <c r="D363" s="2">
        <v>189</v>
      </c>
      <c r="E363" t="s">
        <v>246</v>
      </c>
      <c r="F363" s="2" t="s">
        <v>5761</v>
      </c>
      <c r="G363" s="2" t="s">
        <v>1404</v>
      </c>
      <c r="H363" s="1" t="s">
        <v>397</v>
      </c>
    </row>
    <row r="364" spans="1:8" ht="18" customHeight="1">
      <c r="A364">
        <v>737</v>
      </c>
      <c r="B364">
        <v>407</v>
      </c>
      <c r="C364" s="2">
        <v>99</v>
      </c>
      <c r="D364" s="2">
        <v>99</v>
      </c>
      <c r="E364" t="s">
        <v>246</v>
      </c>
      <c r="F364" s="2" t="s">
        <v>5761</v>
      </c>
      <c r="G364" s="2" t="s">
        <v>1404</v>
      </c>
      <c r="H364" s="1" t="s">
        <v>1984</v>
      </c>
    </row>
    <row r="365" spans="1:8" ht="18" customHeight="1">
      <c r="A365">
        <v>752</v>
      </c>
      <c r="B365">
        <v>422</v>
      </c>
      <c r="C365" s="2">
        <v>114</v>
      </c>
      <c r="D365" s="2">
        <v>114</v>
      </c>
      <c r="E365" t="s">
        <v>246</v>
      </c>
      <c r="F365" s="2" t="s">
        <v>5761</v>
      </c>
      <c r="G365" s="2" t="s">
        <v>1404</v>
      </c>
      <c r="H365" s="1" t="s">
        <v>303</v>
      </c>
    </row>
    <row r="366" spans="1:8" ht="18" customHeight="1">
      <c r="A366">
        <v>776</v>
      </c>
      <c r="B366">
        <v>446</v>
      </c>
      <c r="C366" s="2">
        <v>138</v>
      </c>
      <c r="D366" s="2">
        <v>138</v>
      </c>
      <c r="E366" t="s">
        <v>246</v>
      </c>
      <c r="F366" s="2" t="s">
        <v>5761</v>
      </c>
      <c r="G366" s="2" t="s">
        <v>5096</v>
      </c>
      <c r="H366" s="1" t="s">
        <v>5799</v>
      </c>
    </row>
    <row r="367" spans="1:8" ht="18" customHeight="1">
      <c r="A367">
        <v>757</v>
      </c>
      <c r="B367">
        <v>427</v>
      </c>
      <c r="C367" s="2">
        <v>119</v>
      </c>
      <c r="D367" s="2">
        <v>119</v>
      </c>
      <c r="E367" t="s">
        <v>246</v>
      </c>
      <c r="F367" s="2" t="s">
        <v>5761</v>
      </c>
      <c r="G367" s="2" t="s">
        <v>5096</v>
      </c>
      <c r="H367" s="1" t="s">
        <v>281</v>
      </c>
    </row>
    <row r="368" spans="1:8" ht="18" customHeight="1">
      <c r="A368">
        <v>777</v>
      </c>
      <c r="B368">
        <v>447</v>
      </c>
      <c r="C368" s="2">
        <v>139</v>
      </c>
      <c r="D368" s="2">
        <v>139</v>
      </c>
      <c r="E368" t="s">
        <v>246</v>
      </c>
      <c r="F368" s="2" t="s">
        <v>5761</v>
      </c>
      <c r="G368" s="2" t="s">
        <v>5096</v>
      </c>
      <c r="H368" s="1" t="s">
        <v>5800</v>
      </c>
    </row>
    <row r="369" spans="1:8" ht="18" customHeight="1">
      <c r="A369">
        <v>832</v>
      </c>
      <c r="B369">
        <v>502</v>
      </c>
      <c r="C369" s="2">
        <v>194</v>
      </c>
      <c r="D369" s="2">
        <v>194</v>
      </c>
      <c r="E369" t="s">
        <v>246</v>
      </c>
      <c r="F369" s="2" t="s">
        <v>5761</v>
      </c>
      <c r="G369" s="2" t="s">
        <v>1404</v>
      </c>
      <c r="H369" s="1" t="s">
        <v>403</v>
      </c>
    </row>
    <row r="370" spans="1:8" ht="18" customHeight="1">
      <c r="A370">
        <v>760</v>
      </c>
      <c r="B370">
        <v>430</v>
      </c>
      <c r="C370" s="2">
        <v>122</v>
      </c>
      <c r="D370" s="2">
        <v>122</v>
      </c>
      <c r="E370" t="s">
        <v>246</v>
      </c>
      <c r="F370" s="2" t="s">
        <v>5761</v>
      </c>
      <c r="G370" s="2" t="s">
        <v>5096</v>
      </c>
      <c r="H370" s="1" t="s">
        <v>334</v>
      </c>
    </row>
    <row r="371" spans="1:8" ht="18" customHeight="1">
      <c r="A371">
        <v>724</v>
      </c>
      <c r="B371">
        <v>394</v>
      </c>
      <c r="C371" s="2">
        <v>86</v>
      </c>
      <c r="D371" s="2">
        <v>86</v>
      </c>
      <c r="E371" t="s">
        <v>246</v>
      </c>
      <c r="F371" s="2" t="s">
        <v>5761</v>
      </c>
      <c r="G371" s="2" t="s">
        <v>1404</v>
      </c>
      <c r="H371" s="1" t="s">
        <v>304</v>
      </c>
    </row>
    <row r="372" spans="1:8" ht="18" customHeight="1">
      <c r="A372">
        <v>770</v>
      </c>
      <c r="B372">
        <v>440</v>
      </c>
      <c r="C372" s="2">
        <v>132</v>
      </c>
      <c r="D372" s="2">
        <v>132</v>
      </c>
      <c r="E372" t="s">
        <v>246</v>
      </c>
      <c r="F372" s="2" t="s">
        <v>5761</v>
      </c>
      <c r="G372" s="2" t="s">
        <v>1404</v>
      </c>
      <c r="H372" s="1" t="s">
        <v>2008</v>
      </c>
    </row>
    <row r="373" spans="1:8" ht="18" customHeight="1">
      <c r="A373">
        <v>665</v>
      </c>
      <c r="B373">
        <v>335</v>
      </c>
      <c r="C373" s="2">
        <v>27</v>
      </c>
      <c r="D373" s="2">
        <v>27</v>
      </c>
      <c r="E373" t="s">
        <v>246</v>
      </c>
      <c r="F373" s="2" t="s">
        <v>5761</v>
      </c>
      <c r="G373" s="2" t="s">
        <v>1404</v>
      </c>
      <c r="H373" s="1" t="s">
        <v>1515</v>
      </c>
    </row>
    <row r="374" spans="1:8" ht="18" customHeight="1">
      <c r="A374">
        <v>784</v>
      </c>
      <c r="B374">
        <v>454</v>
      </c>
      <c r="C374" s="2">
        <v>146</v>
      </c>
      <c r="D374" s="2">
        <v>146</v>
      </c>
      <c r="E374" t="s">
        <v>246</v>
      </c>
      <c r="F374" s="2" t="s">
        <v>5761</v>
      </c>
      <c r="G374" s="2" t="s">
        <v>5096</v>
      </c>
      <c r="H374" s="1" t="s">
        <v>5810</v>
      </c>
    </row>
    <row r="375" spans="1:8" ht="18" customHeight="1">
      <c r="A375">
        <v>850</v>
      </c>
      <c r="B375">
        <v>520</v>
      </c>
      <c r="C375" s="2">
        <v>212</v>
      </c>
      <c r="D375" s="2">
        <v>212</v>
      </c>
      <c r="E375" t="s">
        <v>246</v>
      </c>
      <c r="F375" s="2" t="s">
        <v>5761</v>
      </c>
      <c r="G375" s="2" t="s">
        <v>1404</v>
      </c>
      <c r="H375" s="1" t="s">
        <v>415</v>
      </c>
    </row>
    <row r="376" spans="1:8" ht="18" customHeight="1">
      <c r="A376">
        <v>718</v>
      </c>
      <c r="B376">
        <v>388</v>
      </c>
      <c r="C376" s="2">
        <v>80</v>
      </c>
      <c r="D376" s="2">
        <v>80</v>
      </c>
      <c r="E376" t="s">
        <v>246</v>
      </c>
      <c r="F376" s="2" t="s">
        <v>5761</v>
      </c>
      <c r="G376" s="2" t="s">
        <v>1404</v>
      </c>
      <c r="H376" s="1" t="s">
        <v>1631</v>
      </c>
    </row>
    <row r="377" spans="1:8" ht="18" customHeight="1">
      <c r="A377">
        <v>657</v>
      </c>
      <c r="B377">
        <v>327</v>
      </c>
      <c r="C377" s="2">
        <v>19</v>
      </c>
      <c r="D377" s="2">
        <v>19</v>
      </c>
      <c r="E377" t="s">
        <v>246</v>
      </c>
      <c r="F377" s="2" t="s">
        <v>5761</v>
      </c>
      <c r="G377" s="2" t="s">
        <v>1404</v>
      </c>
      <c r="H377" s="1" t="s">
        <v>1468</v>
      </c>
    </row>
    <row r="378" spans="1:8" ht="18" customHeight="1">
      <c r="A378">
        <v>865</v>
      </c>
      <c r="B378">
        <v>535</v>
      </c>
      <c r="C378" s="2">
        <v>227</v>
      </c>
      <c r="D378" s="2">
        <v>227</v>
      </c>
      <c r="E378" t="s">
        <v>246</v>
      </c>
      <c r="F378" s="2" t="s">
        <v>5761</v>
      </c>
      <c r="G378" s="2" t="s">
        <v>5096</v>
      </c>
      <c r="H378" s="1" t="s">
        <v>5820</v>
      </c>
    </row>
    <row r="379" spans="1:8" ht="18" customHeight="1">
      <c r="A379">
        <v>804</v>
      </c>
      <c r="B379">
        <v>474</v>
      </c>
      <c r="C379" s="2">
        <v>166</v>
      </c>
      <c r="D379" s="2">
        <v>166</v>
      </c>
      <c r="E379" t="s">
        <v>246</v>
      </c>
      <c r="F379" s="2" t="s">
        <v>5761</v>
      </c>
      <c r="G379" s="2" t="s">
        <v>5096</v>
      </c>
      <c r="H379" s="1" t="s">
        <v>370</v>
      </c>
    </row>
    <row r="380" spans="1:8" ht="18" customHeight="1">
      <c r="A380">
        <v>783</v>
      </c>
      <c r="B380">
        <v>453</v>
      </c>
      <c r="C380" s="2">
        <v>145</v>
      </c>
      <c r="D380" s="2">
        <v>145</v>
      </c>
      <c r="E380" t="s">
        <v>246</v>
      </c>
      <c r="F380" s="2" t="s">
        <v>5761</v>
      </c>
      <c r="G380" s="2" t="s">
        <v>5096</v>
      </c>
      <c r="H380" s="1" t="s">
        <v>341</v>
      </c>
    </row>
    <row r="381" spans="1:8" ht="18" customHeight="1">
      <c r="A381">
        <v>787</v>
      </c>
      <c r="B381">
        <v>457</v>
      </c>
      <c r="C381" s="2">
        <v>149</v>
      </c>
      <c r="D381" s="2">
        <v>149</v>
      </c>
      <c r="E381" t="s">
        <v>246</v>
      </c>
      <c r="F381" s="2" t="s">
        <v>5761</v>
      </c>
      <c r="G381" s="2" t="s">
        <v>5096</v>
      </c>
      <c r="H381" s="1" t="s">
        <v>345</v>
      </c>
    </row>
    <row r="382" spans="1:8" ht="18" customHeight="1">
      <c r="A382">
        <v>690</v>
      </c>
      <c r="B382">
        <v>360</v>
      </c>
      <c r="C382" s="2">
        <v>52</v>
      </c>
      <c r="D382" s="2">
        <v>52</v>
      </c>
      <c r="E382" t="s">
        <v>246</v>
      </c>
      <c r="F382" s="2" t="s">
        <v>5761</v>
      </c>
      <c r="G382" s="2" t="s">
        <v>1404</v>
      </c>
      <c r="H382" s="1" t="s">
        <v>1584</v>
      </c>
    </row>
    <row r="383" spans="1:8" ht="18" customHeight="1">
      <c r="A383">
        <v>698</v>
      </c>
      <c r="B383">
        <v>368</v>
      </c>
      <c r="C383" s="2">
        <v>60</v>
      </c>
      <c r="D383" s="2">
        <v>60</v>
      </c>
      <c r="E383" t="s">
        <v>246</v>
      </c>
      <c r="F383" s="2" t="s">
        <v>5761</v>
      </c>
      <c r="G383" s="2" t="s">
        <v>1404</v>
      </c>
      <c r="H383" s="1" t="s">
        <v>1954</v>
      </c>
    </row>
    <row r="384" spans="1:8" ht="18" customHeight="1">
      <c r="A384">
        <v>875</v>
      </c>
      <c r="B384">
        <v>545</v>
      </c>
      <c r="C384" s="2">
        <v>237</v>
      </c>
      <c r="D384" s="2">
        <v>237</v>
      </c>
      <c r="E384" t="s">
        <v>246</v>
      </c>
      <c r="F384" s="2" t="s">
        <v>5761</v>
      </c>
      <c r="G384" s="2" t="s">
        <v>1866</v>
      </c>
      <c r="H384" s="1" t="s">
        <v>2111</v>
      </c>
    </row>
    <row r="385" spans="1:8" ht="18" customHeight="1">
      <c r="A385">
        <v>696</v>
      </c>
      <c r="B385">
        <v>366</v>
      </c>
      <c r="C385" s="2">
        <v>58</v>
      </c>
      <c r="D385" s="2">
        <v>58</v>
      </c>
      <c r="E385" t="s">
        <v>246</v>
      </c>
      <c r="F385" s="2" t="s">
        <v>5761</v>
      </c>
      <c r="G385" s="2" t="s">
        <v>1404</v>
      </c>
      <c r="H385" s="1" t="s">
        <v>1951</v>
      </c>
    </row>
    <row r="386" spans="1:8" ht="18" customHeight="1">
      <c r="A386">
        <v>740</v>
      </c>
      <c r="B386">
        <v>410</v>
      </c>
      <c r="C386" s="2">
        <v>102</v>
      </c>
      <c r="D386" s="2">
        <v>102</v>
      </c>
      <c r="E386" t="s">
        <v>246</v>
      </c>
      <c r="F386" s="2" t="s">
        <v>5761</v>
      </c>
      <c r="G386" s="2" t="s">
        <v>1404</v>
      </c>
      <c r="H386" s="1" t="s">
        <v>1988</v>
      </c>
    </row>
    <row r="387" spans="1:8" ht="18" customHeight="1">
      <c r="A387">
        <v>722</v>
      </c>
      <c r="B387">
        <v>392</v>
      </c>
      <c r="C387" s="2">
        <v>84</v>
      </c>
      <c r="D387" s="2">
        <v>84</v>
      </c>
      <c r="E387" t="s">
        <v>246</v>
      </c>
      <c r="F387" s="2" t="s">
        <v>5761</v>
      </c>
      <c r="G387" s="2" t="s">
        <v>1404</v>
      </c>
      <c r="H387" s="1" t="s">
        <v>1966</v>
      </c>
    </row>
    <row r="388" spans="1:8" ht="18" customHeight="1">
      <c r="A388">
        <v>689</v>
      </c>
      <c r="B388">
        <v>359</v>
      </c>
      <c r="C388" s="2">
        <v>51</v>
      </c>
      <c r="D388" s="2">
        <v>51</v>
      </c>
      <c r="E388" t="s">
        <v>246</v>
      </c>
      <c r="F388" s="2" t="s">
        <v>5761</v>
      </c>
      <c r="G388" s="2" t="s">
        <v>1404</v>
      </c>
      <c r="H388" s="1" t="s">
        <v>1948</v>
      </c>
    </row>
    <row r="389" spans="1:8" ht="18" customHeight="1">
      <c r="A389">
        <v>741</v>
      </c>
      <c r="B389">
        <v>411</v>
      </c>
      <c r="C389" s="2">
        <v>103</v>
      </c>
      <c r="D389" s="2">
        <v>103</v>
      </c>
      <c r="E389" t="s">
        <v>246</v>
      </c>
      <c r="F389" s="2" t="s">
        <v>5761</v>
      </c>
      <c r="G389" s="2" t="s">
        <v>1404</v>
      </c>
      <c r="H389" s="1" t="s">
        <v>289</v>
      </c>
    </row>
    <row r="390" spans="1:8" ht="18" customHeight="1">
      <c r="A390">
        <v>673</v>
      </c>
      <c r="B390">
        <v>343</v>
      </c>
      <c r="C390" s="2">
        <v>35</v>
      </c>
      <c r="D390" s="2">
        <v>35</v>
      </c>
      <c r="E390" t="s">
        <v>246</v>
      </c>
      <c r="F390" s="2" t="s">
        <v>5761</v>
      </c>
      <c r="G390" s="2" t="s">
        <v>1404</v>
      </c>
      <c r="H390" s="1" t="s">
        <v>1542</v>
      </c>
    </row>
    <row r="391" spans="1:8" ht="18" customHeight="1">
      <c r="A391">
        <v>659</v>
      </c>
      <c r="B391">
        <v>329</v>
      </c>
      <c r="C391" s="2">
        <v>21</v>
      </c>
      <c r="D391" s="2">
        <v>21</v>
      </c>
      <c r="E391" t="s">
        <v>246</v>
      </c>
      <c r="F391" s="2" t="s">
        <v>5761</v>
      </c>
      <c r="G391" s="2" t="s">
        <v>1404</v>
      </c>
      <c r="H391" s="1" t="s">
        <v>1486</v>
      </c>
    </row>
    <row r="392" spans="1:8" ht="18" customHeight="1">
      <c r="A392">
        <v>786</v>
      </c>
      <c r="B392">
        <v>456</v>
      </c>
      <c r="C392" s="2">
        <v>148</v>
      </c>
      <c r="D392" s="2">
        <v>148</v>
      </c>
      <c r="E392" t="s">
        <v>246</v>
      </c>
      <c r="F392" s="2" t="s">
        <v>5761</v>
      </c>
      <c r="G392" s="2" t="s">
        <v>5096</v>
      </c>
      <c r="H392" s="1" t="s">
        <v>5812</v>
      </c>
    </row>
    <row r="393" spans="1:8" ht="18" customHeight="1">
      <c r="A393">
        <v>716</v>
      </c>
      <c r="B393">
        <v>386</v>
      </c>
      <c r="C393" s="2">
        <v>78</v>
      </c>
      <c r="D393" s="2">
        <v>78</v>
      </c>
      <c r="E393" t="s">
        <v>246</v>
      </c>
      <c r="F393" s="2" t="s">
        <v>5761</v>
      </c>
      <c r="G393" s="2" t="s">
        <v>1404</v>
      </c>
      <c r="H393" s="1" t="s">
        <v>1963</v>
      </c>
    </row>
    <row r="394" spans="1:8" ht="18" customHeight="1">
      <c r="A394">
        <v>701</v>
      </c>
      <c r="B394">
        <v>371</v>
      </c>
      <c r="C394" s="2">
        <v>63</v>
      </c>
      <c r="D394" s="2">
        <v>63</v>
      </c>
      <c r="E394" t="s">
        <v>246</v>
      </c>
      <c r="F394" s="2" t="s">
        <v>5761</v>
      </c>
      <c r="G394" s="2" t="s">
        <v>1404</v>
      </c>
      <c r="H394" s="1" t="s">
        <v>1615</v>
      </c>
    </row>
    <row r="395" spans="1:8" ht="18" customHeight="1">
      <c r="A395">
        <v>805</v>
      </c>
      <c r="B395">
        <v>475</v>
      </c>
      <c r="C395" s="2">
        <v>167</v>
      </c>
      <c r="D395" s="2">
        <v>167</v>
      </c>
      <c r="E395" t="s">
        <v>246</v>
      </c>
      <c r="F395" s="2" t="s">
        <v>5761</v>
      </c>
      <c r="G395" s="2" t="s">
        <v>5096</v>
      </c>
      <c r="H395" s="1" t="s">
        <v>5814</v>
      </c>
    </row>
    <row r="396" spans="1:8" ht="18" customHeight="1">
      <c r="A396">
        <v>851</v>
      </c>
      <c r="B396">
        <v>521</v>
      </c>
      <c r="C396" s="2">
        <v>213</v>
      </c>
      <c r="D396" s="2">
        <v>213</v>
      </c>
      <c r="E396" t="s">
        <v>246</v>
      </c>
      <c r="F396" s="2" t="s">
        <v>5761</v>
      </c>
      <c r="G396" s="2" t="s">
        <v>1404</v>
      </c>
      <c r="H396" s="1" t="s">
        <v>2077</v>
      </c>
    </row>
    <row r="397" spans="1:8" ht="18" customHeight="1">
      <c r="A397">
        <v>756</v>
      </c>
      <c r="B397">
        <v>426</v>
      </c>
      <c r="C397" s="2">
        <v>118</v>
      </c>
      <c r="D397" s="2">
        <v>118</v>
      </c>
      <c r="E397" t="s">
        <v>246</v>
      </c>
      <c r="F397" s="2" t="s">
        <v>5761</v>
      </c>
      <c r="G397" s="2" t="s">
        <v>5096</v>
      </c>
      <c r="H397" s="1" t="s">
        <v>275</v>
      </c>
    </row>
    <row r="398" spans="1:8" ht="18" customHeight="1">
      <c r="A398">
        <v>820</v>
      </c>
      <c r="B398">
        <v>490</v>
      </c>
      <c r="C398" s="2">
        <v>182</v>
      </c>
      <c r="D398" s="2">
        <v>182</v>
      </c>
      <c r="E398" t="s">
        <v>246</v>
      </c>
      <c r="F398" s="2" t="s">
        <v>5761</v>
      </c>
      <c r="G398" s="2" t="s">
        <v>1404</v>
      </c>
      <c r="H398" s="1" t="s">
        <v>385</v>
      </c>
    </row>
    <row r="399" spans="1:8" ht="18" customHeight="1">
      <c r="A399">
        <v>729</v>
      </c>
      <c r="B399">
        <v>399</v>
      </c>
      <c r="C399" s="2">
        <v>91</v>
      </c>
      <c r="D399" s="2">
        <v>91</v>
      </c>
      <c r="E399" t="s">
        <v>246</v>
      </c>
      <c r="F399" s="2" t="s">
        <v>5761</v>
      </c>
      <c r="G399" s="2" t="s">
        <v>1404</v>
      </c>
      <c r="H399" s="1" t="s">
        <v>1978</v>
      </c>
    </row>
    <row r="400" spans="1:8" ht="18" customHeight="1">
      <c r="A400">
        <v>692</v>
      </c>
      <c r="B400">
        <v>362</v>
      </c>
      <c r="C400" s="2">
        <v>54</v>
      </c>
      <c r="D400" s="2">
        <v>54</v>
      </c>
      <c r="E400" t="s">
        <v>246</v>
      </c>
      <c r="F400" s="2" t="s">
        <v>5761</v>
      </c>
      <c r="G400" s="2" t="s">
        <v>1872</v>
      </c>
      <c r="H400" s="1" t="s">
        <v>1876</v>
      </c>
    </row>
    <row r="401" spans="1:8" ht="18" customHeight="1">
      <c r="A401">
        <v>857</v>
      </c>
      <c r="B401">
        <v>527</v>
      </c>
      <c r="C401" s="2">
        <v>219</v>
      </c>
      <c r="D401" s="2">
        <v>219</v>
      </c>
      <c r="E401" t="s">
        <v>246</v>
      </c>
      <c r="F401" s="2" t="s">
        <v>5761</v>
      </c>
      <c r="G401" s="2" t="s">
        <v>1404</v>
      </c>
      <c r="H401" s="1" t="s">
        <v>421</v>
      </c>
    </row>
    <row r="402" spans="1:8" ht="18" customHeight="1">
      <c r="A402">
        <v>747</v>
      </c>
      <c r="B402">
        <v>417</v>
      </c>
      <c r="C402" s="2">
        <v>109</v>
      </c>
      <c r="D402" s="2">
        <v>109</v>
      </c>
      <c r="E402" t="s">
        <v>246</v>
      </c>
      <c r="F402" s="2" t="s">
        <v>5761</v>
      </c>
      <c r="G402" s="2" t="s">
        <v>1404</v>
      </c>
      <c r="H402" s="1" t="s">
        <v>311</v>
      </c>
    </row>
    <row r="403" spans="1:8" ht="18" customHeight="1">
      <c r="A403">
        <v>639</v>
      </c>
      <c r="B403">
        <v>309</v>
      </c>
      <c r="C403" s="2">
        <v>1</v>
      </c>
      <c r="D403" s="2">
        <v>1</v>
      </c>
      <c r="E403" t="s">
        <v>246</v>
      </c>
      <c r="F403" s="2" t="s">
        <v>5761</v>
      </c>
      <c r="G403" s="2" t="s">
        <v>1404</v>
      </c>
      <c r="H403" s="1" t="s">
        <v>1407</v>
      </c>
    </row>
    <row r="404" spans="1:8" ht="18" customHeight="1">
      <c r="A404">
        <v>877</v>
      </c>
      <c r="B404">
        <v>547</v>
      </c>
      <c r="C404" s="2">
        <v>239</v>
      </c>
      <c r="D404" s="2">
        <v>239</v>
      </c>
      <c r="E404" t="s">
        <v>246</v>
      </c>
      <c r="F404" s="2" t="s">
        <v>5761</v>
      </c>
      <c r="G404" s="2" t="s">
        <v>5507</v>
      </c>
      <c r="H404" s="1" t="s">
        <v>5826</v>
      </c>
    </row>
    <row r="405" spans="1:8" ht="18" customHeight="1">
      <c r="A405">
        <v>676</v>
      </c>
      <c r="B405">
        <v>346</v>
      </c>
      <c r="C405" s="2">
        <v>38</v>
      </c>
      <c r="D405" s="2">
        <v>38</v>
      </c>
      <c r="E405" t="s">
        <v>246</v>
      </c>
      <c r="F405" s="2" t="s">
        <v>5761</v>
      </c>
      <c r="G405" s="2" t="s">
        <v>1404</v>
      </c>
      <c r="H405" s="1" t="s">
        <v>1548</v>
      </c>
    </row>
    <row r="406" spans="1:8" ht="18" customHeight="1">
      <c r="A406">
        <v>700</v>
      </c>
      <c r="B406">
        <v>370</v>
      </c>
      <c r="C406" s="2">
        <v>62</v>
      </c>
      <c r="D406" s="2">
        <v>62</v>
      </c>
      <c r="E406" t="s">
        <v>246</v>
      </c>
      <c r="F406" s="2" t="s">
        <v>5761</v>
      </c>
      <c r="G406" s="2" t="s">
        <v>1404</v>
      </c>
      <c r="H406" s="1" t="s">
        <v>1957</v>
      </c>
    </row>
    <row r="407" spans="1:8" ht="18" customHeight="1">
      <c r="A407">
        <v>806</v>
      </c>
      <c r="B407">
        <v>476</v>
      </c>
      <c r="C407" s="2">
        <v>168</v>
      </c>
      <c r="D407" s="2">
        <v>168</v>
      </c>
      <c r="E407" t="s">
        <v>246</v>
      </c>
      <c r="F407" s="2" t="s">
        <v>5761</v>
      </c>
      <c r="G407" s="2" t="s">
        <v>5096</v>
      </c>
      <c r="H407" s="1" t="s">
        <v>375</v>
      </c>
    </row>
    <row r="408" spans="1:8" ht="18" customHeight="1">
      <c r="A408">
        <v>868</v>
      </c>
      <c r="B408">
        <v>538</v>
      </c>
      <c r="C408" s="2">
        <v>230</v>
      </c>
      <c r="D408" s="2">
        <v>230</v>
      </c>
      <c r="E408" t="s">
        <v>246</v>
      </c>
      <c r="F408" s="2" t="s">
        <v>5761</v>
      </c>
      <c r="G408" s="2" t="s">
        <v>1872</v>
      </c>
      <c r="H408" s="1" t="s">
        <v>428</v>
      </c>
    </row>
    <row r="409" spans="1:8" ht="18" customHeight="1">
      <c r="A409">
        <v>761</v>
      </c>
      <c r="B409">
        <v>431</v>
      </c>
      <c r="C409" s="2">
        <v>123</v>
      </c>
      <c r="D409" s="2">
        <v>123</v>
      </c>
      <c r="E409" t="s">
        <v>246</v>
      </c>
      <c r="F409" s="2" t="s">
        <v>5761</v>
      </c>
      <c r="G409" s="2" t="s">
        <v>1404</v>
      </c>
      <c r="H409" s="1" t="s">
        <v>1992</v>
      </c>
    </row>
    <row r="410" spans="1:8" ht="18" customHeight="1">
      <c r="A410">
        <v>706</v>
      </c>
      <c r="B410">
        <v>376</v>
      </c>
      <c r="C410" s="2">
        <v>68</v>
      </c>
      <c r="D410" s="2">
        <v>68</v>
      </c>
      <c r="E410" t="s">
        <v>246</v>
      </c>
      <c r="F410" s="2" t="s">
        <v>5761</v>
      </c>
      <c r="G410" s="2" t="s">
        <v>5096</v>
      </c>
      <c r="H410" s="1" t="s">
        <v>5788</v>
      </c>
    </row>
    <row r="411" spans="1:8" ht="18" customHeight="1">
      <c r="A411">
        <v>785</v>
      </c>
      <c r="B411">
        <v>455</v>
      </c>
      <c r="C411" s="2">
        <v>147</v>
      </c>
      <c r="D411" s="2">
        <v>147</v>
      </c>
      <c r="E411" t="s">
        <v>246</v>
      </c>
      <c r="F411" s="2" t="s">
        <v>5761</v>
      </c>
      <c r="G411" s="2" t="s">
        <v>5096</v>
      </c>
      <c r="H411" s="1" t="s">
        <v>5811</v>
      </c>
    </row>
    <row r="412" spans="1:8" ht="18" customHeight="1">
      <c r="A412">
        <v>790</v>
      </c>
      <c r="B412">
        <v>460</v>
      </c>
      <c r="C412" s="2">
        <v>152</v>
      </c>
      <c r="D412" s="2">
        <v>152</v>
      </c>
      <c r="E412" t="s">
        <v>246</v>
      </c>
      <c r="F412" s="2" t="s">
        <v>5761</v>
      </c>
      <c r="G412" s="2" t="s">
        <v>5096</v>
      </c>
      <c r="H412" s="1" t="s">
        <v>347</v>
      </c>
    </row>
    <row r="413" spans="1:8" ht="18" customHeight="1">
      <c r="A413">
        <v>705</v>
      </c>
      <c r="B413">
        <v>375</v>
      </c>
      <c r="C413" s="2">
        <v>67</v>
      </c>
      <c r="D413" s="2">
        <v>67</v>
      </c>
      <c r="E413" t="s">
        <v>246</v>
      </c>
      <c r="F413" s="2" t="s">
        <v>5761</v>
      </c>
      <c r="G413" s="2" t="s">
        <v>5096</v>
      </c>
      <c r="H413" s="1" t="s">
        <v>5785</v>
      </c>
    </row>
    <row r="414" spans="1:8" ht="18" customHeight="1">
      <c r="A414">
        <v>648</v>
      </c>
      <c r="B414">
        <v>318</v>
      </c>
      <c r="C414" s="2">
        <v>10</v>
      </c>
      <c r="D414" s="2">
        <v>10</v>
      </c>
      <c r="E414" t="s">
        <v>246</v>
      </c>
      <c r="F414" s="2" t="s">
        <v>5761</v>
      </c>
      <c r="G414" s="2" t="s">
        <v>1404</v>
      </c>
      <c r="H414" s="1" t="s">
        <v>1436</v>
      </c>
    </row>
    <row r="415" spans="1:8" ht="18" customHeight="1">
      <c r="A415">
        <v>726</v>
      </c>
      <c r="B415">
        <v>396</v>
      </c>
      <c r="C415" s="2">
        <v>88</v>
      </c>
      <c r="D415" s="2">
        <v>88</v>
      </c>
      <c r="E415" t="s">
        <v>246</v>
      </c>
      <c r="F415" s="2" t="s">
        <v>5761</v>
      </c>
      <c r="G415" s="2" t="s">
        <v>1404</v>
      </c>
      <c r="H415" s="1" t="s">
        <v>1436</v>
      </c>
    </row>
    <row r="416" spans="1:8" ht="18" customHeight="1">
      <c r="A416">
        <v>656</v>
      </c>
      <c r="B416">
        <v>326</v>
      </c>
      <c r="C416" s="2">
        <v>18</v>
      </c>
      <c r="D416" s="2">
        <v>18</v>
      </c>
      <c r="E416" t="s">
        <v>246</v>
      </c>
      <c r="F416" s="2" t="s">
        <v>5761</v>
      </c>
      <c r="G416" s="2" t="s">
        <v>1404</v>
      </c>
      <c r="H416" s="1" t="s">
        <v>1926</v>
      </c>
    </row>
    <row r="417" spans="1:8" ht="18" customHeight="1">
      <c r="A417">
        <v>697</v>
      </c>
      <c r="B417">
        <v>367</v>
      </c>
      <c r="C417" s="2">
        <v>59</v>
      </c>
      <c r="D417" s="2">
        <v>59</v>
      </c>
      <c r="E417" t="s">
        <v>246</v>
      </c>
      <c r="F417" s="2" t="s">
        <v>5761</v>
      </c>
      <c r="G417" s="2" t="s">
        <v>1404</v>
      </c>
      <c r="H417" s="1" t="s">
        <v>1606</v>
      </c>
    </row>
    <row r="418" spans="1:8" ht="18" customHeight="1">
      <c r="A418">
        <v>791</v>
      </c>
      <c r="B418">
        <v>461</v>
      </c>
      <c r="C418" s="2">
        <v>153</v>
      </c>
      <c r="D418" s="2">
        <v>153</v>
      </c>
      <c r="E418" t="s">
        <v>246</v>
      </c>
      <c r="F418" s="2" t="s">
        <v>5761</v>
      </c>
      <c r="G418" s="2" t="s">
        <v>1404</v>
      </c>
      <c r="H418" s="1" t="s">
        <v>447</v>
      </c>
    </row>
    <row r="419" spans="1:8" ht="18" customHeight="1">
      <c r="A419">
        <v>738</v>
      </c>
      <c r="B419">
        <v>408</v>
      </c>
      <c r="C419" s="2">
        <v>100</v>
      </c>
      <c r="D419" s="2">
        <v>100</v>
      </c>
      <c r="E419" t="s">
        <v>246</v>
      </c>
      <c r="F419" s="2" t="s">
        <v>5761</v>
      </c>
      <c r="G419" s="2" t="s">
        <v>1404</v>
      </c>
      <c r="H419" s="1" t="s">
        <v>280</v>
      </c>
    </row>
    <row r="420" spans="1:8" ht="18" customHeight="1">
      <c r="A420">
        <v>872</v>
      </c>
      <c r="B420">
        <v>542</v>
      </c>
      <c r="C420" s="2">
        <v>234</v>
      </c>
      <c r="D420" s="2">
        <v>234</v>
      </c>
      <c r="E420" t="s">
        <v>246</v>
      </c>
      <c r="F420" s="2" t="s">
        <v>5761</v>
      </c>
      <c r="G420" s="2" t="s">
        <v>1404</v>
      </c>
      <c r="H420" s="1" t="s">
        <v>2100</v>
      </c>
    </row>
    <row r="421" spans="1:8" ht="18" customHeight="1">
      <c r="A421">
        <v>759</v>
      </c>
      <c r="B421">
        <v>429</v>
      </c>
      <c r="C421" s="2">
        <v>121</v>
      </c>
      <c r="D421" s="2">
        <v>121</v>
      </c>
      <c r="E421" t="s">
        <v>246</v>
      </c>
      <c r="F421" s="2" t="s">
        <v>5761</v>
      </c>
      <c r="G421" s="2" t="s">
        <v>5096</v>
      </c>
      <c r="H421" s="1" t="s">
        <v>5806</v>
      </c>
    </row>
    <row r="422" spans="1:8" ht="18" customHeight="1">
      <c r="A422">
        <v>670</v>
      </c>
      <c r="B422">
        <v>340</v>
      </c>
      <c r="C422" s="2">
        <v>32</v>
      </c>
      <c r="D422" s="2">
        <v>32</v>
      </c>
      <c r="E422" t="s">
        <v>246</v>
      </c>
      <c r="F422" s="2" t="s">
        <v>5761</v>
      </c>
      <c r="G422" s="2" t="s">
        <v>1404</v>
      </c>
      <c r="H422" s="1" t="s">
        <v>1532</v>
      </c>
    </row>
    <row r="423" spans="1:8" ht="18" customHeight="1">
      <c r="A423">
        <v>769</v>
      </c>
      <c r="B423">
        <v>439</v>
      </c>
      <c r="C423" s="2">
        <v>131</v>
      </c>
      <c r="D423" s="2">
        <v>131</v>
      </c>
      <c r="E423" t="s">
        <v>246</v>
      </c>
      <c r="F423" s="2" t="s">
        <v>5761</v>
      </c>
      <c r="G423" s="2" t="s">
        <v>1404</v>
      </c>
      <c r="H423" s="1" t="s">
        <v>2005</v>
      </c>
    </row>
    <row r="424" spans="1:8" ht="18" customHeight="1">
      <c r="A424">
        <v>641</v>
      </c>
      <c r="B424">
        <v>311</v>
      </c>
      <c r="C424" s="2">
        <v>3</v>
      </c>
      <c r="D424" s="2">
        <v>3</v>
      </c>
      <c r="E424" t="s">
        <v>246</v>
      </c>
      <c r="F424" s="2" t="s">
        <v>5761</v>
      </c>
      <c r="G424" s="2" t="s">
        <v>1404</v>
      </c>
      <c r="H424" s="1" t="s">
        <v>1414</v>
      </c>
    </row>
    <row r="425" spans="1:8" ht="18" customHeight="1">
      <c r="A425">
        <v>653</v>
      </c>
      <c r="B425">
        <v>323</v>
      </c>
      <c r="C425" s="2">
        <v>15</v>
      </c>
      <c r="D425" s="2">
        <v>15</v>
      </c>
      <c r="E425" t="s">
        <v>246</v>
      </c>
      <c r="F425" s="2" t="s">
        <v>5761</v>
      </c>
      <c r="G425" s="2" t="s">
        <v>1404</v>
      </c>
      <c r="H425" s="1" t="s">
        <v>1457</v>
      </c>
    </row>
    <row r="426" spans="1:8" ht="18" customHeight="1">
      <c r="A426">
        <v>768</v>
      </c>
      <c r="B426">
        <v>438</v>
      </c>
      <c r="C426" s="2">
        <v>130</v>
      </c>
      <c r="D426" s="2">
        <v>130</v>
      </c>
      <c r="E426" t="s">
        <v>246</v>
      </c>
      <c r="F426" s="2" t="s">
        <v>5761</v>
      </c>
      <c r="G426" s="2" t="s">
        <v>1404</v>
      </c>
      <c r="H426" s="1" t="s">
        <v>2002</v>
      </c>
    </row>
    <row r="427" spans="1:8" ht="18" customHeight="1">
      <c r="A427">
        <v>702</v>
      </c>
      <c r="B427">
        <v>372</v>
      </c>
      <c r="C427" s="2">
        <v>64</v>
      </c>
      <c r="D427" s="2">
        <v>64</v>
      </c>
      <c r="E427" t="s">
        <v>246</v>
      </c>
      <c r="F427" s="2" t="s">
        <v>5761</v>
      </c>
      <c r="G427" s="2" t="s">
        <v>5096</v>
      </c>
      <c r="H427" s="1" t="s">
        <v>5782</v>
      </c>
    </row>
    <row r="428" spans="1:8" ht="18" customHeight="1">
      <c r="A428">
        <v>719</v>
      </c>
      <c r="B428">
        <v>389</v>
      </c>
      <c r="C428" s="2">
        <v>81</v>
      </c>
      <c r="D428" s="2">
        <v>81</v>
      </c>
      <c r="E428" t="s">
        <v>246</v>
      </c>
      <c r="F428" s="2" t="s">
        <v>5761</v>
      </c>
      <c r="G428" s="2" t="s">
        <v>1404</v>
      </c>
      <c r="H428" s="1" t="s">
        <v>268</v>
      </c>
    </row>
    <row r="429" spans="1:8" ht="18" customHeight="1">
      <c r="A429">
        <v>688</v>
      </c>
      <c r="B429">
        <v>358</v>
      </c>
      <c r="C429" s="2">
        <v>50</v>
      </c>
      <c r="D429" s="2">
        <v>50</v>
      </c>
      <c r="E429" t="s">
        <v>246</v>
      </c>
      <c r="F429" s="2" t="s">
        <v>5761</v>
      </c>
      <c r="G429" s="2" t="s">
        <v>1404</v>
      </c>
      <c r="H429" s="1" t="s">
        <v>1578</v>
      </c>
    </row>
    <row r="430" spans="1:8" ht="18" customHeight="1">
      <c r="A430">
        <v>819</v>
      </c>
      <c r="B430">
        <v>489</v>
      </c>
      <c r="C430" s="2">
        <v>181</v>
      </c>
      <c r="D430" s="2">
        <v>181</v>
      </c>
      <c r="E430" t="s">
        <v>246</v>
      </c>
      <c r="F430" s="2" t="s">
        <v>5761</v>
      </c>
      <c r="G430" s="2" t="s">
        <v>1404</v>
      </c>
      <c r="H430" s="1" t="s">
        <v>392</v>
      </c>
    </row>
    <row r="431" spans="1:8" ht="18" customHeight="1">
      <c r="A431">
        <v>655</v>
      </c>
      <c r="B431">
        <v>325</v>
      </c>
      <c r="C431" s="2">
        <v>17</v>
      </c>
      <c r="D431" s="2">
        <v>17</v>
      </c>
      <c r="E431" t="s">
        <v>246</v>
      </c>
      <c r="F431" s="2" t="s">
        <v>5761</v>
      </c>
      <c r="G431" s="2" t="s">
        <v>1404</v>
      </c>
      <c r="H431" s="1" t="s">
        <v>1460</v>
      </c>
    </row>
    <row r="432" spans="1:8" ht="18" customHeight="1">
      <c r="A432">
        <v>666</v>
      </c>
      <c r="B432">
        <v>336</v>
      </c>
      <c r="C432" s="2">
        <v>28</v>
      </c>
      <c r="D432" s="2">
        <v>28</v>
      </c>
      <c r="E432" t="s">
        <v>246</v>
      </c>
      <c r="F432" s="2" t="s">
        <v>5761</v>
      </c>
      <c r="G432" s="2" t="s">
        <v>5624</v>
      </c>
      <c r="H432" s="1" t="s">
        <v>5776</v>
      </c>
    </row>
    <row r="433" spans="1:8" ht="18" customHeight="1">
      <c r="A433">
        <v>753</v>
      </c>
      <c r="B433">
        <v>423</v>
      </c>
      <c r="C433" s="2">
        <v>115</v>
      </c>
      <c r="D433" s="2">
        <v>115</v>
      </c>
      <c r="E433" t="s">
        <v>246</v>
      </c>
      <c r="F433" s="2" t="s">
        <v>5761</v>
      </c>
      <c r="G433" s="2" t="s">
        <v>5096</v>
      </c>
      <c r="H433" s="1" t="s">
        <v>5795</v>
      </c>
    </row>
    <row r="434" spans="1:8" ht="18" customHeight="1">
      <c r="A434">
        <v>867</v>
      </c>
      <c r="B434">
        <v>537</v>
      </c>
      <c r="C434" s="2">
        <v>229</v>
      </c>
      <c r="D434" s="2">
        <v>229</v>
      </c>
      <c r="E434" t="s">
        <v>246</v>
      </c>
      <c r="F434" s="2" t="s">
        <v>5761</v>
      </c>
      <c r="G434" s="2" t="s">
        <v>5096</v>
      </c>
      <c r="H434" s="1" t="s">
        <v>427</v>
      </c>
    </row>
    <row r="435" spans="1:8" ht="18" customHeight="1">
      <c r="A435">
        <v>814</v>
      </c>
      <c r="B435">
        <v>484</v>
      </c>
      <c r="C435" s="2">
        <v>176</v>
      </c>
      <c r="D435" s="2">
        <v>176</v>
      </c>
      <c r="E435" t="s">
        <v>246</v>
      </c>
      <c r="F435" s="2" t="s">
        <v>5761</v>
      </c>
      <c r="G435" s="2" t="s">
        <v>5507</v>
      </c>
      <c r="H435" s="1" t="s">
        <v>388</v>
      </c>
    </row>
    <row r="436" spans="1:8" ht="18" customHeight="1">
      <c r="A436">
        <v>862</v>
      </c>
      <c r="B436">
        <v>532</v>
      </c>
      <c r="C436" s="2">
        <v>224</v>
      </c>
      <c r="D436" s="2">
        <v>224</v>
      </c>
      <c r="E436" t="s">
        <v>246</v>
      </c>
      <c r="F436" s="2" t="s">
        <v>5761</v>
      </c>
      <c r="G436" s="2" t="s">
        <v>1404</v>
      </c>
      <c r="H436" s="1" t="s">
        <v>2096</v>
      </c>
    </row>
    <row r="437" spans="1:8" ht="18" customHeight="1">
      <c r="A437">
        <v>746</v>
      </c>
      <c r="B437">
        <v>416</v>
      </c>
      <c r="C437" s="2">
        <v>108</v>
      </c>
      <c r="D437" s="2">
        <v>108</v>
      </c>
      <c r="E437" t="s">
        <v>246</v>
      </c>
      <c r="F437" s="2" t="s">
        <v>5761</v>
      </c>
      <c r="G437" s="2" t="s">
        <v>5587</v>
      </c>
      <c r="H437" s="1" t="s">
        <v>5827</v>
      </c>
    </row>
    <row r="438" spans="1:8" ht="18" customHeight="1">
      <c r="A438">
        <v>677</v>
      </c>
      <c r="B438">
        <v>347</v>
      </c>
      <c r="C438" s="2">
        <v>39</v>
      </c>
      <c r="D438" s="2">
        <v>39</v>
      </c>
      <c r="E438" t="s">
        <v>246</v>
      </c>
      <c r="F438" s="2" t="s">
        <v>5761</v>
      </c>
      <c r="G438" s="2" t="s">
        <v>5624</v>
      </c>
      <c r="H438" s="1" t="s">
        <v>5778</v>
      </c>
    </row>
    <row r="439" spans="1:8" ht="18" customHeight="1">
      <c r="A439">
        <v>764</v>
      </c>
      <c r="B439">
        <v>434</v>
      </c>
      <c r="C439" s="2">
        <v>126</v>
      </c>
      <c r="D439" s="2">
        <v>126</v>
      </c>
      <c r="E439" t="s">
        <v>246</v>
      </c>
      <c r="F439" s="2" t="s">
        <v>5761</v>
      </c>
      <c r="G439" s="2" t="s">
        <v>5507</v>
      </c>
      <c r="H439" s="1" t="s">
        <v>5823</v>
      </c>
    </row>
    <row r="440" spans="1:8" ht="18" customHeight="1">
      <c r="A440">
        <v>682</v>
      </c>
      <c r="B440">
        <v>352</v>
      </c>
      <c r="C440" s="2">
        <v>44</v>
      </c>
      <c r="D440" s="2">
        <v>44</v>
      </c>
      <c r="E440" t="s">
        <v>246</v>
      </c>
      <c r="F440" s="2" t="s">
        <v>5761</v>
      </c>
      <c r="G440" s="2" t="s">
        <v>1404</v>
      </c>
      <c r="H440" s="1" t="s">
        <v>1562</v>
      </c>
    </row>
    <row r="441" spans="1:8" ht="18" customHeight="1">
      <c r="A441">
        <v>678</v>
      </c>
      <c r="B441">
        <v>348</v>
      </c>
      <c r="C441" s="2">
        <v>40</v>
      </c>
      <c r="D441" s="2">
        <v>40</v>
      </c>
      <c r="E441" t="s">
        <v>246</v>
      </c>
      <c r="F441" s="2" t="s">
        <v>5761</v>
      </c>
      <c r="G441" s="2" t="s">
        <v>1872</v>
      </c>
      <c r="H441" s="1" t="s">
        <v>2115</v>
      </c>
    </row>
    <row r="442" spans="1:8" ht="18" customHeight="1">
      <c r="A442">
        <v>822</v>
      </c>
      <c r="B442">
        <v>492</v>
      </c>
      <c r="C442" s="2">
        <v>184</v>
      </c>
      <c r="D442" s="2">
        <v>184</v>
      </c>
      <c r="E442" t="s">
        <v>246</v>
      </c>
      <c r="F442" s="2" t="s">
        <v>5761</v>
      </c>
      <c r="G442" s="2" t="s">
        <v>1404</v>
      </c>
      <c r="H442" s="1" t="s">
        <v>215</v>
      </c>
    </row>
    <row r="443" spans="1:8" ht="18" customHeight="1">
      <c r="A443">
        <v>849</v>
      </c>
      <c r="B443">
        <v>519</v>
      </c>
      <c r="C443" s="2">
        <v>211</v>
      </c>
      <c r="D443" s="2">
        <v>211</v>
      </c>
      <c r="E443" t="s">
        <v>246</v>
      </c>
      <c r="F443" s="2" t="s">
        <v>5761</v>
      </c>
      <c r="G443" s="2" t="s">
        <v>1404</v>
      </c>
      <c r="H443" s="1" t="s">
        <v>2074</v>
      </c>
    </row>
    <row r="444" spans="1:8" ht="18" customHeight="1">
      <c r="A444">
        <v>733</v>
      </c>
      <c r="B444">
        <v>403</v>
      </c>
      <c r="C444" s="2">
        <v>95</v>
      </c>
      <c r="D444" s="2">
        <v>95</v>
      </c>
      <c r="E444" t="s">
        <v>246</v>
      </c>
      <c r="F444" s="2" t="s">
        <v>5761</v>
      </c>
      <c r="G444" s="2" t="s">
        <v>1404</v>
      </c>
      <c r="H444" s="1" t="s">
        <v>270</v>
      </c>
    </row>
    <row r="445" spans="1:8" ht="18" customHeight="1">
      <c r="A445">
        <v>742</v>
      </c>
      <c r="B445">
        <v>412</v>
      </c>
      <c r="C445" s="2">
        <v>104</v>
      </c>
      <c r="D445" s="2">
        <v>104</v>
      </c>
      <c r="E445" t="s">
        <v>246</v>
      </c>
      <c r="F445" s="2" t="s">
        <v>5761</v>
      </c>
      <c r="G445" s="2" t="s">
        <v>1404</v>
      </c>
      <c r="H445" s="1" t="s">
        <v>292</v>
      </c>
    </row>
    <row r="446" spans="1:8" ht="18" customHeight="1">
      <c r="A446">
        <v>686</v>
      </c>
      <c r="B446">
        <v>356</v>
      </c>
      <c r="C446" s="2">
        <v>48</v>
      </c>
      <c r="D446" s="2">
        <v>48</v>
      </c>
      <c r="E446" t="s">
        <v>246</v>
      </c>
      <c r="F446" s="2" t="s">
        <v>5761</v>
      </c>
      <c r="G446" s="2" t="s">
        <v>1404</v>
      </c>
      <c r="H446" s="1" t="s">
        <v>1572</v>
      </c>
    </row>
    <row r="447" spans="1:8" ht="18" customHeight="1">
      <c r="A447">
        <v>841</v>
      </c>
      <c r="B447">
        <v>511</v>
      </c>
      <c r="C447" s="2">
        <v>203</v>
      </c>
      <c r="D447" s="2">
        <v>203</v>
      </c>
      <c r="E447" t="s">
        <v>246</v>
      </c>
      <c r="F447" s="2" t="s">
        <v>5761</v>
      </c>
      <c r="G447" s="2" t="s">
        <v>1404</v>
      </c>
      <c r="H447" s="1" t="s">
        <v>450</v>
      </c>
    </row>
    <row r="448" spans="1:8" ht="18" customHeight="1">
      <c r="A448">
        <v>725</v>
      </c>
      <c r="B448">
        <v>395</v>
      </c>
      <c r="C448" s="2">
        <v>87</v>
      </c>
      <c r="D448" s="2">
        <v>87</v>
      </c>
      <c r="E448" t="s">
        <v>246</v>
      </c>
      <c r="F448" s="2" t="s">
        <v>5761</v>
      </c>
      <c r="G448" s="2" t="s">
        <v>1404</v>
      </c>
      <c r="H448" s="1" t="s">
        <v>319</v>
      </c>
    </row>
    <row r="449" spans="1:8" ht="18" customHeight="1">
      <c r="A449">
        <v>778</v>
      </c>
      <c r="B449">
        <v>448</v>
      </c>
      <c r="C449" s="2">
        <v>140</v>
      </c>
      <c r="D449" s="2">
        <v>140</v>
      </c>
      <c r="E449" t="s">
        <v>246</v>
      </c>
      <c r="F449" s="2" t="s">
        <v>5761</v>
      </c>
      <c r="G449" s="2" t="s">
        <v>5096</v>
      </c>
      <c r="H449" s="1" t="s">
        <v>5807</v>
      </c>
    </row>
    <row r="450" spans="1:8" ht="18" customHeight="1">
      <c r="A450">
        <v>831</v>
      </c>
      <c r="B450">
        <v>501</v>
      </c>
      <c r="C450" s="2">
        <v>193</v>
      </c>
      <c r="D450" s="2">
        <v>193</v>
      </c>
      <c r="E450" t="s">
        <v>246</v>
      </c>
      <c r="F450" s="2" t="s">
        <v>5761</v>
      </c>
      <c r="G450" s="2" t="s">
        <v>5507</v>
      </c>
      <c r="H450" s="1" t="s">
        <v>5825</v>
      </c>
    </row>
    <row r="451" spans="1:8" ht="18" customHeight="1">
      <c r="A451">
        <v>810</v>
      </c>
      <c r="B451">
        <v>480</v>
      </c>
      <c r="C451" s="2">
        <v>172</v>
      </c>
      <c r="D451" s="2">
        <v>172</v>
      </c>
      <c r="E451" t="s">
        <v>246</v>
      </c>
      <c r="F451" s="2" t="s">
        <v>5761</v>
      </c>
      <c r="G451" s="2" t="s">
        <v>1404</v>
      </c>
      <c r="H451" s="1" t="s">
        <v>2034</v>
      </c>
    </row>
    <row r="452" spans="1:8" ht="18" customHeight="1">
      <c r="A452">
        <v>691</v>
      </c>
      <c r="B452">
        <v>361</v>
      </c>
      <c r="C452" s="2">
        <v>53</v>
      </c>
      <c r="D452" s="2">
        <v>53</v>
      </c>
      <c r="E452" t="s">
        <v>246</v>
      </c>
      <c r="F452" s="2" t="s">
        <v>5761</v>
      </c>
      <c r="G452" s="2" t="s">
        <v>1404</v>
      </c>
      <c r="H452" s="1" t="s">
        <v>1591</v>
      </c>
    </row>
    <row r="453" spans="1:8" ht="18" customHeight="1">
      <c r="A453">
        <v>863</v>
      </c>
      <c r="B453">
        <v>533</v>
      </c>
      <c r="C453" s="2">
        <v>225</v>
      </c>
      <c r="D453" s="2">
        <v>225</v>
      </c>
      <c r="E453" t="s">
        <v>246</v>
      </c>
      <c r="F453" s="2" t="s">
        <v>5761</v>
      </c>
      <c r="G453" s="2" t="s">
        <v>5096</v>
      </c>
      <c r="H453" s="1" t="s">
        <v>5819</v>
      </c>
    </row>
    <row r="454" spans="1:8" ht="18" customHeight="1">
      <c r="A454">
        <v>758</v>
      </c>
      <c r="B454">
        <v>428</v>
      </c>
      <c r="C454" s="2">
        <v>120</v>
      </c>
      <c r="D454" s="2">
        <v>120</v>
      </c>
      <c r="E454" t="s">
        <v>246</v>
      </c>
      <c r="F454" s="2" t="s">
        <v>5761</v>
      </c>
      <c r="G454" s="2" t="s">
        <v>5096</v>
      </c>
      <c r="H454" s="1" t="s">
        <v>286</v>
      </c>
    </row>
    <row r="455" spans="1:8" ht="18" customHeight="1">
      <c r="A455">
        <v>816</v>
      </c>
      <c r="B455">
        <v>486</v>
      </c>
      <c r="C455" s="2">
        <v>178</v>
      </c>
      <c r="D455" s="2">
        <v>178</v>
      </c>
      <c r="E455" t="s">
        <v>246</v>
      </c>
      <c r="F455" s="2" t="s">
        <v>5761</v>
      </c>
      <c r="G455" s="2" t="s">
        <v>1404</v>
      </c>
      <c r="H455" s="1" t="s">
        <v>448</v>
      </c>
    </row>
    <row r="456" spans="1:8" ht="18" customHeight="1">
      <c r="A456">
        <v>840</v>
      </c>
      <c r="B456">
        <v>510</v>
      </c>
      <c r="C456" s="2">
        <v>202</v>
      </c>
      <c r="D456" s="2">
        <v>202</v>
      </c>
      <c r="E456" t="s">
        <v>246</v>
      </c>
      <c r="F456" s="2" t="s">
        <v>5761</v>
      </c>
      <c r="G456" s="2" t="s">
        <v>1404</v>
      </c>
      <c r="H456" s="1" t="s">
        <v>2069</v>
      </c>
    </row>
    <row r="457" spans="1:8" ht="18" customHeight="1">
      <c r="A457">
        <v>754</v>
      </c>
      <c r="B457">
        <v>424</v>
      </c>
      <c r="C457" s="2">
        <v>116</v>
      </c>
      <c r="D457" s="2">
        <v>116</v>
      </c>
      <c r="E457" t="s">
        <v>246</v>
      </c>
      <c r="F457" s="2" t="s">
        <v>5761</v>
      </c>
      <c r="G457" s="2" t="s">
        <v>5096</v>
      </c>
      <c r="H457" s="1" t="s">
        <v>5796</v>
      </c>
    </row>
    <row r="458" spans="1:8" ht="18" customHeight="1">
      <c r="A458">
        <v>749</v>
      </c>
      <c r="B458">
        <v>419</v>
      </c>
      <c r="C458" s="2">
        <v>111</v>
      </c>
      <c r="D458" s="2">
        <v>111</v>
      </c>
      <c r="E458" t="s">
        <v>246</v>
      </c>
      <c r="F458" s="2" t="s">
        <v>5761</v>
      </c>
      <c r="G458" s="2" t="s">
        <v>5587</v>
      </c>
      <c r="H458" s="1" t="s">
        <v>5828</v>
      </c>
    </row>
    <row r="459" spans="1:8" ht="18" customHeight="1">
      <c r="A459">
        <v>874</v>
      </c>
      <c r="B459">
        <v>544</v>
      </c>
      <c r="C459" s="2">
        <v>236</v>
      </c>
      <c r="D459" s="2">
        <v>236</v>
      </c>
      <c r="E459" t="s">
        <v>246</v>
      </c>
      <c r="F459" s="2" t="s">
        <v>5761</v>
      </c>
      <c r="G459" s="2" t="s">
        <v>1404</v>
      </c>
      <c r="H459" s="1" t="s">
        <v>2103</v>
      </c>
    </row>
    <row r="460" spans="1:8" ht="18" customHeight="1">
      <c r="A460">
        <v>835</v>
      </c>
      <c r="B460">
        <v>505</v>
      </c>
      <c r="C460" s="2">
        <v>197</v>
      </c>
      <c r="D460" s="2">
        <v>197</v>
      </c>
      <c r="E460" t="s">
        <v>246</v>
      </c>
      <c r="F460" s="2" t="s">
        <v>5761</v>
      </c>
      <c r="G460" s="2" t="s">
        <v>1404</v>
      </c>
      <c r="H460" s="1" t="s">
        <v>2057</v>
      </c>
    </row>
    <row r="461" spans="1:8" ht="18" customHeight="1">
      <c r="A461">
        <v>710</v>
      </c>
      <c r="B461">
        <v>380</v>
      </c>
      <c r="C461" s="2">
        <v>72</v>
      </c>
      <c r="D461" s="2">
        <v>72</v>
      </c>
      <c r="E461" t="s">
        <v>246</v>
      </c>
      <c r="F461" s="2" t="s">
        <v>5761</v>
      </c>
      <c r="G461" s="2" t="s">
        <v>5096</v>
      </c>
      <c r="H461" s="1" t="s">
        <v>5793</v>
      </c>
    </row>
    <row r="462" spans="1:8" ht="18" customHeight="1">
      <c r="A462">
        <v>671</v>
      </c>
      <c r="B462">
        <v>341</v>
      </c>
      <c r="C462" s="2">
        <v>33</v>
      </c>
      <c r="D462" s="2">
        <v>33</v>
      </c>
      <c r="E462" t="s">
        <v>246</v>
      </c>
      <c r="F462" s="2" t="s">
        <v>5761</v>
      </c>
      <c r="G462" s="2" t="s">
        <v>1404</v>
      </c>
      <c r="H462" s="1" t="s">
        <v>1538</v>
      </c>
    </row>
    <row r="463" spans="1:8" ht="18" customHeight="1">
      <c r="A463">
        <v>813</v>
      </c>
      <c r="B463">
        <v>483</v>
      </c>
      <c r="C463" s="2">
        <v>175</v>
      </c>
      <c r="D463" s="2">
        <v>175</v>
      </c>
      <c r="E463" t="s">
        <v>246</v>
      </c>
      <c r="F463" s="2" t="s">
        <v>5761</v>
      </c>
      <c r="G463" s="2" t="s">
        <v>1404</v>
      </c>
      <c r="H463" s="1" t="s">
        <v>2038</v>
      </c>
    </row>
    <row r="464" spans="1:8" ht="18" customHeight="1">
      <c r="A464">
        <v>855</v>
      </c>
      <c r="B464">
        <v>525</v>
      </c>
      <c r="C464" s="2">
        <v>217</v>
      </c>
      <c r="D464" s="2">
        <v>217</v>
      </c>
      <c r="E464" t="s">
        <v>246</v>
      </c>
      <c r="F464" s="2" t="s">
        <v>5761</v>
      </c>
      <c r="G464" s="2" t="s">
        <v>1404</v>
      </c>
      <c r="H464" s="1" t="s">
        <v>2089</v>
      </c>
    </row>
    <row r="465" spans="1:8" ht="18" customHeight="1">
      <c r="A465">
        <v>744</v>
      </c>
      <c r="B465">
        <v>414</v>
      </c>
      <c r="C465" s="2">
        <v>106</v>
      </c>
      <c r="D465" s="2">
        <v>106</v>
      </c>
      <c r="E465" t="s">
        <v>246</v>
      </c>
      <c r="F465" s="2" t="s">
        <v>5761</v>
      </c>
      <c r="G465" s="2" t="s">
        <v>1404</v>
      </c>
      <c r="H465" s="1" t="s">
        <v>298</v>
      </c>
    </row>
    <row r="466" spans="1:8" ht="18" customHeight="1">
      <c r="A466">
        <v>660</v>
      </c>
      <c r="B466">
        <v>330</v>
      </c>
      <c r="C466" s="2">
        <v>22</v>
      </c>
      <c r="D466" s="2">
        <v>22</v>
      </c>
      <c r="E466" t="s">
        <v>246</v>
      </c>
      <c r="F466" s="2" t="s">
        <v>5761</v>
      </c>
      <c r="G466" s="2" t="s">
        <v>1404</v>
      </c>
      <c r="H466" s="1" t="s">
        <v>1929</v>
      </c>
    </row>
    <row r="467" spans="1:8" ht="18" customHeight="1">
      <c r="A467">
        <v>815</v>
      </c>
      <c r="B467">
        <v>485</v>
      </c>
      <c r="C467" s="2">
        <v>177</v>
      </c>
      <c r="D467" s="2">
        <v>177</v>
      </c>
      <c r="E467" t="s">
        <v>246</v>
      </c>
      <c r="F467" s="2" t="s">
        <v>5761</v>
      </c>
      <c r="G467" s="2" t="s">
        <v>1404</v>
      </c>
      <c r="H467" s="1" t="s">
        <v>451</v>
      </c>
    </row>
    <row r="468" spans="1:8" ht="18" customHeight="1">
      <c r="A468">
        <v>711</v>
      </c>
      <c r="B468">
        <v>381</v>
      </c>
      <c r="C468" s="2">
        <v>73</v>
      </c>
      <c r="D468" s="2">
        <v>73</v>
      </c>
      <c r="E468" t="s">
        <v>246</v>
      </c>
      <c r="F468" s="2" t="s">
        <v>5761</v>
      </c>
      <c r="G468" s="2" t="s">
        <v>1404</v>
      </c>
      <c r="H468" s="1" t="s">
        <v>1960</v>
      </c>
    </row>
    <row r="469" spans="1:8" ht="18" customHeight="1">
      <c r="A469">
        <v>739</v>
      </c>
      <c r="B469">
        <v>409</v>
      </c>
      <c r="C469" s="2">
        <v>101</v>
      </c>
      <c r="D469" s="2">
        <v>101</v>
      </c>
      <c r="E469" t="s">
        <v>246</v>
      </c>
      <c r="F469" s="2" t="s">
        <v>5761</v>
      </c>
      <c r="G469" s="2" t="s">
        <v>5507</v>
      </c>
      <c r="H469" s="1" t="s">
        <v>5822</v>
      </c>
    </row>
    <row r="470" spans="1:8" ht="18" customHeight="1">
      <c r="A470">
        <v>661</v>
      </c>
      <c r="B470">
        <v>331</v>
      </c>
      <c r="C470" s="2">
        <v>23</v>
      </c>
      <c r="D470" s="2">
        <v>23</v>
      </c>
      <c r="E470" t="s">
        <v>246</v>
      </c>
      <c r="F470" s="2" t="s">
        <v>5761</v>
      </c>
      <c r="G470" s="2" t="s">
        <v>5096</v>
      </c>
      <c r="H470" s="1" t="s">
        <v>5775</v>
      </c>
    </row>
    <row r="471" spans="1:8" ht="18" customHeight="1">
      <c r="A471">
        <v>782</v>
      </c>
      <c r="B471">
        <v>452</v>
      </c>
      <c r="C471" s="2">
        <v>144</v>
      </c>
      <c r="D471" s="2">
        <v>144</v>
      </c>
      <c r="E471" t="s">
        <v>246</v>
      </c>
      <c r="F471" s="2" t="s">
        <v>5761</v>
      </c>
      <c r="G471" s="2" t="s">
        <v>5096</v>
      </c>
      <c r="H471" s="1" t="s">
        <v>339</v>
      </c>
    </row>
    <row r="472" spans="1:8" ht="18" customHeight="1">
      <c r="A472">
        <v>687</v>
      </c>
      <c r="B472">
        <v>357</v>
      </c>
      <c r="C472" s="2">
        <v>49</v>
      </c>
      <c r="D472" s="2">
        <v>49</v>
      </c>
      <c r="E472" t="s">
        <v>246</v>
      </c>
      <c r="F472" s="2" t="s">
        <v>5761</v>
      </c>
      <c r="G472" s="2" t="s">
        <v>1404</v>
      </c>
      <c r="H472" s="1" t="s">
        <v>1575</v>
      </c>
    </row>
    <row r="473" spans="1:8" ht="18" customHeight="1">
      <c r="A473">
        <v>765</v>
      </c>
      <c r="B473">
        <v>435</v>
      </c>
      <c r="C473" s="2">
        <v>127</v>
      </c>
      <c r="D473" s="2">
        <v>127</v>
      </c>
      <c r="E473" t="s">
        <v>246</v>
      </c>
      <c r="F473" s="2" t="s">
        <v>5761</v>
      </c>
      <c r="G473" s="2" t="s">
        <v>1404</v>
      </c>
      <c r="H473" s="1" t="s">
        <v>325</v>
      </c>
    </row>
    <row r="474" spans="1:8" ht="18" customHeight="1">
      <c r="A474">
        <v>796</v>
      </c>
      <c r="B474">
        <v>466</v>
      </c>
      <c r="C474" s="2">
        <v>158</v>
      </c>
      <c r="D474" s="2">
        <v>158</v>
      </c>
      <c r="E474" t="s">
        <v>246</v>
      </c>
      <c r="F474" s="2" t="s">
        <v>5761</v>
      </c>
      <c r="G474" s="2" t="s">
        <v>5507</v>
      </c>
      <c r="H474" s="1" t="s">
        <v>5824</v>
      </c>
    </row>
    <row r="475" spans="1:8" ht="18" customHeight="1">
      <c r="A475">
        <v>807</v>
      </c>
      <c r="B475">
        <v>477</v>
      </c>
      <c r="C475" s="2">
        <v>169</v>
      </c>
      <c r="D475" s="2">
        <v>169</v>
      </c>
      <c r="E475" t="s">
        <v>246</v>
      </c>
      <c r="F475" s="2" t="s">
        <v>5761</v>
      </c>
      <c r="G475" s="2" t="s">
        <v>5096</v>
      </c>
      <c r="H475" s="1" t="s">
        <v>5815</v>
      </c>
    </row>
    <row r="476" spans="1:8" ht="18" customHeight="1">
      <c r="A476">
        <v>873</v>
      </c>
      <c r="B476">
        <v>543</v>
      </c>
      <c r="C476" s="2">
        <v>235</v>
      </c>
      <c r="D476" s="2">
        <v>235</v>
      </c>
      <c r="E476" t="s">
        <v>246</v>
      </c>
      <c r="F476" s="2" t="s">
        <v>5761</v>
      </c>
      <c r="G476" s="2" t="s">
        <v>1404</v>
      </c>
      <c r="H476" s="1" t="s">
        <v>435</v>
      </c>
    </row>
    <row r="477" spans="1:8" ht="18" customHeight="1">
      <c r="A477">
        <v>750</v>
      </c>
      <c r="B477">
        <v>420</v>
      </c>
      <c r="C477" s="2">
        <v>112</v>
      </c>
      <c r="D477" s="2">
        <v>112</v>
      </c>
      <c r="E477" t="s">
        <v>246</v>
      </c>
      <c r="F477" s="2" t="s">
        <v>5761</v>
      </c>
      <c r="G477" s="2" t="s">
        <v>1404</v>
      </c>
      <c r="H477" s="1" t="s">
        <v>317</v>
      </c>
    </row>
    <row r="478" spans="1:8" ht="18" customHeight="1">
      <c r="A478">
        <v>852</v>
      </c>
      <c r="B478">
        <v>522</v>
      </c>
      <c r="C478" s="2">
        <v>214</v>
      </c>
      <c r="D478" s="2">
        <v>214</v>
      </c>
      <c r="E478" t="s">
        <v>246</v>
      </c>
      <c r="F478" s="2" t="s">
        <v>5761</v>
      </c>
      <c r="G478" s="2" t="s">
        <v>1404</v>
      </c>
      <c r="H478" s="1" t="s">
        <v>2080</v>
      </c>
    </row>
    <row r="479" spans="1:8" ht="18" customHeight="1">
      <c r="A479">
        <v>870</v>
      </c>
      <c r="B479">
        <v>540</v>
      </c>
      <c r="C479" s="2">
        <v>232</v>
      </c>
      <c r="D479" s="2">
        <v>232</v>
      </c>
      <c r="E479" t="s">
        <v>246</v>
      </c>
      <c r="F479" s="2" t="s">
        <v>5761</v>
      </c>
      <c r="G479" s="2" t="s">
        <v>1872</v>
      </c>
      <c r="H479" s="1" t="s">
        <v>432</v>
      </c>
    </row>
    <row r="480" spans="1:8" ht="18" customHeight="1">
      <c r="A480">
        <v>802</v>
      </c>
      <c r="B480">
        <v>472</v>
      </c>
      <c r="C480" s="2">
        <v>164</v>
      </c>
      <c r="D480" s="2">
        <v>164</v>
      </c>
      <c r="E480" t="s">
        <v>246</v>
      </c>
      <c r="F480" s="2" t="s">
        <v>5761</v>
      </c>
      <c r="G480" s="2" t="s">
        <v>1404</v>
      </c>
      <c r="H480" s="1" t="s">
        <v>2031</v>
      </c>
    </row>
    <row r="481" spans="1:8" ht="18" customHeight="1">
      <c r="A481">
        <v>795</v>
      </c>
      <c r="B481">
        <v>465</v>
      </c>
      <c r="C481" s="2">
        <v>157</v>
      </c>
      <c r="D481" s="2">
        <v>157</v>
      </c>
      <c r="E481" t="s">
        <v>246</v>
      </c>
      <c r="F481" s="2" t="s">
        <v>5761</v>
      </c>
      <c r="G481" s="2" t="s">
        <v>5587</v>
      </c>
      <c r="H481" s="1" t="s">
        <v>5829</v>
      </c>
    </row>
    <row r="482" spans="1:8" ht="18" customHeight="1">
      <c r="A482">
        <v>825</v>
      </c>
      <c r="B482">
        <v>495</v>
      </c>
      <c r="C482" s="2">
        <v>187</v>
      </c>
      <c r="D482" s="2">
        <v>187</v>
      </c>
      <c r="E482" t="s">
        <v>246</v>
      </c>
      <c r="F482" s="2" t="s">
        <v>5761</v>
      </c>
      <c r="G482" s="2" t="s">
        <v>5096</v>
      </c>
      <c r="H482" s="1" t="s">
        <v>5816</v>
      </c>
    </row>
    <row r="483" spans="1:8" ht="18" customHeight="1">
      <c r="A483">
        <v>817</v>
      </c>
      <c r="B483">
        <v>487</v>
      </c>
      <c r="C483" s="2">
        <v>179</v>
      </c>
      <c r="D483" s="2">
        <v>179</v>
      </c>
      <c r="E483" t="s">
        <v>246</v>
      </c>
      <c r="F483" s="2" t="s">
        <v>5761</v>
      </c>
      <c r="G483" s="2" t="s">
        <v>1404</v>
      </c>
      <c r="H483" s="1" t="s">
        <v>2041</v>
      </c>
    </row>
    <row r="484" spans="1:8" ht="18" customHeight="1">
      <c r="A484">
        <v>715</v>
      </c>
      <c r="B484">
        <v>385</v>
      </c>
      <c r="C484" s="2">
        <v>77</v>
      </c>
      <c r="D484" s="2">
        <v>77</v>
      </c>
      <c r="E484" t="s">
        <v>246</v>
      </c>
      <c r="F484" s="2" t="s">
        <v>5761</v>
      </c>
      <c r="G484" s="2" t="s">
        <v>1872</v>
      </c>
      <c r="H484" s="1" t="s">
        <v>1883</v>
      </c>
    </row>
    <row r="485" spans="1:8" ht="18" customHeight="1">
      <c r="A485">
        <v>712</v>
      </c>
      <c r="B485">
        <v>382</v>
      </c>
      <c r="C485" s="2">
        <v>74</v>
      </c>
      <c r="D485" s="2">
        <v>74</v>
      </c>
      <c r="E485" t="s">
        <v>246</v>
      </c>
      <c r="F485" s="2" t="s">
        <v>5761</v>
      </c>
      <c r="G485" s="2" t="s">
        <v>1404</v>
      </c>
      <c r="H485" s="1" t="s">
        <v>257</v>
      </c>
    </row>
    <row r="486" spans="1:8" ht="18" customHeight="1">
      <c r="A486">
        <v>647</v>
      </c>
      <c r="B486">
        <v>317</v>
      </c>
      <c r="C486" s="2">
        <v>9</v>
      </c>
      <c r="D486" s="2">
        <v>9</v>
      </c>
      <c r="E486" t="s">
        <v>246</v>
      </c>
      <c r="F486" s="2" t="s">
        <v>5761</v>
      </c>
      <c r="G486" s="2" t="s">
        <v>1404</v>
      </c>
      <c r="H486" s="1" t="s">
        <v>1917</v>
      </c>
    </row>
    <row r="487" spans="1:8" ht="18" customHeight="1">
      <c r="A487">
        <v>748</v>
      </c>
      <c r="B487">
        <v>418</v>
      </c>
      <c r="C487" s="2">
        <v>110</v>
      </c>
      <c r="D487" s="2">
        <v>110</v>
      </c>
      <c r="E487" t="s">
        <v>246</v>
      </c>
      <c r="F487" s="2" t="s">
        <v>5761</v>
      </c>
      <c r="G487" s="2" t="s">
        <v>1404</v>
      </c>
      <c r="H487" s="1" t="s">
        <v>312</v>
      </c>
    </row>
    <row r="488" spans="1:8" ht="18" customHeight="1">
      <c r="A488">
        <v>794</v>
      </c>
      <c r="B488">
        <v>464</v>
      </c>
      <c r="C488" s="2">
        <v>156</v>
      </c>
      <c r="D488" s="2">
        <v>156</v>
      </c>
      <c r="E488" t="s">
        <v>246</v>
      </c>
      <c r="F488" s="2" t="s">
        <v>5761</v>
      </c>
      <c r="G488" s="2" t="s">
        <v>1404</v>
      </c>
      <c r="H488" s="1" t="s">
        <v>2022</v>
      </c>
    </row>
    <row r="489" spans="1:8" ht="18" customHeight="1">
      <c r="A489">
        <v>720</v>
      </c>
      <c r="B489">
        <v>390</v>
      </c>
      <c r="C489" s="2">
        <v>82</v>
      </c>
      <c r="D489" s="2">
        <v>82</v>
      </c>
      <c r="E489" t="s">
        <v>246</v>
      </c>
      <c r="F489" s="2" t="s">
        <v>5761</v>
      </c>
      <c r="G489" s="2" t="s">
        <v>5624</v>
      </c>
      <c r="H489" s="1" t="s">
        <v>5794</v>
      </c>
    </row>
    <row r="490" spans="1:8" ht="18" customHeight="1">
      <c r="A490">
        <v>708</v>
      </c>
      <c r="B490">
        <v>378</v>
      </c>
      <c r="C490" s="2">
        <v>70</v>
      </c>
      <c r="D490" s="2">
        <v>70</v>
      </c>
      <c r="E490" t="s">
        <v>246</v>
      </c>
      <c r="F490" s="2" t="s">
        <v>5761</v>
      </c>
      <c r="G490" s="2" t="s">
        <v>5096</v>
      </c>
      <c r="H490" s="1" t="s">
        <v>5805</v>
      </c>
    </row>
    <row r="491" spans="1:8" ht="18" customHeight="1">
      <c r="A491">
        <v>709</v>
      </c>
      <c r="B491">
        <v>379</v>
      </c>
      <c r="C491" s="2">
        <v>71</v>
      </c>
      <c r="D491" s="2">
        <v>71</v>
      </c>
      <c r="E491" t="s">
        <v>246</v>
      </c>
      <c r="F491" s="2" t="s">
        <v>5761</v>
      </c>
      <c r="G491" s="2" t="s">
        <v>5096</v>
      </c>
      <c r="H491" s="1" t="s">
        <v>5790</v>
      </c>
    </row>
    <row r="492" spans="1:8" ht="18" customHeight="1">
      <c r="A492">
        <v>767</v>
      </c>
      <c r="B492">
        <v>437</v>
      </c>
      <c r="C492" s="2">
        <v>129</v>
      </c>
      <c r="D492" s="2">
        <v>129</v>
      </c>
      <c r="E492" t="s">
        <v>246</v>
      </c>
      <c r="F492" s="2" t="s">
        <v>5761</v>
      </c>
      <c r="G492" s="2" t="s">
        <v>1404</v>
      </c>
      <c r="H492" s="1" t="s">
        <v>1998</v>
      </c>
    </row>
    <row r="493" spans="1:8" ht="18" customHeight="1">
      <c r="A493">
        <v>727</v>
      </c>
      <c r="B493">
        <v>397</v>
      </c>
      <c r="C493" s="2">
        <v>89</v>
      </c>
      <c r="D493" s="2">
        <v>89</v>
      </c>
      <c r="E493" t="s">
        <v>246</v>
      </c>
      <c r="F493" s="2" t="s">
        <v>5761</v>
      </c>
      <c r="G493" s="2" t="s">
        <v>1404</v>
      </c>
      <c r="H493" s="1" t="s">
        <v>1971</v>
      </c>
    </row>
    <row r="494" spans="1:8" ht="18" customHeight="1">
      <c r="A494">
        <v>730</v>
      </c>
      <c r="B494">
        <v>400</v>
      </c>
      <c r="C494" s="2">
        <v>92</v>
      </c>
      <c r="D494" s="2">
        <v>92</v>
      </c>
      <c r="E494" t="s">
        <v>246</v>
      </c>
      <c r="F494" s="2" t="s">
        <v>5761</v>
      </c>
      <c r="G494" s="2" t="s">
        <v>1404</v>
      </c>
      <c r="H494" s="1" t="s">
        <v>314</v>
      </c>
    </row>
    <row r="495" spans="1:8" ht="18" customHeight="1">
      <c r="A495">
        <v>818</v>
      </c>
      <c r="B495">
        <v>488</v>
      </c>
      <c r="C495" s="2">
        <v>180</v>
      </c>
      <c r="D495" s="2">
        <v>180</v>
      </c>
      <c r="E495" t="s">
        <v>246</v>
      </c>
      <c r="F495" s="2" t="s">
        <v>5761</v>
      </c>
      <c r="G495" s="2" t="s">
        <v>1404</v>
      </c>
      <c r="H495" s="1" t="s">
        <v>2044</v>
      </c>
    </row>
    <row r="496" spans="1:8" ht="18" customHeight="1">
      <c r="A496">
        <v>674</v>
      </c>
      <c r="B496">
        <v>344</v>
      </c>
      <c r="C496" s="2">
        <v>36</v>
      </c>
      <c r="D496" s="2">
        <v>36</v>
      </c>
      <c r="E496" t="s">
        <v>246</v>
      </c>
      <c r="F496" s="2" t="s">
        <v>5761</v>
      </c>
      <c r="G496" s="2" t="s">
        <v>1404</v>
      </c>
      <c r="H496" s="1" t="s">
        <v>1941</v>
      </c>
    </row>
    <row r="497" spans="1:8" ht="18" customHeight="1">
      <c r="A497">
        <v>707</v>
      </c>
      <c r="B497">
        <v>377</v>
      </c>
      <c r="C497" s="2">
        <v>69</v>
      </c>
      <c r="D497" s="2">
        <v>69</v>
      </c>
      <c r="E497" t="s">
        <v>246</v>
      </c>
      <c r="F497" s="2" t="s">
        <v>5761</v>
      </c>
      <c r="G497" s="2" t="s">
        <v>5096</v>
      </c>
      <c r="H497" s="1" t="s">
        <v>5804</v>
      </c>
    </row>
    <row r="498" spans="1:8" ht="18" customHeight="1">
      <c r="A498">
        <v>643</v>
      </c>
      <c r="B498">
        <v>313</v>
      </c>
      <c r="C498" s="2">
        <v>5</v>
      </c>
      <c r="D498" s="2">
        <v>5</v>
      </c>
      <c r="E498" t="s">
        <v>246</v>
      </c>
      <c r="F498" s="2" t="s">
        <v>5761</v>
      </c>
      <c r="G498" s="2" t="s">
        <v>1404</v>
      </c>
      <c r="H498" s="1" t="s">
        <v>1914</v>
      </c>
    </row>
    <row r="499" spans="1:8" ht="18" customHeight="1">
      <c r="A499">
        <v>836</v>
      </c>
      <c r="B499">
        <v>506</v>
      </c>
      <c r="C499" s="2">
        <v>198</v>
      </c>
      <c r="D499" s="2">
        <v>198</v>
      </c>
      <c r="E499" t="s">
        <v>246</v>
      </c>
      <c r="F499" s="2" t="s">
        <v>5761</v>
      </c>
      <c r="G499" s="2" t="s">
        <v>1404</v>
      </c>
      <c r="H499" s="1" t="s">
        <v>409</v>
      </c>
    </row>
    <row r="500" spans="1:8" ht="18" customHeight="1">
      <c r="A500">
        <v>755</v>
      </c>
      <c r="B500">
        <v>425</v>
      </c>
      <c r="C500" s="2">
        <v>117</v>
      </c>
      <c r="D500" s="2">
        <v>117</v>
      </c>
      <c r="E500" t="s">
        <v>246</v>
      </c>
      <c r="F500" s="2" t="s">
        <v>5761</v>
      </c>
      <c r="G500" s="2" t="s">
        <v>5096</v>
      </c>
      <c r="H500" s="1" t="s">
        <v>249</v>
      </c>
    </row>
    <row r="501" spans="1:8" ht="18" customHeight="1">
      <c r="A501">
        <v>704</v>
      </c>
      <c r="B501">
        <v>374</v>
      </c>
      <c r="C501" s="2">
        <v>66</v>
      </c>
      <c r="D501" s="2">
        <v>66</v>
      </c>
      <c r="E501" t="s">
        <v>246</v>
      </c>
      <c r="F501" s="2" t="s">
        <v>5761</v>
      </c>
      <c r="G501" s="2" t="s">
        <v>5096</v>
      </c>
      <c r="H501" s="1" t="s">
        <v>5803</v>
      </c>
    </row>
    <row r="502" spans="1:8" ht="18" customHeight="1">
      <c r="A502">
        <v>766</v>
      </c>
      <c r="B502">
        <v>436</v>
      </c>
      <c r="C502" s="2">
        <v>128</v>
      </c>
      <c r="D502" s="2">
        <v>128</v>
      </c>
      <c r="E502" t="s">
        <v>246</v>
      </c>
      <c r="F502" s="2" t="s">
        <v>5761</v>
      </c>
      <c r="G502" s="2" t="s">
        <v>1404</v>
      </c>
      <c r="H502" s="1" t="s">
        <v>1995</v>
      </c>
    </row>
    <row r="503" spans="1:8" ht="18" customHeight="1">
      <c r="A503">
        <v>812</v>
      </c>
      <c r="B503">
        <v>482</v>
      </c>
      <c r="C503" s="2">
        <v>174</v>
      </c>
      <c r="D503" s="2">
        <v>174</v>
      </c>
      <c r="E503" t="s">
        <v>246</v>
      </c>
      <c r="F503" s="2" t="s">
        <v>5761</v>
      </c>
      <c r="G503" s="2" t="s">
        <v>1404</v>
      </c>
      <c r="H503" s="1" t="s">
        <v>395</v>
      </c>
    </row>
    <row r="504" spans="1:8" ht="18" customHeight="1">
      <c r="A504">
        <v>646</v>
      </c>
      <c r="B504">
        <v>316</v>
      </c>
      <c r="C504" s="2">
        <v>8</v>
      </c>
      <c r="D504" s="2">
        <v>8</v>
      </c>
      <c r="E504" t="s">
        <v>246</v>
      </c>
      <c r="F504" s="2" t="s">
        <v>5761</v>
      </c>
      <c r="G504" s="2" t="s">
        <v>5507</v>
      </c>
      <c r="H504" s="1" t="s">
        <v>5821</v>
      </c>
    </row>
    <row r="505" spans="1:8" ht="18" customHeight="1">
      <c r="A505">
        <v>842</v>
      </c>
      <c r="B505">
        <v>512</v>
      </c>
      <c r="C505" s="2">
        <v>204</v>
      </c>
      <c r="D505" s="2">
        <v>204</v>
      </c>
      <c r="E505" t="s">
        <v>246</v>
      </c>
      <c r="F505" s="2" t="s">
        <v>5761</v>
      </c>
      <c r="G505" s="2" t="s">
        <v>5587</v>
      </c>
      <c r="H505" s="1" t="s">
        <v>411</v>
      </c>
    </row>
    <row r="506" spans="1:8" ht="18" customHeight="1">
      <c r="A506">
        <v>685</v>
      </c>
      <c r="B506">
        <v>355</v>
      </c>
      <c r="C506" s="2">
        <v>47</v>
      </c>
      <c r="D506" s="2">
        <v>47</v>
      </c>
      <c r="E506" t="s">
        <v>246</v>
      </c>
      <c r="F506" s="2" t="s">
        <v>5761</v>
      </c>
      <c r="G506" s="2" t="s">
        <v>1404</v>
      </c>
      <c r="H506" s="1" t="s">
        <v>1945</v>
      </c>
    </row>
    <row r="507" spans="1:8" ht="18" customHeight="1">
      <c r="A507">
        <v>848</v>
      </c>
      <c r="B507">
        <v>518</v>
      </c>
      <c r="C507" s="2">
        <v>210</v>
      </c>
      <c r="D507" s="2">
        <v>210</v>
      </c>
      <c r="E507" t="s">
        <v>246</v>
      </c>
      <c r="F507" s="2" t="s">
        <v>5761</v>
      </c>
      <c r="G507" s="2" t="s">
        <v>5096</v>
      </c>
      <c r="H507" s="1" t="s">
        <v>5818</v>
      </c>
    </row>
    <row r="508" spans="1:8" ht="18" customHeight="1">
      <c r="A508">
        <v>823</v>
      </c>
      <c r="B508">
        <v>493</v>
      </c>
      <c r="C508" s="2">
        <v>185</v>
      </c>
      <c r="D508" s="2">
        <v>185</v>
      </c>
      <c r="E508" t="s">
        <v>246</v>
      </c>
      <c r="F508" s="2" t="s">
        <v>5761</v>
      </c>
      <c r="G508" s="2" t="s">
        <v>5802</v>
      </c>
      <c r="H508" s="1" t="s">
        <v>394</v>
      </c>
    </row>
    <row r="509" spans="1:8" ht="18" customHeight="1">
      <c r="A509">
        <v>853</v>
      </c>
      <c r="B509">
        <v>523</v>
      </c>
      <c r="C509" s="2">
        <v>215</v>
      </c>
      <c r="D509" s="2">
        <v>215</v>
      </c>
      <c r="E509" t="s">
        <v>246</v>
      </c>
      <c r="F509" s="2" t="s">
        <v>5761</v>
      </c>
      <c r="G509" s="2" t="s">
        <v>1404</v>
      </c>
      <c r="H509" s="1" t="s">
        <v>2083</v>
      </c>
    </row>
    <row r="510" spans="1:8" ht="18" customHeight="1">
      <c r="A510">
        <v>803</v>
      </c>
      <c r="B510">
        <v>473</v>
      </c>
      <c r="C510" s="2">
        <v>165</v>
      </c>
      <c r="D510" s="2">
        <v>165</v>
      </c>
      <c r="E510" t="s">
        <v>246</v>
      </c>
      <c r="F510" s="2" t="s">
        <v>5761</v>
      </c>
      <c r="G510" s="2" t="s">
        <v>5096</v>
      </c>
      <c r="H510" s="1" t="s">
        <v>367</v>
      </c>
    </row>
    <row r="511" spans="1:8" ht="18" customHeight="1">
      <c r="A511">
        <v>713</v>
      </c>
      <c r="B511">
        <v>383</v>
      </c>
      <c r="C511" s="2">
        <v>75</v>
      </c>
      <c r="D511" s="2">
        <v>75</v>
      </c>
      <c r="E511" t="s">
        <v>246</v>
      </c>
      <c r="F511" s="2" t="s">
        <v>5761</v>
      </c>
      <c r="G511" s="2" t="s">
        <v>5624</v>
      </c>
      <c r="H511" s="1" t="s">
        <v>253</v>
      </c>
    </row>
    <row r="512" spans="1:8" ht="18" customHeight="1">
      <c r="A512">
        <v>811</v>
      </c>
      <c r="B512">
        <v>481</v>
      </c>
      <c r="C512" s="2">
        <v>173</v>
      </c>
      <c r="D512" s="2">
        <v>173</v>
      </c>
      <c r="E512" t="s">
        <v>246</v>
      </c>
      <c r="F512" s="2" t="s">
        <v>5761</v>
      </c>
      <c r="G512" s="2" t="s">
        <v>5507</v>
      </c>
      <c r="H512" s="1" t="s">
        <v>351</v>
      </c>
    </row>
    <row r="513" spans="1:8" ht="18" customHeight="1">
      <c r="A513">
        <v>809</v>
      </c>
      <c r="B513">
        <v>479</v>
      </c>
      <c r="C513" s="2">
        <v>171</v>
      </c>
      <c r="D513" s="2">
        <v>171</v>
      </c>
      <c r="E513" t="s">
        <v>246</v>
      </c>
      <c r="F513" s="2" t="s">
        <v>5761</v>
      </c>
      <c r="G513" s="2" t="s">
        <v>5096</v>
      </c>
      <c r="H513" s="1" t="s">
        <v>387</v>
      </c>
    </row>
    <row r="514" spans="1:8" ht="18" customHeight="1">
      <c r="A514">
        <v>640</v>
      </c>
      <c r="B514">
        <v>310</v>
      </c>
      <c r="C514" s="2">
        <v>2</v>
      </c>
      <c r="D514" s="2">
        <v>2</v>
      </c>
      <c r="E514" t="s">
        <v>246</v>
      </c>
      <c r="F514" s="2" t="s">
        <v>5761</v>
      </c>
      <c r="G514" s="2" t="s">
        <v>1404</v>
      </c>
      <c r="H514" s="1" t="s">
        <v>1410</v>
      </c>
    </row>
    <row r="515" spans="1:8" ht="18" customHeight="1">
      <c r="A515">
        <v>771</v>
      </c>
      <c r="B515">
        <v>441</v>
      </c>
      <c r="C515" s="2">
        <v>133</v>
      </c>
      <c r="D515" s="2">
        <v>133</v>
      </c>
      <c r="E515" t="s">
        <v>246</v>
      </c>
      <c r="F515" s="2" t="s">
        <v>5761</v>
      </c>
      <c r="G515" s="2" t="s">
        <v>1872</v>
      </c>
      <c r="H515" s="1" t="s">
        <v>2118</v>
      </c>
    </row>
    <row r="516" spans="1:8" ht="18" customHeight="1">
      <c r="A516">
        <v>684</v>
      </c>
      <c r="B516">
        <v>354</v>
      </c>
      <c r="C516" s="2">
        <v>46</v>
      </c>
      <c r="D516" s="2">
        <v>46</v>
      </c>
      <c r="E516" t="s">
        <v>246</v>
      </c>
      <c r="F516" s="2" t="s">
        <v>5761</v>
      </c>
      <c r="G516" s="2" t="s">
        <v>1404</v>
      </c>
      <c r="H516" s="1" t="s">
        <v>1569</v>
      </c>
    </row>
    <row r="517" spans="1:8" ht="18" customHeight="1">
      <c r="A517">
        <v>801</v>
      </c>
      <c r="B517">
        <v>471</v>
      </c>
      <c r="C517" s="2">
        <v>163</v>
      </c>
      <c r="D517" s="2">
        <v>163</v>
      </c>
      <c r="E517" t="s">
        <v>246</v>
      </c>
      <c r="F517" s="2" t="s">
        <v>5761</v>
      </c>
      <c r="G517" s="2" t="s">
        <v>5507</v>
      </c>
      <c r="H517" s="1" t="s">
        <v>360</v>
      </c>
    </row>
    <row r="518" spans="1:8" ht="18" customHeight="1">
      <c r="A518">
        <v>664</v>
      </c>
      <c r="B518">
        <v>334</v>
      </c>
      <c r="C518" s="2">
        <v>26</v>
      </c>
      <c r="D518" s="2">
        <v>26</v>
      </c>
      <c r="E518" t="s">
        <v>246</v>
      </c>
      <c r="F518" s="2" t="s">
        <v>5761</v>
      </c>
      <c r="G518" s="2" t="s">
        <v>1404</v>
      </c>
      <c r="H518" s="1" t="s">
        <v>1511</v>
      </c>
    </row>
    <row r="519" spans="1:8" ht="18" customHeight="1">
      <c r="A519">
        <v>833</v>
      </c>
      <c r="B519">
        <v>503</v>
      </c>
      <c r="C519" s="2">
        <v>195</v>
      </c>
      <c r="D519" s="2">
        <v>195</v>
      </c>
      <c r="E519" t="s">
        <v>246</v>
      </c>
      <c r="F519" s="2" t="s">
        <v>5761</v>
      </c>
      <c r="G519" s="2" t="s">
        <v>1404</v>
      </c>
      <c r="H519" s="1" t="s">
        <v>404</v>
      </c>
    </row>
    <row r="520" spans="1:8" ht="18" customHeight="1">
      <c r="A520">
        <v>668</v>
      </c>
      <c r="B520">
        <v>338</v>
      </c>
      <c r="C520" s="2">
        <v>30</v>
      </c>
      <c r="D520" s="2">
        <v>30</v>
      </c>
      <c r="E520" t="s">
        <v>246</v>
      </c>
      <c r="F520" s="2" t="s">
        <v>5761</v>
      </c>
      <c r="G520" s="2" t="s">
        <v>1404</v>
      </c>
      <c r="H520" s="1" t="s">
        <v>1526</v>
      </c>
    </row>
    <row r="521" spans="1:8" ht="18" customHeight="1">
      <c r="A521">
        <v>662</v>
      </c>
      <c r="B521">
        <v>332</v>
      </c>
      <c r="C521" s="2">
        <v>24</v>
      </c>
      <c r="D521" s="2">
        <v>24</v>
      </c>
      <c r="E521" t="s">
        <v>246</v>
      </c>
      <c r="F521" s="2" t="s">
        <v>5761</v>
      </c>
      <c r="G521" s="2" t="s">
        <v>5507</v>
      </c>
      <c r="H521" s="1" t="s">
        <v>250</v>
      </c>
    </row>
    <row r="522" spans="1:8" ht="18" customHeight="1">
      <c r="A522">
        <v>695</v>
      </c>
      <c r="B522">
        <v>365</v>
      </c>
      <c r="C522" s="2">
        <v>57</v>
      </c>
      <c r="D522" s="2">
        <v>57</v>
      </c>
      <c r="E522" t="s">
        <v>246</v>
      </c>
      <c r="F522" s="2" t="s">
        <v>5761</v>
      </c>
      <c r="G522" s="2" t="s">
        <v>5587</v>
      </c>
      <c r="H522" s="1" t="s">
        <v>5779</v>
      </c>
    </row>
    <row r="523" spans="1:8" ht="18" customHeight="1">
      <c r="A523">
        <v>793</v>
      </c>
      <c r="B523">
        <v>463</v>
      </c>
      <c r="C523" s="2">
        <v>155</v>
      </c>
      <c r="D523" s="2">
        <v>155</v>
      </c>
      <c r="E523" t="s">
        <v>246</v>
      </c>
      <c r="F523" s="2" t="s">
        <v>5761</v>
      </c>
      <c r="G523" s="2" t="s">
        <v>5507</v>
      </c>
      <c r="H523" s="1" t="s">
        <v>349</v>
      </c>
    </row>
    <row r="524" spans="1:8" ht="18" customHeight="1">
      <c r="A524">
        <v>861</v>
      </c>
      <c r="B524">
        <v>531</v>
      </c>
      <c r="C524" s="2">
        <v>223</v>
      </c>
      <c r="D524" s="2">
        <v>223</v>
      </c>
      <c r="E524" t="s">
        <v>246</v>
      </c>
      <c r="F524" s="2" t="s">
        <v>5761</v>
      </c>
      <c r="G524" s="2" t="s">
        <v>1404</v>
      </c>
      <c r="H524" s="1" t="s">
        <v>2092</v>
      </c>
    </row>
    <row r="525" spans="1:8" ht="18" customHeight="1">
      <c r="A525">
        <v>699</v>
      </c>
      <c r="B525">
        <v>369</v>
      </c>
      <c r="C525" s="2">
        <v>61</v>
      </c>
      <c r="D525" s="2">
        <v>61</v>
      </c>
      <c r="E525" t="s">
        <v>246</v>
      </c>
      <c r="F525" s="2" t="s">
        <v>5761</v>
      </c>
      <c r="G525" s="2" t="s">
        <v>1404</v>
      </c>
      <c r="H525" s="1" t="s">
        <v>1609</v>
      </c>
    </row>
    <row r="526" spans="1:8" ht="18" customHeight="1">
      <c r="A526">
        <v>650</v>
      </c>
      <c r="B526">
        <v>320</v>
      </c>
      <c r="C526" s="2">
        <v>12</v>
      </c>
      <c r="D526" s="2">
        <v>12</v>
      </c>
      <c r="E526" t="s">
        <v>246</v>
      </c>
      <c r="F526" s="2" t="s">
        <v>5761</v>
      </c>
      <c r="G526" s="2" t="s">
        <v>1404</v>
      </c>
      <c r="H526" s="1" t="s">
        <v>1920</v>
      </c>
    </row>
    <row r="527" spans="1:8" ht="18" customHeight="1">
      <c r="A527">
        <v>772</v>
      </c>
      <c r="B527">
        <v>442</v>
      </c>
      <c r="C527" s="2">
        <v>134</v>
      </c>
      <c r="D527" s="2">
        <v>134</v>
      </c>
      <c r="E527" t="s">
        <v>246</v>
      </c>
      <c r="F527" s="2" t="s">
        <v>5761</v>
      </c>
      <c r="G527" s="2" t="s">
        <v>1404</v>
      </c>
      <c r="H527" s="1" t="s">
        <v>2011</v>
      </c>
    </row>
    <row r="528" spans="1:8" ht="18" customHeight="1">
      <c r="A528">
        <v>843</v>
      </c>
      <c r="B528">
        <v>513</v>
      </c>
      <c r="C528" s="2">
        <v>205</v>
      </c>
      <c r="D528" s="2">
        <v>205</v>
      </c>
      <c r="E528" t="s">
        <v>246</v>
      </c>
      <c r="F528" s="2" t="s">
        <v>5761</v>
      </c>
      <c r="G528" s="2" t="s">
        <v>5507</v>
      </c>
      <c r="H528" s="1" t="s">
        <v>412</v>
      </c>
    </row>
    <row r="529" spans="1:8" ht="18" customHeight="1">
      <c r="A529">
        <v>798</v>
      </c>
      <c r="B529">
        <v>468</v>
      </c>
      <c r="C529" s="2">
        <v>160</v>
      </c>
      <c r="D529" s="2">
        <v>160</v>
      </c>
      <c r="E529" t="s">
        <v>246</v>
      </c>
      <c r="F529" s="2" t="s">
        <v>5761</v>
      </c>
      <c r="G529" s="2" t="s">
        <v>1404</v>
      </c>
      <c r="H529" s="1" t="s">
        <v>357</v>
      </c>
    </row>
    <row r="530" spans="1:8" ht="18" customHeight="1">
      <c r="A530">
        <v>745</v>
      </c>
      <c r="B530">
        <v>415</v>
      </c>
      <c r="C530" s="2">
        <v>107</v>
      </c>
      <c r="D530" s="2">
        <v>107</v>
      </c>
      <c r="E530" t="s">
        <v>246</v>
      </c>
      <c r="F530" s="2" t="s">
        <v>5761</v>
      </c>
      <c r="G530" s="2" t="s">
        <v>5507</v>
      </c>
      <c r="H530" s="1" t="s">
        <v>301</v>
      </c>
    </row>
    <row r="531" spans="1:8" ht="18" customHeight="1">
      <c r="A531">
        <v>649</v>
      </c>
      <c r="B531">
        <v>319</v>
      </c>
      <c r="C531" s="2">
        <v>11</v>
      </c>
      <c r="D531" s="2">
        <v>11</v>
      </c>
      <c r="E531" t="s">
        <v>246</v>
      </c>
      <c r="F531" s="2" t="s">
        <v>5761</v>
      </c>
      <c r="G531" s="2" t="s">
        <v>1404</v>
      </c>
      <c r="H531" s="1" t="s">
        <v>1446</v>
      </c>
    </row>
    <row r="532" spans="1:8" ht="18" customHeight="1">
      <c r="A532">
        <v>721</v>
      </c>
      <c r="B532">
        <v>391</v>
      </c>
      <c r="C532" s="2">
        <v>83</v>
      </c>
      <c r="D532" s="2">
        <v>83</v>
      </c>
      <c r="E532" t="s">
        <v>246</v>
      </c>
      <c r="F532" s="2" t="s">
        <v>5761</v>
      </c>
      <c r="G532" s="2" t="s">
        <v>1404</v>
      </c>
      <c r="H532" s="1" t="s">
        <v>271</v>
      </c>
    </row>
    <row r="533" spans="1:8" ht="18" customHeight="1">
      <c r="A533">
        <v>743</v>
      </c>
      <c r="B533">
        <v>413</v>
      </c>
      <c r="C533" s="2">
        <v>105</v>
      </c>
      <c r="D533" s="2">
        <v>105</v>
      </c>
      <c r="E533" t="s">
        <v>246</v>
      </c>
      <c r="F533" s="2" t="s">
        <v>5761</v>
      </c>
      <c r="G533" s="2" t="s">
        <v>1404</v>
      </c>
      <c r="H533" s="1" t="s">
        <v>293</v>
      </c>
    </row>
    <row r="534" spans="1:8" ht="18" customHeight="1">
      <c r="A534">
        <v>858</v>
      </c>
      <c r="B534">
        <v>528</v>
      </c>
      <c r="C534" s="2">
        <v>220</v>
      </c>
      <c r="D534" s="2">
        <v>220</v>
      </c>
      <c r="E534" t="s">
        <v>246</v>
      </c>
      <c r="F534" s="2" t="s">
        <v>5761</v>
      </c>
      <c r="G534" s="2" t="s">
        <v>1872</v>
      </c>
      <c r="H534" s="1" t="s">
        <v>2121</v>
      </c>
    </row>
    <row r="535" spans="1:8" ht="18" customHeight="1">
      <c r="A535">
        <v>658</v>
      </c>
      <c r="B535">
        <v>328</v>
      </c>
      <c r="C535" s="2">
        <v>20</v>
      </c>
      <c r="D535" s="2">
        <v>20</v>
      </c>
      <c r="E535" t="s">
        <v>246</v>
      </c>
      <c r="F535" s="2" t="s">
        <v>5761</v>
      </c>
      <c r="G535" s="2" t="s">
        <v>1404</v>
      </c>
      <c r="H535" s="1" t="s">
        <v>1475</v>
      </c>
    </row>
    <row r="536" spans="1:8" ht="18" customHeight="1">
      <c r="A536">
        <v>869</v>
      </c>
      <c r="B536">
        <v>539</v>
      </c>
      <c r="C536" s="2">
        <v>231</v>
      </c>
      <c r="D536" s="2">
        <v>231</v>
      </c>
      <c r="E536" t="s">
        <v>246</v>
      </c>
      <c r="F536" s="2" t="s">
        <v>5761</v>
      </c>
      <c r="G536" s="2" t="s">
        <v>1404</v>
      </c>
      <c r="H536" s="1" t="s">
        <v>429</v>
      </c>
    </row>
    <row r="537" spans="1:8" ht="18" customHeight="1">
      <c r="A537">
        <v>847</v>
      </c>
      <c r="B537">
        <v>517</v>
      </c>
      <c r="C537" s="2">
        <v>209</v>
      </c>
      <c r="D537" s="2">
        <v>209</v>
      </c>
      <c r="E537" t="s">
        <v>246</v>
      </c>
      <c r="F537" s="2" t="s">
        <v>5761</v>
      </c>
      <c r="G537" s="2" t="s">
        <v>5096</v>
      </c>
      <c r="H537" s="1" t="s">
        <v>452</v>
      </c>
    </row>
    <row r="538" spans="1:8" ht="18" customHeight="1">
      <c r="A538">
        <v>762</v>
      </c>
      <c r="B538">
        <v>432</v>
      </c>
      <c r="C538" s="2">
        <v>124</v>
      </c>
      <c r="D538" s="2">
        <v>124</v>
      </c>
      <c r="E538" t="s">
        <v>246</v>
      </c>
      <c r="F538" s="2" t="s">
        <v>5761</v>
      </c>
      <c r="G538" s="2" t="s">
        <v>1404</v>
      </c>
      <c r="H538" s="1" t="s">
        <v>305</v>
      </c>
    </row>
    <row r="539" spans="1:8" ht="18" customHeight="1">
      <c r="A539">
        <v>672</v>
      </c>
      <c r="B539">
        <v>342</v>
      </c>
      <c r="C539" s="2">
        <v>34</v>
      </c>
      <c r="D539" s="2">
        <v>34</v>
      </c>
      <c r="E539" t="s">
        <v>246</v>
      </c>
      <c r="F539" s="2" t="s">
        <v>5761</v>
      </c>
      <c r="G539" s="2" t="s">
        <v>1404</v>
      </c>
      <c r="H539" s="1" t="s">
        <v>1938</v>
      </c>
    </row>
    <row r="540" spans="1:8" ht="18" customHeight="1">
      <c r="A540">
        <v>714</v>
      </c>
      <c r="B540">
        <v>384</v>
      </c>
      <c r="C540" s="2">
        <v>76</v>
      </c>
      <c r="D540" s="2">
        <v>76</v>
      </c>
      <c r="E540" t="s">
        <v>246</v>
      </c>
      <c r="F540" s="2" t="s">
        <v>5761</v>
      </c>
      <c r="G540" s="2" t="s">
        <v>1404</v>
      </c>
      <c r="H540" s="1" t="s">
        <v>1625</v>
      </c>
    </row>
    <row r="541" spans="1:8" ht="18" customHeight="1">
      <c r="A541">
        <v>878</v>
      </c>
      <c r="B541">
        <v>548</v>
      </c>
      <c r="C541" s="2">
        <v>240</v>
      </c>
      <c r="D541" s="2">
        <v>240</v>
      </c>
      <c r="E541" t="s">
        <v>246</v>
      </c>
      <c r="F541" s="2" t="s">
        <v>5761</v>
      </c>
      <c r="G541" s="2" t="s">
        <v>1404</v>
      </c>
      <c r="H541" s="1" t="s">
        <v>1859</v>
      </c>
    </row>
    <row r="542" spans="1:8" ht="18" customHeight="1">
      <c r="A542">
        <v>683</v>
      </c>
      <c r="B542">
        <v>353</v>
      </c>
      <c r="C542" s="2">
        <v>45</v>
      </c>
      <c r="D542" s="2">
        <v>45</v>
      </c>
      <c r="E542" t="s">
        <v>246</v>
      </c>
      <c r="F542" s="2" t="s">
        <v>5761</v>
      </c>
      <c r="G542" s="2" t="s">
        <v>1404</v>
      </c>
      <c r="H542" s="1" t="s">
        <v>1566</v>
      </c>
    </row>
    <row r="543" spans="1:8" ht="18" customHeight="1">
      <c r="A543">
        <v>734</v>
      </c>
      <c r="B543">
        <v>404</v>
      </c>
      <c r="C543" s="2">
        <v>96</v>
      </c>
      <c r="D543" s="2">
        <v>96</v>
      </c>
      <c r="E543" t="s">
        <v>246</v>
      </c>
      <c r="F543" s="2" t="s">
        <v>5761</v>
      </c>
      <c r="G543" s="2" t="s">
        <v>1404</v>
      </c>
      <c r="H543" s="1" t="s">
        <v>1981</v>
      </c>
    </row>
    <row r="544" spans="1:8" ht="18" customHeight="1">
      <c r="A544">
        <v>645</v>
      </c>
      <c r="B544">
        <v>315</v>
      </c>
      <c r="C544" s="2">
        <v>7</v>
      </c>
      <c r="D544" s="2">
        <v>7</v>
      </c>
      <c r="E544" t="s">
        <v>246</v>
      </c>
      <c r="F544" s="2" t="s">
        <v>5761</v>
      </c>
      <c r="G544" s="2" t="s">
        <v>1404</v>
      </c>
      <c r="H544" s="1" t="s">
        <v>248</v>
      </c>
    </row>
    <row r="545" spans="1:8" ht="18" customHeight="1">
      <c r="A545">
        <v>871</v>
      </c>
      <c r="B545">
        <v>541</v>
      </c>
      <c r="C545" s="2">
        <v>233</v>
      </c>
      <c r="D545" s="2">
        <v>233</v>
      </c>
      <c r="E545" t="s">
        <v>246</v>
      </c>
      <c r="F545" s="2" t="s">
        <v>5761</v>
      </c>
      <c r="G545" s="2" t="s">
        <v>1404</v>
      </c>
      <c r="H545" s="1" t="s">
        <v>433</v>
      </c>
    </row>
    <row r="546" spans="1:8" ht="18" customHeight="1">
      <c r="A546">
        <v>680</v>
      </c>
      <c r="B546">
        <v>350</v>
      </c>
      <c r="C546" s="2">
        <v>42</v>
      </c>
      <c r="D546" s="2">
        <v>42</v>
      </c>
      <c r="E546" t="s">
        <v>246</v>
      </c>
      <c r="F546" s="2" t="s">
        <v>5761</v>
      </c>
      <c r="G546" s="2" t="s">
        <v>1404</v>
      </c>
      <c r="H546" s="1" t="s">
        <v>1556</v>
      </c>
    </row>
    <row r="547" spans="1:8" ht="18" customHeight="1">
      <c r="A547">
        <v>775</v>
      </c>
      <c r="B547">
        <v>445</v>
      </c>
      <c r="C547" s="2">
        <v>137</v>
      </c>
      <c r="D547" s="2">
        <v>137</v>
      </c>
      <c r="E547" t="s">
        <v>246</v>
      </c>
      <c r="F547" s="2" t="s">
        <v>5761</v>
      </c>
      <c r="G547" s="2" t="s">
        <v>5624</v>
      </c>
      <c r="H547" s="1" t="s">
        <v>329</v>
      </c>
    </row>
    <row r="548" spans="1:8" ht="18" customHeight="1">
      <c r="A548">
        <v>854</v>
      </c>
      <c r="B548">
        <v>524</v>
      </c>
      <c r="C548" s="2">
        <v>216</v>
      </c>
      <c r="D548" s="2">
        <v>216</v>
      </c>
      <c r="E548" t="s">
        <v>246</v>
      </c>
      <c r="F548" s="2" t="s">
        <v>5761</v>
      </c>
      <c r="G548" s="2" t="s">
        <v>1404</v>
      </c>
      <c r="H548" s="1" t="s">
        <v>2086</v>
      </c>
    </row>
    <row r="549" spans="1:8" ht="18" customHeight="1">
      <c r="A549">
        <v>789</v>
      </c>
      <c r="B549">
        <v>459</v>
      </c>
      <c r="C549" s="2">
        <v>151</v>
      </c>
      <c r="D549" s="2">
        <v>151</v>
      </c>
      <c r="E549" t="s">
        <v>246</v>
      </c>
      <c r="F549" s="2" t="s">
        <v>5761</v>
      </c>
      <c r="G549" s="2" t="s">
        <v>5096</v>
      </c>
      <c r="H549" s="1" t="s">
        <v>5813</v>
      </c>
    </row>
    <row r="550" spans="1:8" ht="18" customHeight="1">
      <c r="A550">
        <v>1068</v>
      </c>
      <c r="B550">
        <v>557</v>
      </c>
      <c r="C550" s="2">
        <v>9</v>
      </c>
      <c r="D550" s="2">
        <v>9</v>
      </c>
      <c r="E550" t="s">
        <v>246</v>
      </c>
      <c r="F550" s="2" t="s">
        <v>5763</v>
      </c>
      <c r="G550" s="2" t="s">
        <v>1404</v>
      </c>
      <c r="H550" s="1" t="s">
        <v>1449</v>
      </c>
    </row>
    <row r="551" spans="1:8" ht="18" customHeight="1">
      <c r="A551">
        <v>1074</v>
      </c>
      <c r="B551">
        <v>563</v>
      </c>
      <c r="C551" s="2">
        <v>15</v>
      </c>
      <c r="D551" s="2">
        <v>15</v>
      </c>
      <c r="E551" t="s">
        <v>246</v>
      </c>
      <c r="F551" s="2" t="s">
        <v>5763</v>
      </c>
      <c r="G551" s="2" t="s">
        <v>1404</v>
      </c>
      <c r="H551" s="1" t="s">
        <v>260</v>
      </c>
    </row>
    <row r="552" spans="1:8" ht="18" customHeight="1">
      <c r="A552">
        <v>1063</v>
      </c>
      <c r="B552">
        <v>552</v>
      </c>
      <c r="C552" s="2">
        <v>4</v>
      </c>
      <c r="D552" s="2">
        <v>4</v>
      </c>
      <c r="E552" t="s">
        <v>246</v>
      </c>
      <c r="F552" s="2" t="s">
        <v>5763</v>
      </c>
      <c r="G552" s="2" t="s">
        <v>1404</v>
      </c>
      <c r="H552" s="1" t="s">
        <v>1421</v>
      </c>
    </row>
    <row r="553" spans="1:8" ht="18" customHeight="1">
      <c r="A553">
        <v>1136</v>
      </c>
      <c r="B553">
        <v>625</v>
      </c>
      <c r="C553" s="2">
        <v>77</v>
      </c>
      <c r="D553" s="2">
        <v>77</v>
      </c>
      <c r="E553" t="s">
        <v>246</v>
      </c>
      <c r="F553" s="2" t="s">
        <v>5763</v>
      </c>
      <c r="G553" s="2" t="s">
        <v>1404</v>
      </c>
      <c r="H553" s="1" t="s">
        <v>405</v>
      </c>
    </row>
    <row r="554" spans="1:8" ht="18" customHeight="1">
      <c r="A554">
        <v>1141</v>
      </c>
      <c r="B554">
        <v>630</v>
      </c>
      <c r="C554" s="2">
        <v>82</v>
      </c>
      <c r="D554" s="2">
        <v>82</v>
      </c>
      <c r="E554" t="s">
        <v>246</v>
      </c>
      <c r="F554" s="2" t="s">
        <v>5763</v>
      </c>
      <c r="G554" s="2" t="s">
        <v>5096</v>
      </c>
      <c r="H554" s="1" t="s">
        <v>5801</v>
      </c>
    </row>
    <row r="555" spans="1:8" ht="18" customHeight="1">
      <c r="A555">
        <v>1077</v>
      </c>
      <c r="B555">
        <v>566</v>
      </c>
      <c r="C555" s="2">
        <v>18</v>
      </c>
      <c r="D555" s="2">
        <v>18</v>
      </c>
      <c r="E555" t="s">
        <v>246</v>
      </c>
      <c r="F555" s="2" t="s">
        <v>5763</v>
      </c>
      <c r="G555" s="2" t="s">
        <v>1404</v>
      </c>
      <c r="H555" s="1" t="s">
        <v>1552</v>
      </c>
    </row>
    <row r="556" spans="1:8" ht="18" customHeight="1">
      <c r="A556">
        <v>1130</v>
      </c>
      <c r="B556">
        <v>619</v>
      </c>
      <c r="C556" s="2">
        <v>71</v>
      </c>
      <c r="D556" s="2">
        <v>71</v>
      </c>
      <c r="E556" t="s">
        <v>246</v>
      </c>
      <c r="F556" s="2" t="s">
        <v>5763</v>
      </c>
      <c r="G556" s="2" t="s">
        <v>1404</v>
      </c>
      <c r="H556" s="1" t="s">
        <v>279</v>
      </c>
    </row>
    <row r="557" spans="1:8" ht="18" customHeight="1">
      <c r="A557">
        <v>1117</v>
      </c>
      <c r="B557">
        <v>606</v>
      </c>
      <c r="C557" s="2">
        <v>58</v>
      </c>
      <c r="D557" s="2">
        <v>58</v>
      </c>
      <c r="E557" t="s">
        <v>246</v>
      </c>
      <c r="F557" s="2" t="s">
        <v>5763</v>
      </c>
      <c r="G557" s="2" t="s">
        <v>1404</v>
      </c>
      <c r="H557" s="1" t="s">
        <v>300</v>
      </c>
    </row>
    <row r="558" spans="1:8" ht="18" customHeight="1">
      <c r="A558">
        <v>1069</v>
      </c>
      <c r="B558">
        <v>558</v>
      </c>
      <c r="C558" s="2">
        <v>10</v>
      </c>
      <c r="D558" s="2">
        <v>10</v>
      </c>
      <c r="E558" t="s">
        <v>246</v>
      </c>
      <c r="F558" s="2" t="s">
        <v>5763</v>
      </c>
      <c r="G558" s="2" t="s">
        <v>5096</v>
      </c>
      <c r="H558" s="1" t="s">
        <v>5773</v>
      </c>
    </row>
    <row r="559" spans="1:8" ht="18" customHeight="1">
      <c r="A559">
        <v>1103</v>
      </c>
      <c r="B559">
        <v>592</v>
      </c>
      <c r="C559" s="2">
        <v>44</v>
      </c>
      <c r="D559" s="2">
        <v>44</v>
      </c>
      <c r="E559" t="s">
        <v>246</v>
      </c>
      <c r="F559" s="2" t="s">
        <v>5763</v>
      </c>
      <c r="G559" s="2" t="s">
        <v>1866</v>
      </c>
      <c r="H559" s="1" t="s">
        <v>318</v>
      </c>
    </row>
    <row r="560" spans="1:8" ht="18" customHeight="1">
      <c r="A560">
        <v>1101</v>
      </c>
      <c r="B560">
        <v>590</v>
      </c>
      <c r="C560" s="2">
        <v>42</v>
      </c>
      <c r="D560" s="2">
        <v>42</v>
      </c>
      <c r="E560" t="s">
        <v>246</v>
      </c>
      <c r="F560" s="2" t="s">
        <v>5763</v>
      </c>
      <c r="G560" s="2" t="s">
        <v>1404</v>
      </c>
      <c r="H560" s="1" t="s">
        <v>297</v>
      </c>
    </row>
    <row r="561" spans="1:8" ht="18" customHeight="1">
      <c r="A561">
        <v>1133</v>
      </c>
      <c r="B561">
        <v>622</v>
      </c>
      <c r="C561" s="2">
        <v>74</v>
      </c>
      <c r="D561" s="2">
        <v>74</v>
      </c>
      <c r="E561" t="s">
        <v>246</v>
      </c>
      <c r="F561" s="2" t="s">
        <v>5763</v>
      </c>
      <c r="G561" s="2" t="s">
        <v>5096</v>
      </c>
      <c r="H561" s="1" t="s">
        <v>402</v>
      </c>
    </row>
    <row r="562" spans="1:8" ht="18" customHeight="1">
      <c r="A562">
        <v>1062</v>
      </c>
      <c r="B562">
        <v>551</v>
      </c>
      <c r="C562" s="2">
        <v>3</v>
      </c>
      <c r="D562" s="2">
        <v>3</v>
      </c>
      <c r="E562" t="s">
        <v>246</v>
      </c>
      <c r="F562" s="2" t="s">
        <v>5763</v>
      </c>
      <c r="G562" s="2" t="s">
        <v>1404</v>
      </c>
      <c r="H562" s="1" t="s">
        <v>1417</v>
      </c>
    </row>
    <row r="563" spans="1:8" ht="18" customHeight="1">
      <c r="A563">
        <v>1072</v>
      </c>
      <c r="B563">
        <v>561</v>
      </c>
      <c r="C563" s="2">
        <v>13</v>
      </c>
      <c r="D563" s="2">
        <v>13</v>
      </c>
      <c r="E563" t="s">
        <v>246</v>
      </c>
      <c r="F563" s="2" t="s">
        <v>5763</v>
      </c>
      <c r="G563" s="2" t="s">
        <v>1404</v>
      </c>
      <c r="H563" s="1" t="s">
        <v>1499</v>
      </c>
    </row>
    <row r="564" spans="1:8" ht="18" customHeight="1">
      <c r="A564">
        <v>1075</v>
      </c>
      <c r="B564">
        <v>564</v>
      </c>
      <c r="C564" s="2">
        <v>16</v>
      </c>
      <c r="D564" s="2">
        <v>16</v>
      </c>
      <c r="E564" t="s">
        <v>246</v>
      </c>
      <c r="F564" s="2" t="s">
        <v>5763</v>
      </c>
      <c r="G564" s="2" t="s">
        <v>1404</v>
      </c>
      <c r="H564" s="1" t="s">
        <v>1932</v>
      </c>
    </row>
    <row r="565" spans="1:8" ht="18" customHeight="1">
      <c r="A565">
        <v>1104</v>
      </c>
      <c r="B565">
        <v>593</v>
      </c>
      <c r="C565" s="2">
        <v>45</v>
      </c>
      <c r="D565" s="2">
        <v>45</v>
      </c>
      <c r="E565" t="s">
        <v>246</v>
      </c>
      <c r="F565" s="2" t="s">
        <v>5763</v>
      </c>
      <c r="G565" s="2" t="s">
        <v>1404</v>
      </c>
      <c r="H565" s="1" t="s">
        <v>322</v>
      </c>
    </row>
    <row r="566" spans="1:8" ht="18" customHeight="1">
      <c r="A566">
        <v>1088</v>
      </c>
      <c r="B566">
        <v>577</v>
      </c>
      <c r="C566" s="2">
        <v>29</v>
      </c>
      <c r="D566" s="2">
        <v>29</v>
      </c>
      <c r="E566" t="s">
        <v>246</v>
      </c>
      <c r="F566" s="2" t="s">
        <v>5763</v>
      </c>
      <c r="G566" s="2" t="s">
        <v>5096</v>
      </c>
      <c r="H566" s="1" t="s">
        <v>5784</v>
      </c>
    </row>
    <row r="567" spans="1:8" ht="18" customHeight="1">
      <c r="A567">
        <v>1091</v>
      </c>
      <c r="B567">
        <v>580</v>
      </c>
      <c r="C567" s="2">
        <v>32</v>
      </c>
      <c r="D567" s="2">
        <v>32</v>
      </c>
      <c r="E567" t="s">
        <v>246</v>
      </c>
      <c r="F567" s="2" t="s">
        <v>5763</v>
      </c>
      <c r="G567" s="2" t="s">
        <v>1404</v>
      </c>
      <c r="H567" s="1" t="s">
        <v>282</v>
      </c>
    </row>
    <row r="568" spans="1:8" ht="18" customHeight="1">
      <c r="A568">
        <v>1084</v>
      </c>
      <c r="B568">
        <v>573</v>
      </c>
      <c r="C568" s="2">
        <v>25</v>
      </c>
      <c r="D568" s="2">
        <v>25</v>
      </c>
      <c r="E568" t="s">
        <v>246</v>
      </c>
      <c r="F568" s="2" t="s">
        <v>5763</v>
      </c>
      <c r="G568" s="2" t="s">
        <v>1404</v>
      </c>
      <c r="H568" s="1" t="s">
        <v>1597</v>
      </c>
    </row>
    <row r="569" spans="1:8" ht="18" customHeight="1">
      <c r="A569">
        <v>1096</v>
      </c>
      <c r="B569">
        <v>585</v>
      </c>
      <c r="C569" s="2">
        <v>37</v>
      </c>
      <c r="D569" s="2">
        <v>37</v>
      </c>
      <c r="E569" t="s">
        <v>246</v>
      </c>
      <c r="F569" s="2" t="s">
        <v>5763</v>
      </c>
      <c r="G569" s="2" t="s">
        <v>5507</v>
      </c>
      <c r="H569" s="1" t="s">
        <v>252</v>
      </c>
    </row>
    <row r="570" spans="1:8" ht="18" customHeight="1">
      <c r="A570">
        <v>1134</v>
      </c>
      <c r="B570">
        <v>623</v>
      </c>
      <c r="C570" s="2">
        <v>75</v>
      </c>
      <c r="D570" s="2">
        <v>75</v>
      </c>
      <c r="E570" t="s">
        <v>246</v>
      </c>
      <c r="F570" s="2" t="s">
        <v>5763</v>
      </c>
      <c r="G570" s="2" t="s">
        <v>1404</v>
      </c>
      <c r="H570" s="1" t="s">
        <v>397</v>
      </c>
    </row>
    <row r="571" spans="1:8" ht="18" customHeight="1">
      <c r="A571">
        <v>1105</v>
      </c>
      <c r="B571">
        <v>594</v>
      </c>
      <c r="C571" s="2">
        <v>46</v>
      </c>
      <c r="D571" s="2">
        <v>46</v>
      </c>
      <c r="E571" t="s">
        <v>246</v>
      </c>
      <c r="F571" s="2" t="s">
        <v>5763</v>
      </c>
      <c r="G571" s="2" t="s">
        <v>1404</v>
      </c>
      <c r="H571" s="1" t="s">
        <v>303</v>
      </c>
    </row>
    <row r="572" spans="1:8" ht="18" customHeight="1">
      <c r="A572">
        <v>1119</v>
      </c>
      <c r="B572">
        <v>608</v>
      </c>
      <c r="C572" s="2">
        <v>60</v>
      </c>
      <c r="D572" s="2">
        <v>60</v>
      </c>
      <c r="E572" t="s">
        <v>246</v>
      </c>
      <c r="F572" s="2" t="s">
        <v>5763</v>
      </c>
      <c r="G572" s="2" t="s">
        <v>5096</v>
      </c>
      <c r="H572" s="1" t="s">
        <v>5799</v>
      </c>
    </row>
    <row r="573" spans="1:8" ht="18" customHeight="1">
      <c r="A573">
        <v>1109</v>
      </c>
      <c r="B573">
        <v>598</v>
      </c>
      <c r="C573" s="2">
        <v>50</v>
      </c>
      <c r="D573" s="2">
        <v>50</v>
      </c>
      <c r="E573" t="s">
        <v>246</v>
      </c>
      <c r="F573" s="2" t="s">
        <v>5763</v>
      </c>
      <c r="G573" s="2" t="s">
        <v>5096</v>
      </c>
      <c r="H573" s="1" t="s">
        <v>281</v>
      </c>
    </row>
    <row r="574" spans="1:8" ht="18" customHeight="1">
      <c r="A574">
        <v>1120</v>
      </c>
      <c r="B574">
        <v>609</v>
      </c>
      <c r="C574" s="2">
        <v>61</v>
      </c>
      <c r="D574" s="2">
        <v>61</v>
      </c>
      <c r="E574" t="s">
        <v>246</v>
      </c>
      <c r="F574" s="2" t="s">
        <v>5763</v>
      </c>
      <c r="G574" s="2" t="s">
        <v>5096</v>
      </c>
      <c r="H574" s="1" t="s">
        <v>5800</v>
      </c>
    </row>
    <row r="575" spans="1:8" ht="18" customHeight="1">
      <c r="A575">
        <v>1102</v>
      </c>
      <c r="B575">
        <v>591</v>
      </c>
      <c r="C575" s="2">
        <v>43</v>
      </c>
      <c r="D575" s="2">
        <v>43</v>
      </c>
      <c r="E575" t="s">
        <v>246</v>
      </c>
      <c r="F575" s="2" t="s">
        <v>5763</v>
      </c>
      <c r="G575" s="2" t="s">
        <v>1404</v>
      </c>
      <c r="H575" s="1" t="s">
        <v>310</v>
      </c>
    </row>
    <row r="576" spans="1:8" ht="18" customHeight="1">
      <c r="A576">
        <v>1065</v>
      </c>
      <c r="B576">
        <v>554</v>
      </c>
      <c r="C576" s="2">
        <v>6</v>
      </c>
      <c r="D576" s="2">
        <v>6</v>
      </c>
      <c r="E576" t="s">
        <v>246</v>
      </c>
      <c r="F576" s="2" t="s">
        <v>5763</v>
      </c>
      <c r="G576" s="2" t="s">
        <v>5624</v>
      </c>
      <c r="H576" s="1" t="s">
        <v>5770</v>
      </c>
    </row>
    <row r="577" spans="1:8" ht="18" customHeight="1">
      <c r="A577">
        <v>1116</v>
      </c>
      <c r="B577">
        <v>605</v>
      </c>
      <c r="C577" s="2">
        <v>57</v>
      </c>
      <c r="D577" s="2">
        <v>57</v>
      </c>
      <c r="E577" t="s">
        <v>246</v>
      </c>
      <c r="F577" s="2" t="s">
        <v>5763</v>
      </c>
      <c r="G577" s="2" t="s">
        <v>5096</v>
      </c>
      <c r="H577" s="1" t="s">
        <v>334</v>
      </c>
    </row>
    <row r="578" spans="1:8" ht="18" customHeight="1">
      <c r="A578">
        <v>1139</v>
      </c>
      <c r="B578">
        <v>628</v>
      </c>
      <c r="C578" s="2">
        <v>80</v>
      </c>
      <c r="D578" s="2">
        <v>80</v>
      </c>
      <c r="E578" t="s">
        <v>246</v>
      </c>
      <c r="F578" s="2" t="s">
        <v>5763</v>
      </c>
      <c r="G578" s="2" t="s">
        <v>1404</v>
      </c>
      <c r="H578" s="1" t="s">
        <v>415</v>
      </c>
    </row>
    <row r="579" spans="1:8" ht="18" customHeight="1">
      <c r="A579">
        <v>1122</v>
      </c>
      <c r="B579">
        <v>611</v>
      </c>
      <c r="C579" s="2">
        <v>63</v>
      </c>
      <c r="D579" s="2">
        <v>63</v>
      </c>
      <c r="E579" t="s">
        <v>246</v>
      </c>
      <c r="F579" s="2" t="s">
        <v>5763</v>
      </c>
      <c r="G579" s="2" t="s">
        <v>5096</v>
      </c>
      <c r="H579" s="1" t="s">
        <v>341</v>
      </c>
    </row>
    <row r="580" spans="1:8" ht="18" customHeight="1">
      <c r="A580">
        <v>1124</v>
      </c>
      <c r="B580">
        <v>613</v>
      </c>
      <c r="C580" s="2">
        <v>65</v>
      </c>
      <c r="D580" s="2">
        <v>65</v>
      </c>
      <c r="E580" t="s">
        <v>246</v>
      </c>
      <c r="F580" s="2" t="s">
        <v>5763</v>
      </c>
      <c r="G580" s="2" t="s">
        <v>5096</v>
      </c>
      <c r="H580" s="1" t="s">
        <v>345</v>
      </c>
    </row>
    <row r="581" spans="1:8" ht="18" customHeight="1">
      <c r="A581">
        <v>1111</v>
      </c>
      <c r="B581">
        <v>600</v>
      </c>
      <c r="C581" s="2">
        <v>52</v>
      </c>
      <c r="D581" s="2">
        <v>52</v>
      </c>
      <c r="E581" t="s">
        <v>246</v>
      </c>
      <c r="F581" s="2" t="s">
        <v>5763</v>
      </c>
      <c r="G581" s="2" t="s">
        <v>5096</v>
      </c>
      <c r="H581" s="1" t="s">
        <v>5830</v>
      </c>
    </row>
    <row r="582" spans="1:8" ht="18" customHeight="1">
      <c r="A582">
        <v>1070</v>
      </c>
      <c r="B582">
        <v>559</v>
      </c>
      <c r="C582" s="2">
        <v>11</v>
      </c>
      <c r="D582" s="2">
        <v>11</v>
      </c>
      <c r="E582" t="s">
        <v>246</v>
      </c>
      <c r="F582" s="2" t="s">
        <v>5763</v>
      </c>
      <c r="G582" s="2" t="s">
        <v>1404</v>
      </c>
      <c r="H582" s="1" t="s">
        <v>1486</v>
      </c>
    </row>
    <row r="583" spans="1:8" ht="18" customHeight="1">
      <c r="A583">
        <v>1132</v>
      </c>
      <c r="B583">
        <v>621</v>
      </c>
      <c r="C583" s="2">
        <v>73</v>
      </c>
      <c r="D583" s="2">
        <v>73</v>
      </c>
      <c r="E583" t="s">
        <v>246</v>
      </c>
      <c r="F583" s="2" t="s">
        <v>5763</v>
      </c>
      <c r="G583" s="2" t="s">
        <v>5096</v>
      </c>
      <c r="H583" s="1" t="s">
        <v>5831</v>
      </c>
    </row>
    <row r="584" spans="1:8" ht="18" customHeight="1">
      <c r="A584">
        <v>1143</v>
      </c>
      <c r="B584">
        <v>632</v>
      </c>
      <c r="C584" s="2">
        <v>84</v>
      </c>
      <c r="D584" s="2">
        <v>84</v>
      </c>
      <c r="E584" t="s">
        <v>246</v>
      </c>
      <c r="F584" s="2" t="s">
        <v>5763</v>
      </c>
      <c r="G584" s="2" t="s">
        <v>5507</v>
      </c>
      <c r="H584" s="1" t="s">
        <v>5832</v>
      </c>
    </row>
    <row r="585" spans="1:8" ht="18" customHeight="1">
      <c r="A585">
        <v>1064</v>
      </c>
      <c r="B585">
        <v>553</v>
      </c>
      <c r="C585" s="2">
        <v>5</v>
      </c>
      <c r="D585" s="2">
        <v>5</v>
      </c>
      <c r="E585" t="s">
        <v>246</v>
      </c>
      <c r="F585" s="2" t="s">
        <v>5763</v>
      </c>
      <c r="G585" s="2" t="s">
        <v>1404</v>
      </c>
      <c r="H585" s="1" t="s">
        <v>1436</v>
      </c>
    </row>
    <row r="586" spans="1:8" ht="18" customHeight="1">
      <c r="A586">
        <v>1093</v>
      </c>
      <c r="B586">
        <v>582</v>
      </c>
      <c r="C586" s="2">
        <v>34</v>
      </c>
      <c r="D586" s="2">
        <v>34</v>
      </c>
      <c r="E586" t="s">
        <v>246</v>
      </c>
      <c r="F586" s="2" t="s">
        <v>5763</v>
      </c>
      <c r="G586" s="2" t="s">
        <v>1404</v>
      </c>
      <c r="H586" s="1" t="s">
        <v>1436</v>
      </c>
    </row>
    <row r="587" spans="1:8" ht="18" customHeight="1">
      <c r="A587">
        <v>1085</v>
      </c>
      <c r="B587">
        <v>574</v>
      </c>
      <c r="C587" s="2">
        <v>26</v>
      </c>
      <c r="D587" s="2">
        <v>26</v>
      </c>
      <c r="E587" t="s">
        <v>246</v>
      </c>
      <c r="F587" s="2" t="s">
        <v>5763</v>
      </c>
      <c r="G587" s="2" t="s">
        <v>1404</v>
      </c>
      <c r="H587" s="1" t="s">
        <v>1606</v>
      </c>
    </row>
    <row r="588" spans="1:8" ht="18" customHeight="1">
      <c r="A588">
        <v>1076</v>
      </c>
      <c r="B588">
        <v>565</v>
      </c>
      <c r="C588" s="2">
        <v>17</v>
      </c>
      <c r="D588" s="2">
        <v>17</v>
      </c>
      <c r="E588" t="s">
        <v>246</v>
      </c>
      <c r="F588" s="2" t="s">
        <v>5763</v>
      </c>
      <c r="G588" s="2" t="s">
        <v>1404</v>
      </c>
      <c r="H588" s="1" t="s">
        <v>1532</v>
      </c>
    </row>
    <row r="589" spans="1:8" ht="18" customHeight="1">
      <c r="A589">
        <v>1061</v>
      </c>
      <c r="B589">
        <v>550</v>
      </c>
      <c r="C589" s="2">
        <v>2</v>
      </c>
      <c r="D589" s="2">
        <v>2</v>
      </c>
      <c r="E589" t="s">
        <v>246</v>
      </c>
      <c r="F589" s="2" t="s">
        <v>5763</v>
      </c>
      <c r="G589" s="2" t="s">
        <v>1404</v>
      </c>
      <c r="H589" s="1" t="s">
        <v>1414</v>
      </c>
    </row>
    <row r="590" spans="1:8" ht="18" customHeight="1">
      <c r="A590">
        <v>1089</v>
      </c>
      <c r="B590">
        <v>578</v>
      </c>
      <c r="C590" s="2">
        <v>30</v>
      </c>
      <c r="D590" s="2">
        <v>30</v>
      </c>
      <c r="E590" t="s">
        <v>246</v>
      </c>
      <c r="F590" s="2" t="s">
        <v>5763</v>
      </c>
      <c r="G590" s="2" t="s">
        <v>1404</v>
      </c>
      <c r="H590" s="1" t="s">
        <v>268</v>
      </c>
    </row>
    <row r="591" spans="1:8" ht="18" customHeight="1">
      <c r="A591">
        <v>1083</v>
      </c>
      <c r="B591">
        <v>572</v>
      </c>
      <c r="C591" s="2">
        <v>24</v>
      </c>
      <c r="D591" s="2">
        <v>24</v>
      </c>
      <c r="E591" t="s">
        <v>246</v>
      </c>
      <c r="F591" s="2" t="s">
        <v>5763</v>
      </c>
      <c r="G591" s="2" t="s">
        <v>1404</v>
      </c>
      <c r="H591" s="1" t="s">
        <v>1578</v>
      </c>
    </row>
    <row r="592" spans="1:8" ht="18" customHeight="1">
      <c r="A592">
        <v>1106</v>
      </c>
      <c r="B592">
        <v>595</v>
      </c>
      <c r="C592" s="2">
        <v>47</v>
      </c>
      <c r="D592" s="2">
        <v>47</v>
      </c>
      <c r="E592" t="s">
        <v>246</v>
      </c>
      <c r="F592" s="2" t="s">
        <v>5763</v>
      </c>
      <c r="G592" s="2" t="s">
        <v>5096</v>
      </c>
      <c r="H592" s="1" t="s">
        <v>5795</v>
      </c>
    </row>
    <row r="593" spans="1:8" ht="18" customHeight="1">
      <c r="A593">
        <v>1079</v>
      </c>
      <c r="B593">
        <v>568</v>
      </c>
      <c r="C593" s="2">
        <v>20</v>
      </c>
      <c r="D593" s="2">
        <v>20</v>
      </c>
      <c r="E593" t="s">
        <v>246</v>
      </c>
      <c r="F593" s="2" t="s">
        <v>5763</v>
      </c>
      <c r="G593" s="2" t="s">
        <v>1404</v>
      </c>
      <c r="H593" s="1" t="s">
        <v>1562</v>
      </c>
    </row>
    <row r="594" spans="1:8" ht="18" customHeight="1">
      <c r="A594">
        <v>1129</v>
      </c>
      <c r="B594">
        <v>618</v>
      </c>
      <c r="C594" s="2">
        <v>70</v>
      </c>
      <c r="D594" s="2">
        <v>70</v>
      </c>
      <c r="E594" t="s">
        <v>246</v>
      </c>
      <c r="F594" s="2" t="s">
        <v>5763</v>
      </c>
      <c r="G594" s="2" t="s">
        <v>5096</v>
      </c>
      <c r="H594" s="1" t="s">
        <v>380</v>
      </c>
    </row>
    <row r="595" spans="1:8" ht="18" customHeight="1">
      <c r="A595">
        <v>1098</v>
      </c>
      <c r="B595">
        <v>587</v>
      </c>
      <c r="C595" s="2">
        <v>39</v>
      </c>
      <c r="D595" s="2">
        <v>39</v>
      </c>
      <c r="E595" t="s">
        <v>246</v>
      </c>
      <c r="F595" s="2" t="s">
        <v>5763</v>
      </c>
      <c r="G595" s="2" t="s">
        <v>1404</v>
      </c>
      <c r="H595" s="1" t="s">
        <v>270</v>
      </c>
    </row>
    <row r="596" spans="1:8" ht="18" customHeight="1">
      <c r="A596">
        <v>1081</v>
      </c>
      <c r="B596">
        <v>570</v>
      </c>
      <c r="C596" s="2">
        <v>22</v>
      </c>
      <c r="D596" s="2">
        <v>22</v>
      </c>
      <c r="E596" t="s">
        <v>246</v>
      </c>
      <c r="F596" s="2" t="s">
        <v>5763</v>
      </c>
      <c r="G596" s="2" t="s">
        <v>1404</v>
      </c>
      <c r="H596" s="1" t="s">
        <v>1572</v>
      </c>
    </row>
    <row r="597" spans="1:8" ht="18" customHeight="1">
      <c r="A597">
        <v>1097</v>
      </c>
      <c r="B597">
        <v>586</v>
      </c>
      <c r="C597" s="2">
        <v>38</v>
      </c>
      <c r="D597" s="2">
        <v>38</v>
      </c>
      <c r="E597" t="s">
        <v>246</v>
      </c>
      <c r="F597" s="2" t="s">
        <v>5763</v>
      </c>
      <c r="G597" s="2" t="s">
        <v>1404</v>
      </c>
      <c r="H597" s="1" t="s">
        <v>263</v>
      </c>
    </row>
    <row r="598" spans="1:8" ht="18" customHeight="1">
      <c r="A598">
        <v>1110</v>
      </c>
      <c r="B598">
        <v>599</v>
      </c>
      <c r="C598" s="2">
        <v>51</v>
      </c>
      <c r="D598" s="2">
        <v>51</v>
      </c>
      <c r="E598" t="s">
        <v>246</v>
      </c>
      <c r="F598" s="2" t="s">
        <v>5763</v>
      </c>
      <c r="G598" s="2" t="s">
        <v>5096</v>
      </c>
      <c r="H598" s="1" t="s">
        <v>286</v>
      </c>
    </row>
    <row r="599" spans="1:8" ht="18" customHeight="1">
      <c r="A599">
        <v>1128</v>
      </c>
      <c r="B599">
        <v>617</v>
      </c>
      <c r="C599" s="2">
        <v>69</v>
      </c>
      <c r="D599" s="2">
        <v>69</v>
      </c>
      <c r="E599" t="s">
        <v>246</v>
      </c>
      <c r="F599" s="2" t="s">
        <v>5763</v>
      </c>
      <c r="G599" s="2" t="s">
        <v>5096</v>
      </c>
      <c r="H599" s="1" t="s">
        <v>379</v>
      </c>
    </row>
    <row r="600" spans="1:8" ht="18" customHeight="1">
      <c r="A600">
        <v>1140</v>
      </c>
      <c r="B600">
        <v>629</v>
      </c>
      <c r="C600" s="2">
        <v>81</v>
      </c>
      <c r="D600" s="2">
        <v>81</v>
      </c>
      <c r="E600" t="s">
        <v>246</v>
      </c>
      <c r="F600" s="2" t="s">
        <v>5763</v>
      </c>
      <c r="G600" s="2" t="s">
        <v>5096</v>
      </c>
      <c r="H600" s="1" t="s">
        <v>425</v>
      </c>
    </row>
    <row r="601" spans="1:8" ht="18" customHeight="1">
      <c r="A601">
        <v>1142</v>
      </c>
      <c r="B601">
        <v>631</v>
      </c>
      <c r="C601" s="2">
        <v>83</v>
      </c>
      <c r="D601" s="2">
        <v>83</v>
      </c>
      <c r="E601" t="s">
        <v>246</v>
      </c>
      <c r="F601" s="2" t="s">
        <v>5763</v>
      </c>
      <c r="G601" s="2" t="s">
        <v>5096</v>
      </c>
      <c r="H601" s="1" t="s">
        <v>425</v>
      </c>
    </row>
    <row r="602" spans="1:8" ht="18" customHeight="1">
      <c r="A602">
        <v>1137</v>
      </c>
      <c r="B602">
        <v>626</v>
      </c>
      <c r="C602" s="2">
        <v>78</v>
      </c>
      <c r="D602" s="2">
        <v>78</v>
      </c>
      <c r="E602" t="s">
        <v>246</v>
      </c>
      <c r="F602" s="2" t="s">
        <v>5763</v>
      </c>
      <c r="G602" s="2" t="s">
        <v>5624</v>
      </c>
      <c r="H602" s="1" t="s">
        <v>410</v>
      </c>
    </row>
    <row r="603" spans="1:8" ht="18" customHeight="1">
      <c r="A603">
        <v>1107</v>
      </c>
      <c r="B603">
        <v>596</v>
      </c>
      <c r="C603" s="2">
        <v>48</v>
      </c>
      <c r="D603" s="2">
        <v>48</v>
      </c>
      <c r="E603" t="s">
        <v>246</v>
      </c>
      <c r="F603" s="2" t="s">
        <v>5763</v>
      </c>
      <c r="G603" s="2" t="s">
        <v>5096</v>
      </c>
      <c r="H603" s="1" t="s">
        <v>5796</v>
      </c>
    </row>
    <row r="604" spans="1:8" ht="18" customHeight="1">
      <c r="A604">
        <v>1112</v>
      </c>
      <c r="B604">
        <v>601</v>
      </c>
      <c r="C604" s="2">
        <v>53</v>
      </c>
      <c r="D604" s="2">
        <v>53</v>
      </c>
      <c r="E604" t="s">
        <v>246</v>
      </c>
      <c r="F604" s="2" t="s">
        <v>5763</v>
      </c>
      <c r="G604" s="2" t="s">
        <v>5096</v>
      </c>
      <c r="H604" s="1" t="s">
        <v>294</v>
      </c>
    </row>
    <row r="605" spans="1:8" ht="18" customHeight="1">
      <c r="A605">
        <v>1094</v>
      </c>
      <c r="B605">
        <v>583</v>
      </c>
      <c r="C605" s="2">
        <v>35</v>
      </c>
      <c r="D605" s="2">
        <v>35</v>
      </c>
      <c r="E605" t="s">
        <v>246</v>
      </c>
      <c r="F605" s="2" t="s">
        <v>5763</v>
      </c>
      <c r="G605" s="2" t="s">
        <v>1404</v>
      </c>
      <c r="H605" s="1" t="s">
        <v>261</v>
      </c>
    </row>
    <row r="606" spans="1:8" ht="18" customHeight="1">
      <c r="A606">
        <v>1067</v>
      </c>
      <c r="B606">
        <v>556</v>
      </c>
      <c r="C606" s="2">
        <v>8</v>
      </c>
      <c r="D606" s="2">
        <v>8</v>
      </c>
      <c r="E606" t="s">
        <v>246</v>
      </c>
      <c r="F606" s="2" t="s">
        <v>5763</v>
      </c>
      <c r="G606" s="2" t="s">
        <v>5096</v>
      </c>
      <c r="H606" s="1" t="s">
        <v>5771</v>
      </c>
    </row>
    <row r="607" spans="1:8" ht="18" customHeight="1">
      <c r="A607">
        <v>1071</v>
      </c>
      <c r="B607">
        <v>560</v>
      </c>
      <c r="C607" s="2">
        <v>12</v>
      </c>
      <c r="D607" s="2">
        <v>12</v>
      </c>
      <c r="E607" t="s">
        <v>246</v>
      </c>
      <c r="F607" s="2" t="s">
        <v>5763</v>
      </c>
      <c r="G607" s="2" t="s">
        <v>5587</v>
      </c>
      <c r="H607" s="1" t="s">
        <v>5774</v>
      </c>
    </row>
    <row r="608" spans="1:8" ht="18" customHeight="1">
      <c r="A608">
        <v>1121</v>
      </c>
      <c r="B608">
        <v>610</v>
      </c>
      <c r="C608" s="2">
        <v>62</v>
      </c>
      <c r="D608" s="2">
        <v>62</v>
      </c>
      <c r="E608" t="s">
        <v>246</v>
      </c>
      <c r="F608" s="2" t="s">
        <v>5763</v>
      </c>
      <c r="G608" s="2" t="s">
        <v>5096</v>
      </c>
      <c r="H608" s="1" t="s">
        <v>339</v>
      </c>
    </row>
    <row r="609" spans="1:8" ht="18" customHeight="1">
      <c r="A609">
        <v>1082</v>
      </c>
      <c r="B609">
        <v>571</v>
      </c>
      <c r="C609" s="2">
        <v>23</v>
      </c>
      <c r="D609" s="2">
        <v>23</v>
      </c>
      <c r="E609" t="s">
        <v>246</v>
      </c>
      <c r="F609" s="2" t="s">
        <v>5763</v>
      </c>
      <c r="G609" s="2" t="s">
        <v>1404</v>
      </c>
      <c r="H609" s="1" t="s">
        <v>1575</v>
      </c>
    </row>
    <row r="610" spans="1:8" ht="18" customHeight="1">
      <c r="A610">
        <v>1118</v>
      </c>
      <c r="B610">
        <v>607</v>
      </c>
      <c r="C610" s="2">
        <v>59</v>
      </c>
      <c r="D610" s="2">
        <v>59</v>
      </c>
      <c r="E610" t="s">
        <v>246</v>
      </c>
      <c r="F610" s="2" t="s">
        <v>5763</v>
      </c>
      <c r="G610" s="2" t="s">
        <v>1872</v>
      </c>
      <c r="H610" s="1" t="s">
        <v>332</v>
      </c>
    </row>
    <row r="611" spans="1:8" ht="18" customHeight="1">
      <c r="A611">
        <v>1123</v>
      </c>
      <c r="B611">
        <v>612</v>
      </c>
      <c r="C611" s="2">
        <v>64</v>
      </c>
      <c r="D611" s="2">
        <v>64</v>
      </c>
      <c r="E611" t="s">
        <v>246</v>
      </c>
      <c r="F611" s="2" t="s">
        <v>5763</v>
      </c>
      <c r="G611" s="2" t="s">
        <v>5096</v>
      </c>
      <c r="H611" s="1" t="s">
        <v>343</v>
      </c>
    </row>
    <row r="612" spans="1:8" ht="18" customHeight="1">
      <c r="A612">
        <v>1099</v>
      </c>
      <c r="B612">
        <v>588</v>
      </c>
      <c r="C612" s="2">
        <v>40</v>
      </c>
      <c r="D612" s="2">
        <v>40</v>
      </c>
      <c r="E612" t="s">
        <v>246</v>
      </c>
      <c r="F612" s="2" t="s">
        <v>5763</v>
      </c>
      <c r="G612" s="2" t="s">
        <v>1404</v>
      </c>
      <c r="H612" s="1" t="s">
        <v>287</v>
      </c>
    </row>
    <row r="613" spans="1:8" ht="18" customHeight="1">
      <c r="A613">
        <v>1095</v>
      </c>
      <c r="B613">
        <v>584</v>
      </c>
      <c r="C613" s="2">
        <v>36</v>
      </c>
      <c r="D613" s="2">
        <v>36</v>
      </c>
      <c r="E613" t="s">
        <v>246</v>
      </c>
      <c r="F613" s="2" t="s">
        <v>5763</v>
      </c>
      <c r="G613" s="2" t="s">
        <v>1404</v>
      </c>
      <c r="H613" s="1" t="s">
        <v>314</v>
      </c>
    </row>
    <row r="614" spans="1:8" ht="18" customHeight="1">
      <c r="A614">
        <v>1108</v>
      </c>
      <c r="B614">
        <v>597</v>
      </c>
      <c r="C614" s="2">
        <v>49</v>
      </c>
      <c r="D614" s="2">
        <v>49</v>
      </c>
      <c r="E614" t="s">
        <v>246</v>
      </c>
      <c r="F614" s="2" t="s">
        <v>5763</v>
      </c>
      <c r="G614" s="2" t="s">
        <v>5096</v>
      </c>
      <c r="H614" s="1" t="s">
        <v>249</v>
      </c>
    </row>
    <row r="615" spans="1:8" ht="18" customHeight="1">
      <c r="A615">
        <v>1092</v>
      </c>
      <c r="B615">
        <v>581</v>
      </c>
      <c r="C615" s="2">
        <v>33</v>
      </c>
      <c r="D615" s="2">
        <v>33</v>
      </c>
      <c r="E615" t="s">
        <v>246</v>
      </c>
      <c r="F615" s="2" t="s">
        <v>5763</v>
      </c>
      <c r="G615" s="2" t="s">
        <v>1872</v>
      </c>
      <c r="H615" s="1" t="s">
        <v>251</v>
      </c>
    </row>
    <row r="616" spans="1:8" ht="18" customHeight="1">
      <c r="A616">
        <v>1126</v>
      </c>
      <c r="B616">
        <v>615</v>
      </c>
      <c r="C616" s="2">
        <v>67</v>
      </c>
      <c r="D616" s="2">
        <v>67</v>
      </c>
      <c r="E616" t="s">
        <v>246</v>
      </c>
      <c r="F616" s="2" t="s">
        <v>5763</v>
      </c>
      <c r="G616" s="2" t="s">
        <v>1872</v>
      </c>
      <c r="H616" s="1" t="s">
        <v>356</v>
      </c>
    </row>
    <row r="617" spans="1:8" ht="18" customHeight="1">
      <c r="A617">
        <v>1115</v>
      </c>
      <c r="B617">
        <v>604</v>
      </c>
      <c r="C617" s="2">
        <v>56</v>
      </c>
      <c r="D617" s="2">
        <v>56</v>
      </c>
      <c r="E617" t="s">
        <v>246</v>
      </c>
      <c r="F617" s="2" t="s">
        <v>5763</v>
      </c>
      <c r="G617" s="2" t="s">
        <v>5096</v>
      </c>
      <c r="H617" s="1" t="s">
        <v>333</v>
      </c>
    </row>
    <row r="618" spans="1:8" ht="18" customHeight="1">
      <c r="A618">
        <v>1127</v>
      </c>
      <c r="B618">
        <v>616</v>
      </c>
      <c r="C618" s="2">
        <v>68</v>
      </c>
      <c r="D618" s="2">
        <v>68</v>
      </c>
      <c r="E618" t="s">
        <v>246</v>
      </c>
      <c r="F618" s="2" t="s">
        <v>5763</v>
      </c>
      <c r="G618" s="2" t="s">
        <v>5096</v>
      </c>
      <c r="H618" s="1" t="s">
        <v>367</v>
      </c>
    </row>
    <row r="619" spans="1:8" ht="18" customHeight="1">
      <c r="A619">
        <v>1131</v>
      </c>
      <c r="B619">
        <v>620</v>
      </c>
      <c r="C619" s="2">
        <v>72</v>
      </c>
      <c r="D619" s="2">
        <v>72</v>
      </c>
      <c r="E619" t="s">
        <v>246</v>
      </c>
      <c r="F619" s="2" t="s">
        <v>5763</v>
      </c>
      <c r="G619" s="2" t="s">
        <v>5096</v>
      </c>
      <c r="H619" s="1" t="s">
        <v>387</v>
      </c>
    </row>
    <row r="620" spans="1:8" ht="18" customHeight="1">
      <c r="A620">
        <v>1060</v>
      </c>
      <c r="B620">
        <v>549</v>
      </c>
      <c r="C620" s="2">
        <v>1</v>
      </c>
      <c r="D620" s="2">
        <v>1</v>
      </c>
      <c r="E620" t="s">
        <v>246</v>
      </c>
      <c r="F620" s="2" t="s">
        <v>5763</v>
      </c>
      <c r="G620" s="2" t="s">
        <v>1404</v>
      </c>
      <c r="H620" s="1" t="s">
        <v>1410</v>
      </c>
    </row>
    <row r="621" spans="1:8" ht="18" customHeight="1">
      <c r="A621">
        <v>1073</v>
      </c>
      <c r="B621">
        <v>562</v>
      </c>
      <c r="C621" s="2">
        <v>14</v>
      </c>
      <c r="D621" s="2">
        <v>14</v>
      </c>
      <c r="E621" t="s">
        <v>246</v>
      </c>
      <c r="F621" s="2" t="s">
        <v>5763</v>
      </c>
      <c r="G621" s="2" t="s">
        <v>1404</v>
      </c>
      <c r="H621" s="1" t="s">
        <v>1501</v>
      </c>
    </row>
    <row r="622" spans="1:8" ht="18" customHeight="1">
      <c r="A622">
        <v>1087</v>
      </c>
      <c r="B622">
        <v>576</v>
      </c>
      <c r="C622" s="2">
        <v>28</v>
      </c>
      <c r="D622" s="2">
        <v>28</v>
      </c>
      <c r="E622" t="s">
        <v>246</v>
      </c>
      <c r="F622" s="2" t="s">
        <v>5763</v>
      </c>
      <c r="G622" s="2" t="s">
        <v>5096</v>
      </c>
      <c r="H622" s="1" t="s">
        <v>5780</v>
      </c>
    </row>
    <row r="623" spans="1:8" ht="18" customHeight="1">
      <c r="A623">
        <v>1135</v>
      </c>
      <c r="B623">
        <v>624</v>
      </c>
      <c r="C623" s="2">
        <v>76</v>
      </c>
      <c r="D623" s="2">
        <v>76</v>
      </c>
      <c r="E623" t="s">
        <v>246</v>
      </c>
      <c r="F623" s="2" t="s">
        <v>5763</v>
      </c>
      <c r="G623" s="2" t="s">
        <v>1404</v>
      </c>
      <c r="H623" s="1" t="s">
        <v>404</v>
      </c>
    </row>
    <row r="624" spans="1:8" ht="18" customHeight="1">
      <c r="A624">
        <v>1125</v>
      </c>
      <c r="B624">
        <v>614</v>
      </c>
      <c r="C624" s="2">
        <v>66</v>
      </c>
      <c r="D624" s="2">
        <v>66</v>
      </c>
      <c r="E624" t="s">
        <v>246</v>
      </c>
      <c r="F624" s="2" t="s">
        <v>5763</v>
      </c>
      <c r="G624" s="2" t="s">
        <v>5507</v>
      </c>
      <c r="H624" s="1" t="s">
        <v>349</v>
      </c>
    </row>
    <row r="625" spans="1:8" ht="18" customHeight="1">
      <c r="A625">
        <v>1086</v>
      </c>
      <c r="B625">
        <v>575</v>
      </c>
      <c r="C625" s="2">
        <v>27</v>
      </c>
      <c r="D625" s="2">
        <v>27</v>
      </c>
      <c r="E625" t="s">
        <v>246</v>
      </c>
      <c r="F625" s="2" t="s">
        <v>5763</v>
      </c>
      <c r="G625" s="2" t="s">
        <v>1404</v>
      </c>
      <c r="H625" s="1" t="s">
        <v>1609</v>
      </c>
    </row>
    <row r="626" spans="1:8" ht="18" customHeight="1">
      <c r="A626">
        <v>1113</v>
      </c>
      <c r="B626">
        <v>602</v>
      </c>
      <c r="C626" s="2">
        <v>54</v>
      </c>
      <c r="D626" s="2">
        <v>54</v>
      </c>
      <c r="E626" t="s">
        <v>246</v>
      </c>
      <c r="F626" s="2" t="s">
        <v>5763</v>
      </c>
      <c r="G626" s="2" t="s">
        <v>5096</v>
      </c>
      <c r="H626" s="1" t="s">
        <v>276</v>
      </c>
    </row>
    <row r="627" spans="1:8" ht="18" customHeight="1">
      <c r="A627">
        <v>1066</v>
      </c>
      <c r="B627">
        <v>555</v>
      </c>
      <c r="C627" s="2">
        <v>7</v>
      </c>
      <c r="D627" s="2">
        <v>7</v>
      </c>
      <c r="E627" t="s">
        <v>246</v>
      </c>
      <c r="F627" s="2" t="s">
        <v>5763</v>
      </c>
      <c r="G627" s="2" t="s">
        <v>1404</v>
      </c>
      <c r="H627" s="1" t="s">
        <v>1446</v>
      </c>
    </row>
    <row r="628" spans="1:8" ht="18" customHeight="1">
      <c r="A628">
        <v>1090</v>
      </c>
      <c r="B628">
        <v>579</v>
      </c>
      <c r="C628" s="2">
        <v>31</v>
      </c>
      <c r="D628" s="2">
        <v>31</v>
      </c>
      <c r="E628" t="s">
        <v>246</v>
      </c>
      <c r="F628" s="2" t="s">
        <v>5763</v>
      </c>
      <c r="G628" s="2" t="s">
        <v>1404</v>
      </c>
      <c r="H628" s="1" t="s">
        <v>271</v>
      </c>
    </row>
    <row r="629" spans="1:8" ht="18" customHeight="1">
      <c r="A629">
        <v>1114</v>
      </c>
      <c r="B629">
        <v>603</v>
      </c>
      <c r="C629" s="2">
        <v>55</v>
      </c>
      <c r="D629" s="2">
        <v>55</v>
      </c>
      <c r="E629" t="s">
        <v>246</v>
      </c>
      <c r="F629" s="2" t="s">
        <v>5763</v>
      </c>
      <c r="G629" s="2" t="s">
        <v>5096</v>
      </c>
      <c r="H629" s="1" t="s">
        <v>277</v>
      </c>
    </row>
    <row r="630" spans="1:8" ht="18" customHeight="1">
      <c r="A630">
        <v>1100</v>
      </c>
      <c r="B630">
        <v>589</v>
      </c>
      <c r="C630" s="2">
        <v>41</v>
      </c>
      <c r="D630" s="2">
        <v>41</v>
      </c>
      <c r="E630" t="s">
        <v>246</v>
      </c>
      <c r="F630" s="2" t="s">
        <v>5763</v>
      </c>
      <c r="G630" s="2" t="s">
        <v>1404</v>
      </c>
      <c r="H630" s="1" t="s">
        <v>293</v>
      </c>
    </row>
    <row r="631" spans="1:8" ht="18" customHeight="1">
      <c r="A631">
        <v>1080</v>
      </c>
      <c r="B631">
        <v>569</v>
      </c>
      <c r="C631" s="2">
        <v>21</v>
      </c>
      <c r="D631" s="2">
        <v>21</v>
      </c>
      <c r="E631" t="s">
        <v>246</v>
      </c>
      <c r="F631" s="2" t="s">
        <v>5763</v>
      </c>
      <c r="G631" s="2" t="s">
        <v>1404</v>
      </c>
      <c r="H631" s="1" t="s">
        <v>1566</v>
      </c>
    </row>
    <row r="632" spans="1:8" ht="18" customHeight="1">
      <c r="A632">
        <v>1078</v>
      </c>
      <c r="B632">
        <v>567</v>
      </c>
      <c r="C632" s="2">
        <v>19</v>
      </c>
      <c r="D632" s="2">
        <v>19</v>
      </c>
      <c r="E632" t="s">
        <v>246</v>
      </c>
      <c r="F632" s="2" t="s">
        <v>5763</v>
      </c>
      <c r="G632" s="2" t="s">
        <v>1404</v>
      </c>
      <c r="H632" s="1" t="s">
        <v>1556</v>
      </c>
    </row>
    <row r="633" spans="1:8" ht="18" customHeight="1">
      <c r="A633">
        <v>1138</v>
      </c>
      <c r="B633">
        <v>627</v>
      </c>
      <c r="C633" s="2">
        <v>79</v>
      </c>
      <c r="D633" s="2">
        <v>79</v>
      </c>
      <c r="E633" t="s">
        <v>246</v>
      </c>
      <c r="F633" s="2" t="s">
        <v>5763</v>
      </c>
      <c r="G633" s="2" t="s">
        <v>1404</v>
      </c>
      <c r="H633" s="1" t="s">
        <v>413</v>
      </c>
    </row>
    <row r="634" spans="1:8" ht="18" customHeight="1">
      <c r="A634">
        <v>1325</v>
      </c>
      <c r="B634">
        <v>104</v>
      </c>
      <c r="C634" s="2">
        <v>104</v>
      </c>
      <c r="D634" s="2">
        <v>104</v>
      </c>
      <c r="E634" t="s">
        <v>6242</v>
      </c>
      <c r="F634" s="2" t="s">
        <v>6241</v>
      </c>
      <c r="G634" t="s">
        <v>5096</v>
      </c>
      <c r="H634" t="s">
        <v>5402</v>
      </c>
    </row>
    <row r="635" spans="1:8" ht="18" customHeight="1">
      <c r="A635">
        <v>1280</v>
      </c>
      <c r="B635">
        <v>59</v>
      </c>
      <c r="C635" s="2">
        <v>59</v>
      </c>
      <c r="D635" s="2">
        <v>59</v>
      </c>
      <c r="E635" t="s">
        <v>6242</v>
      </c>
      <c r="F635" s="2" t="s">
        <v>6241</v>
      </c>
      <c r="G635" t="s">
        <v>5096</v>
      </c>
      <c r="H635" t="s">
        <v>5256</v>
      </c>
    </row>
    <row r="636" spans="1:8" ht="18" customHeight="1">
      <c r="A636">
        <v>1300</v>
      </c>
      <c r="B636">
        <v>79</v>
      </c>
      <c r="C636" s="2">
        <v>79</v>
      </c>
      <c r="D636" s="2">
        <v>79</v>
      </c>
      <c r="E636" t="s">
        <v>6242</v>
      </c>
      <c r="F636" s="2" t="s">
        <v>6241</v>
      </c>
      <c r="G636" t="s">
        <v>5096</v>
      </c>
      <c r="H636" t="s">
        <v>5321</v>
      </c>
    </row>
    <row r="637" spans="1:8" ht="18" customHeight="1">
      <c r="A637">
        <v>1279</v>
      </c>
      <c r="B637">
        <v>58</v>
      </c>
      <c r="C637" s="2">
        <v>58</v>
      </c>
      <c r="D637" s="2">
        <v>58</v>
      </c>
      <c r="E637" t="s">
        <v>6242</v>
      </c>
      <c r="F637" s="2" t="s">
        <v>6241</v>
      </c>
      <c r="G637" t="s">
        <v>5096</v>
      </c>
      <c r="H637" t="s">
        <v>5253</v>
      </c>
    </row>
    <row r="638" spans="1:8" ht="18" customHeight="1">
      <c r="A638">
        <v>1224</v>
      </c>
      <c r="B638">
        <v>3</v>
      </c>
      <c r="C638" s="2">
        <v>3</v>
      </c>
      <c r="D638" s="2">
        <v>3</v>
      </c>
      <c r="E638" t="s">
        <v>6242</v>
      </c>
      <c r="F638" s="2" t="s">
        <v>6241</v>
      </c>
      <c r="G638" t="s">
        <v>1872</v>
      </c>
      <c r="H638" t="s">
        <v>6230</v>
      </c>
    </row>
    <row r="639" spans="1:8" ht="18" customHeight="1">
      <c r="A639">
        <v>1289</v>
      </c>
      <c r="B639">
        <v>68</v>
      </c>
      <c r="C639" s="2">
        <v>68</v>
      </c>
      <c r="D639" s="2">
        <v>68</v>
      </c>
      <c r="E639" t="s">
        <v>6242</v>
      </c>
      <c r="F639" s="2" t="s">
        <v>6241</v>
      </c>
      <c r="G639" t="s">
        <v>1404</v>
      </c>
      <c r="H639" t="s">
        <v>5284</v>
      </c>
    </row>
    <row r="640" spans="1:8" ht="18" customHeight="1">
      <c r="A640">
        <v>1315</v>
      </c>
      <c r="B640">
        <v>94</v>
      </c>
      <c r="C640" s="2">
        <v>94</v>
      </c>
      <c r="D640" s="2">
        <v>94</v>
      </c>
      <c r="E640" t="s">
        <v>6242</v>
      </c>
      <c r="F640" s="2" t="s">
        <v>6241</v>
      </c>
      <c r="G640" t="s">
        <v>1872</v>
      </c>
      <c r="H640" t="s">
        <v>5369</v>
      </c>
    </row>
    <row r="641" spans="1:8" ht="18" customHeight="1">
      <c r="A641">
        <v>1320</v>
      </c>
      <c r="B641">
        <v>99</v>
      </c>
      <c r="C641" s="2">
        <v>99</v>
      </c>
      <c r="D641" s="2">
        <v>99</v>
      </c>
      <c r="E641" t="s">
        <v>6242</v>
      </c>
      <c r="F641" s="2" t="s">
        <v>6241</v>
      </c>
      <c r="G641" t="s">
        <v>1872</v>
      </c>
      <c r="H641" t="s">
        <v>5369</v>
      </c>
    </row>
    <row r="642" spans="1:8" ht="18" customHeight="1">
      <c r="A642">
        <v>1309</v>
      </c>
      <c r="B642">
        <v>88</v>
      </c>
      <c r="C642" s="2">
        <v>88</v>
      </c>
      <c r="D642" s="2">
        <v>88</v>
      </c>
      <c r="E642" t="s">
        <v>6242</v>
      </c>
      <c r="F642" s="2" t="s">
        <v>6241</v>
      </c>
      <c r="G642" t="s">
        <v>1872</v>
      </c>
      <c r="H642" t="s">
        <v>5354</v>
      </c>
    </row>
    <row r="643" spans="1:8" ht="18" customHeight="1">
      <c r="A643">
        <v>1255</v>
      </c>
      <c r="B643">
        <v>34</v>
      </c>
      <c r="C643" s="2">
        <v>34</v>
      </c>
      <c r="D643" s="2">
        <v>34</v>
      </c>
      <c r="E643" t="s">
        <v>6242</v>
      </c>
      <c r="F643" s="2" t="s">
        <v>6241</v>
      </c>
      <c r="G643" t="s">
        <v>1404</v>
      </c>
      <c r="H643" t="s">
        <v>5179</v>
      </c>
    </row>
    <row r="644" spans="1:8" ht="18" customHeight="1">
      <c r="A644">
        <v>1269</v>
      </c>
      <c r="B644">
        <v>48</v>
      </c>
      <c r="C644" s="2">
        <v>48</v>
      </c>
      <c r="D644" s="2">
        <v>48</v>
      </c>
      <c r="E644" t="s">
        <v>6242</v>
      </c>
      <c r="F644" s="2" t="s">
        <v>6241</v>
      </c>
      <c r="G644" t="s">
        <v>1872</v>
      </c>
      <c r="H644" t="s">
        <v>5219</v>
      </c>
    </row>
    <row r="645" spans="1:8" ht="18" customHeight="1">
      <c r="A645">
        <v>1268</v>
      </c>
      <c r="B645">
        <v>47</v>
      </c>
      <c r="C645" s="2">
        <v>47</v>
      </c>
      <c r="D645" s="2">
        <v>47</v>
      </c>
      <c r="E645" t="s">
        <v>6242</v>
      </c>
      <c r="F645" s="2" t="s">
        <v>6241</v>
      </c>
      <c r="G645" t="s">
        <v>1872</v>
      </c>
      <c r="H645" t="s">
        <v>5216</v>
      </c>
    </row>
    <row r="646" spans="1:8" ht="18" customHeight="1">
      <c r="A646">
        <v>1245</v>
      </c>
      <c r="B646">
        <v>24</v>
      </c>
      <c r="C646" s="2">
        <v>24</v>
      </c>
      <c r="D646" s="2">
        <v>24</v>
      </c>
      <c r="E646" t="s">
        <v>6242</v>
      </c>
      <c r="F646" s="2" t="s">
        <v>6241</v>
      </c>
      <c r="G646" t="s">
        <v>1872</v>
      </c>
      <c r="H646" t="s">
        <v>5152</v>
      </c>
    </row>
    <row r="647" spans="1:8" ht="18" customHeight="1">
      <c r="A647">
        <v>1241</v>
      </c>
      <c r="B647">
        <v>20</v>
      </c>
      <c r="C647" s="2">
        <v>20</v>
      </c>
      <c r="D647" s="2">
        <v>20</v>
      </c>
      <c r="E647" t="s">
        <v>6242</v>
      </c>
      <c r="F647" s="2" t="s">
        <v>6241</v>
      </c>
      <c r="G647" t="s">
        <v>1404</v>
      </c>
      <c r="H647" t="s">
        <v>5140</v>
      </c>
    </row>
    <row r="648" spans="1:8" ht="18" customHeight="1">
      <c r="A648">
        <v>1227</v>
      </c>
      <c r="B648">
        <v>6</v>
      </c>
      <c r="C648" s="2">
        <v>6</v>
      </c>
      <c r="D648" s="2">
        <v>6</v>
      </c>
      <c r="E648" t="s">
        <v>6242</v>
      </c>
      <c r="F648" s="2" t="s">
        <v>6241</v>
      </c>
      <c r="G648" t="s">
        <v>5096</v>
      </c>
      <c r="H648" t="s">
        <v>5092</v>
      </c>
    </row>
    <row r="649" spans="1:8" ht="18" customHeight="1">
      <c r="A649">
        <v>1343</v>
      </c>
      <c r="B649">
        <v>122</v>
      </c>
      <c r="C649" s="2">
        <v>122</v>
      </c>
      <c r="D649" s="2">
        <v>122</v>
      </c>
      <c r="E649" t="s">
        <v>6242</v>
      </c>
      <c r="F649" s="2" t="s">
        <v>6241</v>
      </c>
      <c r="G649" t="s">
        <v>1404</v>
      </c>
      <c r="H649" t="s">
        <v>5457</v>
      </c>
    </row>
    <row r="650" spans="1:8" ht="18" customHeight="1">
      <c r="A650">
        <v>1253</v>
      </c>
      <c r="B650">
        <v>32</v>
      </c>
      <c r="C650" s="2">
        <v>32</v>
      </c>
      <c r="D650" s="2">
        <v>32</v>
      </c>
      <c r="E650" t="s">
        <v>6242</v>
      </c>
      <c r="F650" s="2" t="s">
        <v>6241</v>
      </c>
      <c r="G650" t="s">
        <v>1404</v>
      </c>
      <c r="H650" t="s">
        <v>1453</v>
      </c>
    </row>
    <row r="651" spans="1:8" ht="18" customHeight="1">
      <c r="A651">
        <v>1254</v>
      </c>
      <c r="B651">
        <v>33</v>
      </c>
      <c r="C651" s="2">
        <v>33</v>
      </c>
      <c r="D651" s="2">
        <v>33</v>
      </c>
      <c r="E651" t="s">
        <v>6242</v>
      </c>
      <c r="F651" s="2" t="s">
        <v>6241</v>
      </c>
      <c r="G651" t="s">
        <v>1404</v>
      </c>
      <c r="H651" t="s">
        <v>5176</v>
      </c>
    </row>
    <row r="652" spans="1:8" ht="18" customHeight="1">
      <c r="A652">
        <v>1335</v>
      </c>
      <c r="B652">
        <v>114</v>
      </c>
      <c r="C652" s="2">
        <v>114</v>
      </c>
      <c r="D652" s="2">
        <v>114</v>
      </c>
      <c r="E652" t="s">
        <v>6242</v>
      </c>
      <c r="F652" s="2" t="s">
        <v>6241</v>
      </c>
      <c r="G652" t="s">
        <v>1404</v>
      </c>
      <c r="H652" t="s">
        <v>5428</v>
      </c>
    </row>
    <row r="653" spans="1:8" ht="18" customHeight="1">
      <c r="A653">
        <v>1344</v>
      </c>
      <c r="B653">
        <v>123</v>
      </c>
      <c r="C653" s="2">
        <v>123</v>
      </c>
      <c r="D653" s="2">
        <v>123</v>
      </c>
      <c r="E653" t="s">
        <v>6242</v>
      </c>
      <c r="F653" s="2" t="s">
        <v>6241</v>
      </c>
      <c r="G653" t="s">
        <v>1404</v>
      </c>
      <c r="H653" t="s">
        <v>5460</v>
      </c>
    </row>
    <row r="654" spans="1:8" ht="18" customHeight="1">
      <c r="A654">
        <v>1316</v>
      </c>
      <c r="B654">
        <v>95</v>
      </c>
      <c r="C654" s="2">
        <v>95</v>
      </c>
      <c r="D654" s="2">
        <v>95</v>
      </c>
      <c r="E654" t="s">
        <v>6242</v>
      </c>
      <c r="F654" s="2" t="s">
        <v>6241</v>
      </c>
      <c r="G654" t="s">
        <v>1866</v>
      </c>
      <c r="H654" t="s">
        <v>5372</v>
      </c>
    </row>
    <row r="655" spans="1:8" ht="18" customHeight="1">
      <c r="A655">
        <v>1261</v>
      </c>
      <c r="B655">
        <v>40</v>
      </c>
      <c r="C655" s="2">
        <v>40</v>
      </c>
      <c r="D655" s="2">
        <v>40</v>
      </c>
      <c r="E655" t="s">
        <v>6242</v>
      </c>
      <c r="F655" s="2" t="s">
        <v>6241</v>
      </c>
      <c r="G655" t="s">
        <v>5096</v>
      </c>
      <c r="H655" t="s">
        <v>5198</v>
      </c>
    </row>
    <row r="656" spans="1:8" ht="18" customHeight="1">
      <c r="A656">
        <v>1276</v>
      </c>
      <c r="B656">
        <v>55</v>
      </c>
      <c r="C656" s="2">
        <v>55</v>
      </c>
      <c r="D656" s="2">
        <v>55</v>
      </c>
      <c r="E656" t="s">
        <v>6242</v>
      </c>
      <c r="F656" s="2" t="s">
        <v>6241</v>
      </c>
      <c r="G656" t="s">
        <v>1404</v>
      </c>
      <c r="H656" t="s">
        <v>5244</v>
      </c>
    </row>
    <row r="657" spans="1:8" ht="18" customHeight="1">
      <c r="A657">
        <v>1291</v>
      </c>
      <c r="B657">
        <v>70</v>
      </c>
      <c r="C657" s="2">
        <v>70</v>
      </c>
      <c r="D657" s="2">
        <v>70</v>
      </c>
      <c r="E657" t="s">
        <v>6242</v>
      </c>
      <c r="F657" s="2" t="s">
        <v>6241</v>
      </c>
      <c r="G657" t="s">
        <v>1404</v>
      </c>
      <c r="H657" t="s">
        <v>5291</v>
      </c>
    </row>
    <row r="658" spans="1:8" ht="18" customHeight="1">
      <c r="A658">
        <v>1259</v>
      </c>
      <c r="B658">
        <v>38</v>
      </c>
      <c r="C658" s="2">
        <v>38</v>
      </c>
      <c r="D658" s="2">
        <v>38</v>
      </c>
      <c r="E658" t="s">
        <v>6242</v>
      </c>
      <c r="F658" s="2" t="s">
        <v>6241</v>
      </c>
      <c r="G658" t="s">
        <v>1872</v>
      </c>
      <c r="H658" t="s">
        <v>5192</v>
      </c>
    </row>
    <row r="659" spans="1:8" ht="18" customHeight="1">
      <c r="A659">
        <v>1252</v>
      </c>
      <c r="B659">
        <v>31</v>
      </c>
      <c r="C659" s="2">
        <v>31</v>
      </c>
      <c r="D659" s="2">
        <v>31</v>
      </c>
      <c r="E659" t="s">
        <v>6242</v>
      </c>
      <c r="F659" s="2" t="s">
        <v>6241</v>
      </c>
      <c r="G659" t="s">
        <v>1872</v>
      </c>
      <c r="H659" t="s">
        <v>5173</v>
      </c>
    </row>
    <row r="660" spans="1:8" ht="18" customHeight="1">
      <c r="A660">
        <v>1226</v>
      </c>
      <c r="B660">
        <v>5</v>
      </c>
      <c r="C660" s="2">
        <v>5</v>
      </c>
      <c r="D660" s="2">
        <v>5</v>
      </c>
      <c r="E660" t="s">
        <v>6242</v>
      </c>
      <c r="F660" s="2" t="s">
        <v>6241</v>
      </c>
      <c r="G660" t="s">
        <v>1404</v>
      </c>
      <c r="H660" t="s">
        <v>6236</v>
      </c>
    </row>
    <row r="661" spans="1:8" ht="18" customHeight="1">
      <c r="A661">
        <v>1317</v>
      </c>
      <c r="B661">
        <v>96</v>
      </c>
      <c r="C661" s="2">
        <v>96</v>
      </c>
      <c r="D661" s="2">
        <v>96</v>
      </c>
      <c r="E661" t="s">
        <v>6242</v>
      </c>
      <c r="F661" s="2" t="s">
        <v>6241</v>
      </c>
      <c r="G661" t="s">
        <v>5096</v>
      </c>
      <c r="H661" t="s">
        <v>5376</v>
      </c>
    </row>
    <row r="662" spans="1:8" ht="18" customHeight="1">
      <c r="A662">
        <v>1231</v>
      </c>
      <c r="B662">
        <v>10</v>
      </c>
      <c r="C662" s="2">
        <v>10</v>
      </c>
      <c r="D662" s="2">
        <v>10</v>
      </c>
      <c r="E662" t="s">
        <v>6242</v>
      </c>
      <c r="F662" s="2" t="s">
        <v>6241</v>
      </c>
      <c r="G662" t="s">
        <v>1872</v>
      </c>
      <c r="H662" t="s">
        <v>5107</v>
      </c>
    </row>
    <row r="663" spans="1:8" ht="18" customHeight="1">
      <c r="A663">
        <v>1239</v>
      </c>
      <c r="B663">
        <v>18</v>
      </c>
      <c r="C663" s="2">
        <v>18</v>
      </c>
      <c r="D663" s="2">
        <v>18</v>
      </c>
      <c r="E663" t="s">
        <v>6242</v>
      </c>
      <c r="F663" s="2" t="s">
        <v>6241</v>
      </c>
      <c r="G663" t="s">
        <v>5096</v>
      </c>
      <c r="H663" t="s">
        <v>5133</v>
      </c>
    </row>
    <row r="664" spans="1:8" ht="18" customHeight="1">
      <c r="A664">
        <v>1342</v>
      </c>
      <c r="B664">
        <v>121</v>
      </c>
      <c r="C664" s="2">
        <v>121</v>
      </c>
      <c r="D664" s="2">
        <v>121</v>
      </c>
      <c r="E664" t="s">
        <v>6242</v>
      </c>
      <c r="F664" s="2" t="s">
        <v>6241</v>
      </c>
      <c r="G664" t="s">
        <v>5096</v>
      </c>
      <c r="H664" t="s">
        <v>5454</v>
      </c>
    </row>
    <row r="665" spans="1:8" ht="18" customHeight="1">
      <c r="A665">
        <v>1301</v>
      </c>
      <c r="B665">
        <v>80</v>
      </c>
      <c r="C665" s="2">
        <v>80</v>
      </c>
      <c r="D665" s="2">
        <v>80</v>
      </c>
      <c r="E665" t="s">
        <v>6242</v>
      </c>
      <c r="F665" s="2" t="s">
        <v>6241</v>
      </c>
      <c r="G665" t="s">
        <v>5096</v>
      </c>
      <c r="H665" t="s">
        <v>5324</v>
      </c>
    </row>
    <row r="666" spans="1:8" ht="18" customHeight="1">
      <c r="A666">
        <v>1270</v>
      </c>
      <c r="B666">
        <v>49</v>
      </c>
      <c r="C666" s="2">
        <v>49</v>
      </c>
      <c r="D666" s="2">
        <v>49</v>
      </c>
      <c r="E666" t="s">
        <v>6242</v>
      </c>
      <c r="F666" s="2" t="s">
        <v>6241</v>
      </c>
      <c r="G666" t="s">
        <v>1404</v>
      </c>
      <c r="H666" t="s">
        <v>5222</v>
      </c>
    </row>
    <row r="667" spans="1:8" ht="18" customHeight="1">
      <c r="A667">
        <v>1237</v>
      </c>
      <c r="B667">
        <v>16</v>
      </c>
      <c r="C667" s="2">
        <v>16</v>
      </c>
      <c r="D667" s="2">
        <v>16</v>
      </c>
      <c r="E667" t="s">
        <v>6242</v>
      </c>
      <c r="F667" s="2" t="s">
        <v>6241</v>
      </c>
      <c r="G667" t="s">
        <v>5096</v>
      </c>
      <c r="H667" t="s">
        <v>5127</v>
      </c>
    </row>
    <row r="668" spans="1:8" ht="18" customHeight="1">
      <c r="A668">
        <v>1228</v>
      </c>
      <c r="B668">
        <v>7</v>
      </c>
      <c r="C668" s="2">
        <v>7</v>
      </c>
      <c r="D668" s="2">
        <v>7</v>
      </c>
      <c r="E668" t="s">
        <v>6242</v>
      </c>
      <c r="F668" s="2" t="s">
        <v>6241</v>
      </c>
      <c r="G668" t="s">
        <v>5096</v>
      </c>
      <c r="H668" t="s">
        <v>5097</v>
      </c>
    </row>
    <row r="669" spans="1:8" ht="18" customHeight="1">
      <c r="A669">
        <v>1272</v>
      </c>
      <c r="B669">
        <v>51</v>
      </c>
      <c r="C669" s="2">
        <v>51</v>
      </c>
      <c r="D669" s="2">
        <v>51</v>
      </c>
      <c r="E669" t="s">
        <v>6242</v>
      </c>
      <c r="F669" s="2" t="s">
        <v>6241</v>
      </c>
      <c r="G669" t="s">
        <v>1872</v>
      </c>
      <c r="H669" t="s">
        <v>5229</v>
      </c>
    </row>
    <row r="670" spans="1:8" ht="18" customHeight="1">
      <c r="A670">
        <v>1303</v>
      </c>
      <c r="B670">
        <v>82</v>
      </c>
      <c r="C670" s="2">
        <v>82</v>
      </c>
      <c r="D670" s="2">
        <v>82</v>
      </c>
      <c r="E670" t="s">
        <v>6242</v>
      </c>
      <c r="F670" s="2" t="s">
        <v>6241</v>
      </c>
      <c r="G670" t="s">
        <v>1404</v>
      </c>
      <c r="H670" t="s">
        <v>5332</v>
      </c>
    </row>
    <row r="671" spans="1:8" ht="18" customHeight="1">
      <c r="A671">
        <v>1234</v>
      </c>
      <c r="B671">
        <v>13</v>
      </c>
      <c r="C671" s="2">
        <v>13</v>
      </c>
      <c r="D671" s="2">
        <v>13</v>
      </c>
      <c r="E671" t="s">
        <v>6242</v>
      </c>
      <c r="F671" s="2" t="s">
        <v>6241</v>
      </c>
      <c r="G671" t="s">
        <v>1404</v>
      </c>
      <c r="H671" t="s">
        <v>5117</v>
      </c>
    </row>
    <row r="672" spans="1:8" ht="18" customHeight="1">
      <c r="A672">
        <v>1312</v>
      </c>
      <c r="B672">
        <v>91</v>
      </c>
      <c r="C672" s="2">
        <v>91</v>
      </c>
      <c r="D672" s="2">
        <v>91</v>
      </c>
      <c r="E672" t="s">
        <v>6242</v>
      </c>
      <c r="F672" s="2" t="s">
        <v>6241</v>
      </c>
      <c r="G672" t="s">
        <v>5096</v>
      </c>
      <c r="H672" t="s">
        <v>352</v>
      </c>
    </row>
    <row r="673" spans="1:8" ht="18" customHeight="1">
      <c r="A673">
        <v>1229</v>
      </c>
      <c r="B673">
        <v>8</v>
      </c>
      <c r="C673" s="2">
        <v>8</v>
      </c>
      <c r="D673" s="2">
        <v>8</v>
      </c>
      <c r="E673" t="s">
        <v>6242</v>
      </c>
      <c r="F673" s="2" t="s">
        <v>6241</v>
      </c>
      <c r="G673" t="s">
        <v>1404</v>
      </c>
      <c r="H673" t="s">
        <v>5100</v>
      </c>
    </row>
    <row r="674" spans="1:8" ht="18" customHeight="1">
      <c r="A674">
        <v>1230</v>
      </c>
      <c r="B674">
        <v>9</v>
      </c>
      <c r="C674" s="2">
        <v>9</v>
      </c>
      <c r="D674" s="2">
        <v>9</v>
      </c>
      <c r="E674" t="s">
        <v>6242</v>
      </c>
      <c r="F674" s="2" t="s">
        <v>6241</v>
      </c>
      <c r="G674" t="s">
        <v>1404</v>
      </c>
      <c r="H674" t="s">
        <v>5104</v>
      </c>
    </row>
    <row r="675" spans="1:8" ht="18" customHeight="1">
      <c r="A675">
        <v>1328</v>
      </c>
      <c r="B675">
        <v>107</v>
      </c>
      <c r="C675" s="2">
        <v>107</v>
      </c>
      <c r="D675" s="2">
        <v>107</v>
      </c>
      <c r="E675" t="s">
        <v>6242</v>
      </c>
      <c r="F675" s="2" t="s">
        <v>6241</v>
      </c>
      <c r="G675" t="s">
        <v>1872</v>
      </c>
      <c r="H675" t="s">
        <v>5410</v>
      </c>
    </row>
    <row r="676" spans="1:8" ht="18" customHeight="1">
      <c r="A676">
        <v>1322</v>
      </c>
      <c r="B676">
        <v>101</v>
      </c>
      <c r="C676" s="2">
        <v>101</v>
      </c>
      <c r="D676" s="2">
        <v>101</v>
      </c>
      <c r="E676" t="s">
        <v>6242</v>
      </c>
      <c r="F676" s="2" t="s">
        <v>6241</v>
      </c>
      <c r="G676" t="s">
        <v>1404</v>
      </c>
      <c r="H676" t="s">
        <v>5391</v>
      </c>
    </row>
    <row r="677" spans="1:8" ht="18" customHeight="1">
      <c r="A677">
        <v>1331</v>
      </c>
      <c r="B677">
        <v>110</v>
      </c>
      <c r="C677" s="2">
        <v>110</v>
      </c>
      <c r="D677" s="2">
        <v>110</v>
      </c>
      <c r="E677" t="s">
        <v>6242</v>
      </c>
      <c r="F677" s="2" t="s">
        <v>6241</v>
      </c>
      <c r="G677" t="s">
        <v>5096</v>
      </c>
      <c r="H677" t="s">
        <v>5412</v>
      </c>
    </row>
    <row r="678" spans="1:8" ht="18" customHeight="1">
      <c r="A678">
        <v>1222</v>
      </c>
      <c r="B678">
        <v>1</v>
      </c>
      <c r="C678" s="2">
        <v>1</v>
      </c>
      <c r="D678" s="2">
        <v>1</v>
      </c>
      <c r="E678" t="s">
        <v>6242</v>
      </c>
      <c r="F678" s="2" t="s">
        <v>6241</v>
      </c>
      <c r="G678" t="s">
        <v>5086</v>
      </c>
      <c r="H678" t="s">
        <v>5087</v>
      </c>
    </row>
    <row r="679" spans="1:8" ht="18" customHeight="1">
      <c r="A679">
        <v>1348</v>
      </c>
      <c r="B679">
        <v>127</v>
      </c>
      <c r="C679" s="2">
        <v>127</v>
      </c>
      <c r="D679" s="2">
        <v>127</v>
      </c>
      <c r="E679" t="s">
        <v>6242</v>
      </c>
      <c r="F679" s="2" t="s">
        <v>6241</v>
      </c>
      <c r="G679" t="s">
        <v>1404</v>
      </c>
      <c r="H679" t="s">
        <v>5477</v>
      </c>
    </row>
    <row r="680" spans="1:8" ht="18" customHeight="1">
      <c r="A680">
        <v>1223</v>
      </c>
      <c r="B680">
        <v>2</v>
      </c>
      <c r="C680" s="2">
        <v>2</v>
      </c>
      <c r="D680" s="2">
        <v>2</v>
      </c>
      <c r="E680" t="s">
        <v>6242</v>
      </c>
      <c r="F680" s="2" t="s">
        <v>6241</v>
      </c>
      <c r="G680" t="s">
        <v>1872</v>
      </c>
      <c r="H680" t="s">
        <v>5090</v>
      </c>
    </row>
    <row r="681" spans="1:8" ht="18" customHeight="1">
      <c r="A681">
        <v>1288</v>
      </c>
      <c r="B681">
        <v>67</v>
      </c>
      <c r="C681" s="2">
        <v>67</v>
      </c>
      <c r="D681" s="2">
        <v>67</v>
      </c>
      <c r="E681" t="s">
        <v>6242</v>
      </c>
      <c r="F681" s="2" t="s">
        <v>6241</v>
      </c>
      <c r="G681" t="s">
        <v>1872</v>
      </c>
      <c r="H681" t="s">
        <v>5281</v>
      </c>
    </row>
    <row r="682" spans="1:8" ht="18" customHeight="1">
      <c r="A682">
        <v>1337</v>
      </c>
      <c r="B682">
        <v>116</v>
      </c>
      <c r="C682" s="2">
        <v>116</v>
      </c>
      <c r="D682" s="2">
        <v>116</v>
      </c>
      <c r="E682" t="s">
        <v>6242</v>
      </c>
      <c r="F682" s="2" t="s">
        <v>6241</v>
      </c>
      <c r="G682" t="s">
        <v>1872</v>
      </c>
      <c r="H682" t="s">
        <v>5434</v>
      </c>
    </row>
    <row r="683" spans="1:8" ht="18" customHeight="1">
      <c r="A683">
        <v>1345</v>
      </c>
      <c r="B683">
        <v>124</v>
      </c>
      <c r="C683" s="2">
        <v>124</v>
      </c>
      <c r="D683" s="2">
        <v>124</v>
      </c>
      <c r="E683" t="s">
        <v>6242</v>
      </c>
      <c r="F683" s="2" t="s">
        <v>6241</v>
      </c>
      <c r="G683" t="s">
        <v>1872</v>
      </c>
      <c r="H683" t="s">
        <v>5465</v>
      </c>
    </row>
    <row r="684" spans="1:8" ht="18" customHeight="1">
      <c r="A684">
        <v>1275</v>
      </c>
      <c r="B684">
        <v>54</v>
      </c>
      <c r="C684" s="2">
        <v>54</v>
      </c>
      <c r="D684" s="2">
        <v>54</v>
      </c>
      <c r="E684" t="s">
        <v>6242</v>
      </c>
      <c r="F684" s="2" t="s">
        <v>6241</v>
      </c>
      <c r="G684" t="s">
        <v>1872</v>
      </c>
      <c r="H684" t="s">
        <v>5239</v>
      </c>
    </row>
    <row r="685" spans="1:8" ht="18" customHeight="1">
      <c r="A685">
        <v>1332</v>
      </c>
      <c r="B685">
        <v>111</v>
      </c>
      <c r="C685" s="2">
        <v>111</v>
      </c>
      <c r="D685" s="2">
        <v>111</v>
      </c>
      <c r="E685" t="s">
        <v>6242</v>
      </c>
      <c r="F685" s="2" t="s">
        <v>6241</v>
      </c>
      <c r="G685" t="s">
        <v>1404</v>
      </c>
      <c r="H685" t="s">
        <v>5416</v>
      </c>
    </row>
    <row r="686" spans="1:8" ht="18" customHeight="1">
      <c r="A686">
        <v>1352</v>
      </c>
      <c r="B686">
        <v>131</v>
      </c>
      <c r="C686" s="2">
        <v>131</v>
      </c>
      <c r="D686" s="2">
        <v>131</v>
      </c>
      <c r="E686" t="s">
        <v>6242</v>
      </c>
      <c r="F686" s="2" t="s">
        <v>6241</v>
      </c>
      <c r="G686" t="s">
        <v>1404</v>
      </c>
      <c r="H686" t="s">
        <v>5493</v>
      </c>
    </row>
    <row r="687" spans="1:8" ht="18" customHeight="1">
      <c r="A687">
        <v>1281</v>
      </c>
      <c r="B687">
        <v>60</v>
      </c>
      <c r="C687" s="2">
        <v>60</v>
      </c>
      <c r="D687" s="2">
        <v>60</v>
      </c>
      <c r="E687" t="s">
        <v>6242</v>
      </c>
      <c r="F687" s="2" t="s">
        <v>6241</v>
      </c>
      <c r="G687" t="s">
        <v>5096</v>
      </c>
      <c r="H687" t="s">
        <v>5259</v>
      </c>
    </row>
    <row r="688" spans="1:8" ht="18" customHeight="1">
      <c r="A688">
        <v>1249</v>
      </c>
      <c r="B688">
        <v>28</v>
      </c>
      <c r="C688" s="2">
        <v>28</v>
      </c>
      <c r="D688" s="2">
        <v>28</v>
      </c>
      <c r="E688" t="s">
        <v>6242</v>
      </c>
      <c r="F688" s="2" t="s">
        <v>6241</v>
      </c>
      <c r="G688" t="s">
        <v>1872</v>
      </c>
      <c r="H688" t="s">
        <v>5164</v>
      </c>
    </row>
    <row r="689" spans="1:8" ht="18" customHeight="1">
      <c r="A689">
        <v>1258</v>
      </c>
      <c r="B689">
        <v>37</v>
      </c>
      <c r="C689" s="2">
        <v>37</v>
      </c>
      <c r="D689" s="2">
        <v>37</v>
      </c>
      <c r="E689" t="s">
        <v>6242</v>
      </c>
      <c r="F689" s="2" t="s">
        <v>6241</v>
      </c>
      <c r="G689" t="s">
        <v>1872</v>
      </c>
      <c r="H689" t="s">
        <v>5189</v>
      </c>
    </row>
    <row r="690" spans="1:8" ht="18" customHeight="1">
      <c r="A690">
        <v>1329</v>
      </c>
      <c r="B690">
        <v>108</v>
      </c>
      <c r="C690" s="2">
        <v>108</v>
      </c>
      <c r="D690" s="2">
        <v>108</v>
      </c>
      <c r="E690" t="s">
        <v>6242</v>
      </c>
      <c r="F690" s="2" t="s">
        <v>6241</v>
      </c>
      <c r="G690" t="s">
        <v>1872</v>
      </c>
      <c r="H690" t="s">
        <v>428</v>
      </c>
    </row>
    <row r="691" spans="1:8" ht="18" customHeight="1">
      <c r="A691">
        <v>1333</v>
      </c>
      <c r="B691">
        <v>112</v>
      </c>
      <c r="C691" s="2">
        <v>112</v>
      </c>
      <c r="D691" s="2">
        <v>112</v>
      </c>
      <c r="E691" t="s">
        <v>6242</v>
      </c>
      <c r="F691" s="2" t="s">
        <v>6241</v>
      </c>
      <c r="G691" t="s">
        <v>1872</v>
      </c>
      <c r="H691" t="s">
        <v>5420</v>
      </c>
    </row>
    <row r="692" spans="1:8" ht="18" customHeight="1">
      <c r="A692">
        <v>1305</v>
      </c>
      <c r="B692">
        <v>84</v>
      </c>
      <c r="C692" s="2">
        <v>84</v>
      </c>
      <c r="D692" s="2">
        <v>84</v>
      </c>
      <c r="E692" t="s">
        <v>6242</v>
      </c>
      <c r="F692" s="2" t="s">
        <v>6241</v>
      </c>
      <c r="G692" t="s">
        <v>1404</v>
      </c>
      <c r="H692" t="s">
        <v>5339</v>
      </c>
    </row>
    <row r="693" spans="1:8" ht="18" customHeight="1">
      <c r="A693">
        <v>1262</v>
      </c>
      <c r="B693">
        <v>41</v>
      </c>
      <c r="C693" s="2">
        <v>41</v>
      </c>
      <c r="D693" s="2">
        <v>41</v>
      </c>
      <c r="E693" t="s">
        <v>6242</v>
      </c>
      <c r="F693" s="2" t="s">
        <v>6241</v>
      </c>
      <c r="G693" t="s">
        <v>1404</v>
      </c>
      <c r="H693" t="s">
        <v>5201</v>
      </c>
    </row>
    <row r="694" spans="1:8" ht="18" customHeight="1">
      <c r="A694">
        <v>1240</v>
      </c>
      <c r="B694">
        <v>19</v>
      </c>
      <c r="C694" s="2">
        <v>19</v>
      </c>
      <c r="D694" s="2">
        <v>19</v>
      </c>
      <c r="E694" t="s">
        <v>6242</v>
      </c>
      <c r="F694" s="2" t="s">
        <v>6241</v>
      </c>
      <c r="G694" t="s">
        <v>1404</v>
      </c>
      <c r="H694" t="s">
        <v>5137</v>
      </c>
    </row>
    <row r="695" spans="1:8" ht="18" customHeight="1">
      <c r="A695">
        <v>1285</v>
      </c>
      <c r="B695">
        <v>64</v>
      </c>
      <c r="C695" s="2">
        <v>64</v>
      </c>
      <c r="D695" s="2">
        <v>64</v>
      </c>
      <c r="E695" t="s">
        <v>6242</v>
      </c>
      <c r="F695" s="2" t="s">
        <v>6241</v>
      </c>
      <c r="G695" t="s">
        <v>1404</v>
      </c>
      <c r="H695" t="s">
        <v>5273</v>
      </c>
    </row>
    <row r="696" spans="1:8" ht="18" customHeight="1">
      <c r="A696">
        <v>1286</v>
      </c>
      <c r="B696">
        <v>65</v>
      </c>
      <c r="C696" s="2">
        <v>65</v>
      </c>
      <c r="D696" s="2">
        <v>65</v>
      </c>
      <c r="E696" t="s">
        <v>6242</v>
      </c>
      <c r="F696" s="2" t="s">
        <v>6241</v>
      </c>
      <c r="G696" t="s">
        <v>1872</v>
      </c>
      <c r="H696" t="s">
        <v>5273</v>
      </c>
    </row>
    <row r="697" spans="1:8" ht="18" customHeight="1">
      <c r="A697">
        <v>1302</v>
      </c>
      <c r="B697">
        <v>81</v>
      </c>
      <c r="C697" s="2">
        <v>81</v>
      </c>
      <c r="D697" s="2">
        <v>81</v>
      </c>
      <c r="E697" t="s">
        <v>6242</v>
      </c>
      <c r="F697" s="2" t="s">
        <v>6241</v>
      </c>
      <c r="G697" t="s">
        <v>1404</v>
      </c>
      <c r="H697" t="s">
        <v>5327</v>
      </c>
    </row>
    <row r="698" spans="1:8" ht="18" customHeight="1">
      <c r="A698">
        <v>1295</v>
      </c>
      <c r="B698">
        <v>74</v>
      </c>
      <c r="C698" s="2">
        <v>74</v>
      </c>
      <c r="D698" s="2">
        <v>74</v>
      </c>
      <c r="E698" t="s">
        <v>6242</v>
      </c>
      <c r="F698" s="2" t="s">
        <v>6241</v>
      </c>
      <c r="G698" t="s">
        <v>5096</v>
      </c>
      <c r="H698" t="s">
        <v>5304</v>
      </c>
    </row>
    <row r="699" spans="1:8" ht="18" customHeight="1">
      <c r="A699">
        <v>1266</v>
      </c>
      <c r="B699">
        <v>45</v>
      </c>
      <c r="C699" s="2">
        <v>45</v>
      </c>
      <c r="D699" s="2">
        <v>45</v>
      </c>
      <c r="E699" t="s">
        <v>6242</v>
      </c>
      <c r="F699" s="2" t="s">
        <v>6241</v>
      </c>
      <c r="G699" t="s">
        <v>1404</v>
      </c>
      <c r="H699" t="s">
        <v>5210</v>
      </c>
    </row>
    <row r="700" spans="1:8" ht="18" customHeight="1">
      <c r="A700">
        <v>1349</v>
      </c>
      <c r="B700">
        <v>128</v>
      </c>
      <c r="C700" s="2">
        <v>128</v>
      </c>
      <c r="D700" s="2">
        <v>128</v>
      </c>
      <c r="E700" t="s">
        <v>6242</v>
      </c>
      <c r="F700" s="2" t="s">
        <v>6241</v>
      </c>
      <c r="G700" t="s">
        <v>1404</v>
      </c>
      <c r="H700" t="s">
        <v>5481</v>
      </c>
    </row>
    <row r="701" spans="1:8" ht="18" customHeight="1">
      <c r="A701">
        <v>1338</v>
      </c>
      <c r="B701">
        <v>117</v>
      </c>
      <c r="C701" s="2">
        <v>117</v>
      </c>
      <c r="D701" s="2">
        <v>117</v>
      </c>
      <c r="E701" t="s">
        <v>6242</v>
      </c>
      <c r="F701" s="2" t="s">
        <v>6241</v>
      </c>
      <c r="G701" t="s">
        <v>1404</v>
      </c>
      <c r="H701" t="s">
        <v>5439</v>
      </c>
    </row>
    <row r="702" spans="1:8" ht="18" customHeight="1">
      <c r="A702">
        <v>1336</v>
      </c>
      <c r="B702">
        <v>115</v>
      </c>
      <c r="C702" s="2">
        <v>115</v>
      </c>
      <c r="D702" s="2">
        <v>115</v>
      </c>
      <c r="E702" t="s">
        <v>6242</v>
      </c>
      <c r="F702" s="2" t="s">
        <v>6241</v>
      </c>
      <c r="G702" t="s">
        <v>5096</v>
      </c>
      <c r="H702" t="s">
        <v>5431</v>
      </c>
    </row>
    <row r="703" spans="1:8" ht="18" customHeight="1">
      <c r="A703">
        <v>1284</v>
      </c>
      <c r="B703">
        <v>63</v>
      </c>
      <c r="C703" s="2">
        <v>63</v>
      </c>
      <c r="D703" s="2">
        <v>63</v>
      </c>
      <c r="E703" t="s">
        <v>6242</v>
      </c>
      <c r="F703" s="2" t="s">
        <v>6241</v>
      </c>
      <c r="G703" t="s">
        <v>5096</v>
      </c>
      <c r="H703" t="s">
        <v>5269</v>
      </c>
    </row>
    <row r="704" spans="1:8" ht="18" customHeight="1">
      <c r="A704">
        <v>1236</v>
      </c>
      <c r="B704">
        <v>15</v>
      </c>
      <c r="C704" s="2">
        <v>15</v>
      </c>
      <c r="D704" s="2">
        <v>15</v>
      </c>
      <c r="E704" t="s">
        <v>6242</v>
      </c>
      <c r="F704" s="2" t="s">
        <v>6241</v>
      </c>
      <c r="G704" t="s">
        <v>1404</v>
      </c>
      <c r="H704" t="s">
        <v>5124</v>
      </c>
    </row>
    <row r="705" spans="1:8" ht="18" customHeight="1">
      <c r="A705">
        <v>1313</v>
      </c>
      <c r="B705">
        <v>92</v>
      </c>
      <c r="C705" s="2">
        <v>92</v>
      </c>
      <c r="D705" s="2">
        <v>92</v>
      </c>
      <c r="E705" t="s">
        <v>6242</v>
      </c>
      <c r="F705" s="2" t="s">
        <v>6241</v>
      </c>
      <c r="G705" t="s">
        <v>1404</v>
      </c>
      <c r="H705" t="s">
        <v>5363</v>
      </c>
    </row>
    <row r="706" spans="1:8" ht="18" customHeight="1">
      <c r="A706">
        <v>1267</v>
      </c>
      <c r="B706">
        <v>46</v>
      </c>
      <c r="C706" s="2">
        <v>46</v>
      </c>
      <c r="D706" s="2">
        <v>46</v>
      </c>
      <c r="E706" t="s">
        <v>6242</v>
      </c>
      <c r="F706" s="2" t="s">
        <v>6241</v>
      </c>
      <c r="G706" t="s">
        <v>1872</v>
      </c>
      <c r="H706" t="s">
        <v>5213</v>
      </c>
    </row>
    <row r="707" spans="1:8" ht="18" customHeight="1">
      <c r="A707">
        <v>1265</v>
      </c>
      <c r="B707">
        <v>44</v>
      </c>
      <c r="C707" s="2">
        <v>44</v>
      </c>
      <c r="D707" s="2">
        <v>44</v>
      </c>
      <c r="E707" t="s">
        <v>6242</v>
      </c>
      <c r="F707" s="2" t="s">
        <v>6241</v>
      </c>
      <c r="G707" t="s">
        <v>1404</v>
      </c>
      <c r="H707" t="s">
        <v>5207</v>
      </c>
    </row>
    <row r="708" spans="1:8" ht="18" customHeight="1">
      <c r="A708">
        <v>1274</v>
      </c>
      <c r="B708">
        <v>53</v>
      </c>
      <c r="C708" s="2">
        <v>53</v>
      </c>
      <c r="D708" s="2">
        <v>53</v>
      </c>
      <c r="E708" t="s">
        <v>6242</v>
      </c>
      <c r="F708" s="2" t="s">
        <v>6241</v>
      </c>
      <c r="G708" t="s">
        <v>1404</v>
      </c>
      <c r="H708" t="s">
        <v>5236</v>
      </c>
    </row>
    <row r="709" spans="1:8" ht="18" customHeight="1">
      <c r="A709">
        <v>1334</v>
      </c>
      <c r="B709">
        <v>113</v>
      </c>
      <c r="C709" s="2">
        <v>113</v>
      </c>
      <c r="D709" s="2">
        <v>113</v>
      </c>
      <c r="E709" t="s">
        <v>6242</v>
      </c>
      <c r="F709" s="2" t="s">
        <v>6241</v>
      </c>
      <c r="G709" t="s">
        <v>1404</v>
      </c>
      <c r="H709" t="s">
        <v>5424</v>
      </c>
    </row>
    <row r="710" spans="1:8" ht="18" customHeight="1">
      <c r="A710">
        <v>1256</v>
      </c>
      <c r="B710">
        <v>35</v>
      </c>
      <c r="C710" s="2">
        <v>35</v>
      </c>
      <c r="D710" s="2">
        <v>35</v>
      </c>
      <c r="E710" t="s">
        <v>6242</v>
      </c>
      <c r="F710" s="2" t="s">
        <v>6241</v>
      </c>
      <c r="G710" t="s">
        <v>5096</v>
      </c>
      <c r="H710" t="s">
        <v>5183</v>
      </c>
    </row>
    <row r="711" spans="1:8" ht="18" customHeight="1">
      <c r="A711">
        <v>1341</v>
      </c>
      <c r="B711">
        <v>120</v>
      </c>
      <c r="C711" s="2">
        <v>120</v>
      </c>
      <c r="D711" s="2">
        <v>120</v>
      </c>
      <c r="E711" t="s">
        <v>6242</v>
      </c>
      <c r="F711" s="2" t="s">
        <v>6241</v>
      </c>
      <c r="G711" t="s">
        <v>5096</v>
      </c>
      <c r="H711" t="s">
        <v>5451</v>
      </c>
    </row>
    <row r="712" spans="1:8" ht="18" customHeight="1">
      <c r="A712">
        <v>1296</v>
      </c>
      <c r="B712">
        <v>75</v>
      </c>
      <c r="C712" s="2">
        <v>75</v>
      </c>
      <c r="D712" s="2">
        <v>75</v>
      </c>
      <c r="E712" t="s">
        <v>6242</v>
      </c>
      <c r="F712" s="2" t="s">
        <v>6241</v>
      </c>
      <c r="G712" t="s">
        <v>5096</v>
      </c>
      <c r="H712" t="s">
        <v>5307</v>
      </c>
    </row>
    <row r="713" spans="1:8" ht="18" customHeight="1">
      <c r="A713">
        <v>1307</v>
      </c>
      <c r="B713">
        <v>86</v>
      </c>
      <c r="C713" s="2">
        <v>86</v>
      </c>
      <c r="D713" s="2">
        <v>86</v>
      </c>
      <c r="E713" t="s">
        <v>6242</v>
      </c>
      <c r="F713" s="2" t="s">
        <v>6241</v>
      </c>
      <c r="G713" t="s">
        <v>5096</v>
      </c>
      <c r="H713" t="s">
        <v>380</v>
      </c>
    </row>
    <row r="714" spans="1:8" ht="18" customHeight="1">
      <c r="A714">
        <v>1347</v>
      </c>
      <c r="B714">
        <v>126</v>
      </c>
      <c r="C714" s="2">
        <v>126</v>
      </c>
      <c r="D714" s="2">
        <v>126</v>
      </c>
      <c r="E714" t="s">
        <v>6242</v>
      </c>
      <c r="F714" s="2" t="s">
        <v>6241</v>
      </c>
      <c r="G714" t="s">
        <v>5096</v>
      </c>
      <c r="H714" t="s">
        <v>5473</v>
      </c>
    </row>
    <row r="715" spans="1:8" ht="18" customHeight="1">
      <c r="A715">
        <v>1311</v>
      </c>
      <c r="B715">
        <v>90</v>
      </c>
      <c r="C715" s="2">
        <v>90</v>
      </c>
      <c r="D715" s="2">
        <v>90</v>
      </c>
      <c r="E715" t="s">
        <v>6242</v>
      </c>
      <c r="F715" s="2" t="s">
        <v>6241</v>
      </c>
      <c r="G715" t="s">
        <v>1404</v>
      </c>
      <c r="H715" t="s">
        <v>215</v>
      </c>
    </row>
    <row r="716" spans="1:8" ht="18" customHeight="1">
      <c r="A716">
        <v>1263</v>
      </c>
      <c r="B716">
        <v>42</v>
      </c>
      <c r="C716" s="2">
        <v>42</v>
      </c>
      <c r="D716" s="2">
        <v>42</v>
      </c>
      <c r="E716" t="s">
        <v>6242</v>
      </c>
      <c r="F716" s="2" t="s">
        <v>6241</v>
      </c>
      <c r="G716" t="s">
        <v>1866</v>
      </c>
      <c r="H716" t="s">
        <v>259</v>
      </c>
    </row>
    <row r="717" spans="1:8" ht="18" customHeight="1">
      <c r="A717">
        <v>1306</v>
      </c>
      <c r="B717">
        <v>85</v>
      </c>
      <c r="C717" s="2">
        <v>85</v>
      </c>
      <c r="D717" s="2">
        <v>85</v>
      </c>
      <c r="E717" t="s">
        <v>6242</v>
      </c>
      <c r="F717" s="2" t="s">
        <v>6241</v>
      </c>
      <c r="G717" t="s">
        <v>1872</v>
      </c>
      <c r="H717" t="s">
        <v>5343</v>
      </c>
    </row>
    <row r="718" spans="1:8" ht="18" customHeight="1">
      <c r="A718">
        <v>1225</v>
      </c>
      <c r="B718">
        <v>4</v>
      </c>
      <c r="C718" s="2">
        <v>4</v>
      </c>
      <c r="D718" s="2">
        <v>4</v>
      </c>
      <c r="E718" t="s">
        <v>6242</v>
      </c>
      <c r="F718" s="2" t="s">
        <v>6241</v>
      </c>
      <c r="G718" t="s">
        <v>5096</v>
      </c>
      <c r="H718" t="s">
        <v>6233</v>
      </c>
    </row>
    <row r="719" spans="1:8" ht="18" customHeight="1">
      <c r="A719">
        <v>1310</v>
      </c>
      <c r="B719">
        <v>89</v>
      </c>
      <c r="C719" s="2">
        <v>89</v>
      </c>
      <c r="D719" s="2">
        <v>89</v>
      </c>
      <c r="E719" t="s">
        <v>6242</v>
      </c>
      <c r="F719" s="2" t="s">
        <v>6241</v>
      </c>
      <c r="G719" t="s">
        <v>1872</v>
      </c>
      <c r="H719" t="s">
        <v>5357</v>
      </c>
    </row>
    <row r="720" spans="1:8" ht="18" customHeight="1">
      <c r="A720">
        <v>1354</v>
      </c>
      <c r="B720">
        <v>133</v>
      </c>
      <c r="C720" s="2">
        <v>133</v>
      </c>
      <c r="D720" s="2">
        <v>133</v>
      </c>
      <c r="E720" t="s">
        <v>6242</v>
      </c>
      <c r="F720" s="2" t="s">
        <v>6241</v>
      </c>
      <c r="G720" t="s">
        <v>1872</v>
      </c>
      <c r="H720" t="s">
        <v>5500</v>
      </c>
    </row>
    <row r="721" spans="1:8" ht="18" customHeight="1">
      <c r="A721">
        <v>1326</v>
      </c>
      <c r="B721">
        <v>105</v>
      </c>
      <c r="C721" s="2">
        <v>105</v>
      </c>
      <c r="D721" s="2">
        <v>105</v>
      </c>
      <c r="E721" t="s">
        <v>6242</v>
      </c>
      <c r="F721" s="2" t="s">
        <v>6241</v>
      </c>
      <c r="G721" t="s">
        <v>5096</v>
      </c>
      <c r="H721" t="s">
        <v>426</v>
      </c>
    </row>
    <row r="722" spans="1:8" ht="18" customHeight="1">
      <c r="A722">
        <v>1278</v>
      </c>
      <c r="B722">
        <v>57</v>
      </c>
      <c r="C722" s="2">
        <v>57</v>
      </c>
      <c r="D722" s="2">
        <v>57</v>
      </c>
      <c r="E722" t="s">
        <v>6242</v>
      </c>
      <c r="F722" s="2" t="s">
        <v>6241</v>
      </c>
      <c r="G722" t="s">
        <v>1404</v>
      </c>
      <c r="H722" t="s">
        <v>5250</v>
      </c>
    </row>
    <row r="723" spans="1:8" ht="18" customHeight="1">
      <c r="A723">
        <v>1293</v>
      </c>
      <c r="B723">
        <v>72</v>
      </c>
      <c r="C723" s="2">
        <v>72</v>
      </c>
      <c r="D723" s="2">
        <v>72</v>
      </c>
      <c r="E723" t="s">
        <v>6242</v>
      </c>
      <c r="F723" s="2" t="s">
        <v>6241</v>
      </c>
      <c r="G723" t="s">
        <v>1872</v>
      </c>
      <c r="H723" t="s">
        <v>5297</v>
      </c>
    </row>
    <row r="724" spans="1:8" ht="18" customHeight="1">
      <c r="A724">
        <v>1238</v>
      </c>
      <c r="B724">
        <v>17</v>
      </c>
      <c r="C724" s="2">
        <v>17</v>
      </c>
      <c r="D724" s="2">
        <v>17</v>
      </c>
      <c r="E724" t="s">
        <v>6242</v>
      </c>
      <c r="F724" s="2" t="s">
        <v>6241</v>
      </c>
      <c r="G724" t="s">
        <v>1404</v>
      </c>
      <c r="H724" t="s">
        <v>5130</v>
      </c>
    </row>
    <row r="725" spans="1:8" ht="18" customHeight="1">
      <c r="A725">
        <v>1260</v>
      </c>
      <c r="B725">
        <v>39</v>
      </c>
      <c r="C725" s="2">
        <v>39</v>
      </c>
      <c r="D725" s="2">
        <v>39</v>
      </c>
      <c r="E725" t="s">
        <v>6242</v>
      </c>
      <c r="F725" s="2" t="s">
        <v>6241</v>
      </c>
      <c r="G725" t="s">
        <v>5096</v>
      </c>
      <c r="H725" t="s">
        <v>5195</v>
      </c>
    </row>
    <row r="726" spans="1:8" ht="18" customHeight="1">
      <c r="A726">
        <v>1250</v>
      </c>
      <c r="B726">
        <v>29</v>
      </c>
      <c r="C726" s="2">
        <v>29</v>
      </c>
      <c r="D726" s="2">
        <v>29</v>
      </c>
      <c r="E726" t="s">
        <v>6242</v>
      </c>
      <c r="F726" s="2" t="s">
        <v>6241</v>
      </c>
      <c r="G726" t="s">
        <v>1872</v>
      </c>
      <c r="H726" t="s">
        <v>5167</v>
      </c>
    </row>
    <row r="727" spans="1:8" ht="18" customHeight="1">
      <c r="A727">
        <v>1271</v>
      </c>
      <c r="B727">
        <v>50</v>
      </c>
      <c r="C727" s="2">
        <v>50</v>
      </c>
      <c r="D727" s="2">
        <v>50</v>
      </c>
      <c r="E727" t="s">
        <v>6242</v>
      </c>
      <c r="F727" s="2" t="s">
        <v>6241</v>
      </c>
      <c r="G727" t="s">
        <v>1872</v>
      </c>
      <c r="H727" t="s">
        <v>5225</v>
      </c>
    </row>
    <row r="728" spans="1:8" ht="18" customHeight="1">
      <c r="A728">
        <v>1251</v>
      </c>
      <c r="B728">
        <v>30</v>
      </c>
      <c r="C728" s="2">
        <v>30</v>
      </c>
      <c r="D728" s="2">
        <v>30</v>
      </c>
      <c r="E728" t="s">
        <v>6242</v>
      </c>
      <c r="F728" s="2" t="s">
        <v>6241</v>
      </c>
      <c r="G728" t="s">
        <v>1872</v>
      </c>
      <c r="H728" t="s">
        <v>5170</v>
      </c>
    </row>
    <row r="729" spans="1:8" ht="18" customHeight="1">
      <c r="A729">
        <v>1346</v>
      </c>
      <c r="B729">
        <v>125</v>
      </c>
      <c r="C729" s="2">
        <v>125</v>
      </c>
      <c r="D729" s="2">
        <v>125</v>
      </c>
      <c r="E729" t="s">
        <v>6242</v>
      </c>
      <c r="F729" s="2" t="s">
        <v>6241</v>
      </c>
      <c r="G729" t="s">
        <v>1404</v>
      </c>
      <c r="H729" t="s">
        <v>5469</v>
      </c>
    </row>
    <row r="730" spans="1:8" ht="18" customHeight="1">
      <c r="A730">
        <v>1283</v>
      </c>
      <c r="B730">
        <v>62</v>
      </c>
      <c r="C730" s="2">
        <v>62</v>
      </c>
      <c r="D730" s="2">
        <v>62</v>
      </c>
      <c r="E730" t="s">
        <v>6242</v>
      </c>
      <c r="F730" s="2" t="s">
        <v>6241</v>
      </c>
      <c r="G730" t="s">
        <v>5096</v>
      </c>
      <c r="H730" t="s">
        <v>5265</v>
      </c>
    </row>
    <row r="731" spans="1:8" ht="18" customHeight="1">
      <c r="A731">
        <v>1319</v>
      </c>
      <c r="B731">
        <v>98</v>
      </c>
      <c r="C731" s="2">
        <v>98</v>
      </c>
      <c r="D731" s="2">
        <v>98</v>
      </c>
      <c r="E731" t="s">
        <v>6242</v>
      </c>
      <c r="F731" s="2" t="s">
        <v>6241</v>
      </c>
      <c r="G731" t="s">
        <v>5096</v>
      </c>
      <c r="H731" t="s">
        <v>5384</v>
      </c>
    </row>
    <row r="732" spans="1:8" ht="18" customHeight="1">
      <c r="A732">
        <v>1324</v>
      </c>
      <c r="B732">
        <v>103</v>
      </c>
      <c r="C732" s="2">
        <v>103</v>
      </c>
      <c r="D732" s="2">
        <v>103</v>
      </c>
      <c r="E732" t="s">
        <v>6242</v>
      </c>
      <c r="F732" s="2" t="s">
        <v>6241</v>
      </c>
      <c r="G732" t="s">
        <v>1404</v>
      </c>
      <c r="H732" t="s">
        <v>5399</v>
      </c>
    </row>
    <row r="733" spans="1:8" ht="18" customHeight="1">
      <c r="A733">
        <v>1232</v>
      </c>
      <c r="B733">
        <v>11</v>
      </c>
      <c r="C733" s="2">
        <v>11</v>
      </c>
      <c r="D733" s="2">
        <v>11</v>
      </c>
      <c r="E733" t="s">
        <v>6242</v>
      </c>
      <c r="F733" s="2" t="s">
        <v>6241</v>
      </c>
      <c r="G733" t="s">
        <v>1404</v>
      </c>
      <c r="H733" t="s">
        <v>5111</v>
      </c>
    </row>
    <row r="734" spans="1:8" ht="18" customHeight="1">
      <c r="A734">
        <v>1290</v>
      </c>
      <c r="B734">
        <v>69</v>
      </c>
      <c r="C734" s="2">
        <v>69</v>
      </c>
      <c r="D734" s="2">
        <v>69</v>
      </c>
      <c r="E734" t="s">
        <v>6242</v>
      </c>
      <c r="F734" s="2" t="s">
        <v>6241</v>
      </c>
      <c r="G734" t="s">
        <v>1404</v>
      </c>
      <c r="H734" t="s">
        <v>5287</v>
      </c>
    </row>
    <row r="735" spans="1:8" ht="18" customHeight="1">
      <c r="A735">
        <v>1277</v>
      </c>
      <c r="B735">
        <v>56</v>
      </c>
      <c r="C735" s="2">
        <v>56</v>
      </c>
      <c r="D735" s="2">
        <v>56</v>
      </c>
      <c r="E735" t="s">
        <v>6242</v>
      </c>
      <c r="F735" s="2" t="s">
        <v>6241</v>
      </c>
      <c r="G735" t="s">
        <v>1404</v>
      </c>
      <c r="H735" t="s">
        <v>5247</v>
      </c>
    </row>
    <row r="736" spans="1:8" ht="18" customHeight="1">
      <c r="A736">
        <v>1248</v>
      </c>
      <c r="B736">
        <v>27</v>
      </c>
      <c r="C736" s="2">
        <v>27</v>
      </c>
      <c r="D736" s="2">
        <v>27</v>
      </c>
      <c r="E736" t="s">
        <v>6242</v>
      </c>
      <c r="F736" s="2" t="s">
        <v>6241</v>
      </c>
      <c r="G736" t="s">
        <v>1404</v>
      </c>
      <c r="H736" t="s">
        <v>5161</v>
      </c>
    </row>
    <row r="737" spans="1:8" ht="18" customHeight="1">
      <c r="A737">
        <v>1350</v>
      </c>
      <c r="B737">
        <v>129</v>
      </c>
      <c r="C737" s="2">
        <v>129</v>
      </c>
      <c r="D737" s="2">
        <v>129</v>
      </c>
      <c r="E737" t="s">
        <v>6242</v>
      </c>
      <c r="F737" s="2" t="s">
        <v>6241</v>
      </c>
      <c r="G737" t="s">
        <v>1404</v>
      </c>
      <c r="H737" t="s">
        <v>5485</v>
      </c>
    </row>
    <row r="738" spans="1:8" ht="18" customHeight="1">
      <c r="A738">
        <v>1282</v>
      </c>
      <c r="B738">
        <v>61</v>
      </c>
      <c r="C738" s="2">
        <v>61</v>
      </c>
      <c r="D738" s="2">
        <v>61</v>
      </c>
      <c r="E738" t="s">
        <v>6242</v>
      </c>
      <c r="F738" s="2" t="s">
        <v>6241</v>
      </c>
      <c r="G738" t="s">
        <v>5096</v>
      </c>
      <c r="H738" t="s">
        <v>5262</v>
      </c>
    </row>
    <row r="739" spans="1:8" ht="18" customHeight="1">
      <c r="A739">
        <v>1297</v>
      </c>
      <c r="B739">
        <v>76</v>
      </c>
      <c r="C739" s="2">
        <v>76</v>
      </c>
      <c r="D739" s="2">
        <v>76</v>
      </c>
      <c r="E739" t="s">
        <v>6242</v>
      </c>
      <c r="F739" s="2" t="s">
        <v>6241</v>
      </c>
      <c r="G739" t="s">
        <v>1404</v>
      </c>
      <c r="H739" t="s">
        <v>5310</v>
      </c>
    </row>
    <row r="740" spans="1:8" ht="18" customHeight="1">
      <c r="A740">
        <v>1246</v>
      </c>
      <c r="B740">
        <v>25</v>
      </c>
      <c r="C740" s="2">
        <v>25</v>
      </c>
      <c r="D740" s="2">
        <v>25</v>
      </c>
      <c r="E740" t="s">
        <v>6242</v>
      </c>
      <c r="F740" s="2" t="s">
        <v>6241</v>
      </c>
      <c r="G740" t="s">
        <v>1872</v>
      </c>
      <c r="H740" t="s">
        <v>5155</v>
      </c>
    </row>
    <row r="741" spans="1:8" ht="18" customHeight="1">
      <c r="A741">
        <v>1257</v>
      </c>
      <c r="B741">
        <v>36</v>
      </c>
      <c r="C741" s="2">
        <v>36</v>
      </c>
      <c r="D741" s="2">
        <v>36</v>
      </c>
      <c r="E741" t="s">
        <v>6242</v>
      </c>
      <c r="F741" s="2" t="s">
        <v>6241</v>
      </c>
      <c r="G741" t="s">
        <v>1872</v>
      </c>
      <c r="H741" t="s">
        <v>5186</v>
      </c>
    </row>
    <row r="742" spans="1:8" ht="18" customHeight="1">
      <c r="A742">
        <v>1243</v>
      </c>
      <c r="B742">
        <v>22</v>
      </c>
      <c r="C742" s="2">
        <v>22</v>
      </c>
      <c r="D742" s="2">
        <v>22</v>
      </c>
      <c r="E742" t="s">
        <v>6242</v>
      </c>
      <c r="F742" s="2" t="s">
        <v>6241</v>
      </c>
      <c r="G742" t="s">
        <v>1404</v>
      </c>
      <c r="H742" t="s">
        <v>5146</v>
      </c>
    </row>
    <row r="743" spans="1:8" ht="18" customHeight="1">
      <c r="A743">
        <v>1339</v>
      </c>
      <c r="B743">
        <v>118</v>
      </c>
      <c r="C743" s="2">
        <v>118</v>
      </c>
      <c r="D743" s="2">
        <v>118</v>
      </c>
      <c r="E743" t="s">
        <v>6242</v>
      </c>
      <c r="F743" s="2" t="s">
        <v>6241</v>
      </c>
      <c r="G743" t="s">
        <v>5096</v>
      </c>
      <c r="H743" t="s">
        <v>5443</v>
      </c>
    </row>
    <row r="744" spans="1:8" ht="18" customHeight="1">
      <c r="A744">
        <v>1233</v>
      </c>
      <c r="B744">
        <v>12</v>
      </c>
      <c r="C744" s="2">
        <v>12</v>
      </c>
      <c r="D744" s="2">
        <v>12</v>
      </c>
      <c r="E744" t="s">
        <v>6242</v>
      </c>
      <c r="F744" s="2" t="s">
        <v>6241</v>
      </c>
      <c r="G744" t="s">
        <v>5096</v>
      </c>
      <c r="H744" t="s">
        <v>5114</v>
      </c>
    </row>
    <row r="745" spans="1:8" ht="18" customHeight="1">
      <c r="A745">
        <v>1235</v>
      </c>
      <c r="B745">
        <v>14</v>
      </c>
      <c r="C745" s="2">
        <v>14</v>
      </c>
      <c r="D745" s="2">
        <v>14</v>
      </c>
      <c r="E745" t="s">
        <v>6242</v>
      </c>
      <c r="F745" s="2" t="s">
        <v>6241</v>
      </c>
      <c r="G745" t="s">
        <v>1872</v>
      </c>
      <c r="H745" t="s">
        <v>5120</v>
      </c>
    </row>
    <row r="746" spans="1:8" ht="18" customHeight="1">
      <c r="A746">
        <v>1292</v>
      </c>
      <c r="B746">
        <v>71</v>
      </c>
      <c r="C746" s="2">
        <v>71</v>
      </c>
      <c r="D746" s="2">
        <v>71</v>
      </c>
      <c r="E746" t="s">
        <v>6242</v>
      </c>
      <c r="F746" s="2" t="s">
        <v>6241</v>
      </c>
      <c r="G746" t="s">
        <v>1404</v>
      </c>
      <c r="H746" t="s">
        <v>5294</v>
      </c>
    </row>
    <row r="747" spans="1:8" ht="18" customHeight="1">
      <c r="A747">
        <v>1242</v>
      </c>
      <c r="B747">
        <v>21</v>
      </c>
      <c r="C747" s="2">
        <v>21</v>
      </c>
      <c r="D747" s="2">
        <v>21</v>
      </c>
      <c r="E747" t="s">
        <v>6242</v>
      </c>
      <c r="F747" s="2" t="s">
        <v>6241</v>
      </c>
      <c r="G747" t="s">
        <v>1872</v>
      </c>
      <c r="H747" t="s">
        <v>5143</v>
      </c>
    </row>
    <row r="748" spans="1:8" ht="18" customHeight="1">
      <c r="A748">
        <v>1351</v>
      </c>
      <c r="B748">
        <v>130</v>
      </c>
      <c r="C748" s="2">
        <v>130</v>
      </c>
      <c r="D748" s="2">
        <v>130</v>
      </c>
      <c r="E748" t="s">
        <v>6242</v>
      </c>
      <c r="F748" s="2" t="s">
        <v>6241</v>
      </c>
      <c r="G748" t="s">
        <v>1872</v>
      </c>
      <c r="H748" t="s">
        <v>5489</v>
      </c>
    </row>
    <row r="749" spans="1:8" ht="18" customHeight="1">
      <c r="A749">
        <v>1353</v>
      </c>
      <c r="B749">
        <v>132</v>
      </c>
      <c r="C749" s="2">
        <v>132</v>
      </c>
      <c r="D749" s="2">
        <v>132</v>
      </c>
      <c r="E749" t="s">
        <v>6242</v>
      </c>
      <c r="F749" s="2" t="s">
        <v>6241</v>
      </c>
      <c r="G749" t="s">
        <v>1872</v>
      </c>
      <c r="H749" t="s">
        <v>5496</v>
      </c>
    </row>
    <row r="750" spans="1:8" ht="18" customHeight="1">
      <c r="A750">
        <v>1298</v>
      </c>
      <c r="B750">
        <v>77</v>
      </c>
      <c r="C750" s="2">
        <v>77</v>
      </c>
      <c r="D750" s="2">
        <v>77</v>
      </c>
      <c r="E750" t="s">
        <v>6242</v>
      </c>
      <c r="F750" s="2" t="s">
        <v>6241</v>
      </c>
      <c r="G750" t="s">
        <v>1872</v>
      </c>
      <c r="H750" t="s">
        <v>5313</v>
      </c>
    </row>
    <row r="751" spans="1:8" ht="18" customHeight="1">
      <c r="A751">
        <v>1244</v>
      </c>
      <c r="B751">
        <v>23</v>
      </c>
      <c r="C751" s="2">
        <v>23</v>
      </c>
      <c r="D751" s="2">
        <v>23</v>
      </c>
      <c r="E751" t="s">
        <v>6242</v>
      </c>
      <c r="F751" s="2" t="s">
        <v>6241</v>
      </c>
      <c r="G751" t="s">
        <v>1404</v>
      </c>
      <c r="H751" t="s">
        <v>5149</v>
      </c>
    </row>
    <row r="752" spans="1:8" ht="18" customHeight="1">
      <c r="A752">
        <v>1314</v>
      </c>
      <c r="B752">
        <v>93</v>
      </c>
      <c r="C752" s="2">
        <v>93</v>
      </c>
      <c r="D752" s="2">
        <v>93</v>
      </c>
      <c r="E752" t="s">
        <v>6242</v>
      </c>
      <c r="F752" s="2" t="s">
        <v>6241</v>
      </c>
      <c r="G752" t="s">
        <v>1404</v>
      </c>
      <c r="H752" t="s">
        <v>5366</v>
      </c>
    </row>
    <row r="753" spans="1:8" ht="18" customHeight="1">
      <c r="A753">
        <v>1264</v>
      </c>
      <c r="B753">
        <v>43</v>
      </c>
      <c r="C753" s="2">
        <v>43</v>
      </c>
      <c r="D753" s="2">
        <v>43</v>
      </c>
      <c r="E753" t="s">
        <v>6242</v>
      </c>
      <c r="F753" s="2" t="s">
        <v>6241</v>
      </c>
      <c r="G753" t="s">
        <v>1404</v>
      </c>
      <c r="H753" t="s">
        <v>5204</v>
      </c>
    </row>
    <row r="754" spans="1:8" ht="18" customHeight="1">
      <c r="A754">
        <v>1321</v>
      </c>
      <c r="B754">
        <v>100</v>
      </c>
      <c r="C754" s="2">
        <v>100</v>
      </c>
      <c r="D754" s="2">
        <v>100</v>
      </c>
      <c r="E754" t="s">
        <v>6242</v>
      </c>
      <c r="F754" s="2" t="s">
        <v>6241</v>
      </c>
      <c r="G754" t="s">
        <v>1404</v>
      </c>
      <c r="H754" t="s">
        <v>5388</v>
      </c>
    </row>
    <row r="755" spans="1:8" ht="18" customHeight="1">
      <c r="A755">
        <v>1340</v>
      </c>
      <c r="B755">
        <v>119</v>
      </c>
      <c r="C755" s="2">
        <v>119</v>
      </c>
      <c r="D755" s="2">
        <v>119</v>
      </c>
      <c r="E755" t="s">
        <v>6242</v>
      </c>
      <c r="F755" s="2" t="s">
        <v>6241</v>
      </c>
      <c r="G755" t="s">
        <v>5096</v>
      </c>
      <c r="H755" t="s">
        <v>5447</v>
      </c>
    </row>
    <row r="756" spans="1:8" ht="18" customHeight="1">
      <c r="A756">
        <v>1287</v>
      </c>
      <c r="B756">
        <v>66</v>
      </c>
      <c r="C756" s="2">
        <v>66</v>
      </c>
      <c r="D756" s="2">
        <v>66</v>
      </c>
      <c r="E756" t="s">
        <v>6242</v>
      </c>
      <c r="F756" s="2" t="s">
        <v>6241</v>
      </c>
      <c r="G756" t="s">
        <v>1872</v>
      </c>
      <c r="H756" t="s">
        <v>5278</v>
      </c>
    </row>
    <row r="757" spans="1:8" ht="18" customHeight="1">
      <c r="A757">
        <v>1247</v>
      </c>
      <c r="B757">
        <v>26</v>
      </c>
      <c r="C757" s="2">
        <v>26</v>
      </c>
      <c r="D757" s="2">
        <v>26</v>
      </c>
      <c r="E757" t="s">
        <v>6242</v>
      </c>
      <c r="F757" s="2" t="s">
        <v>6241</v>
      </c>
      <c r="G757" t="s">
        <v>5096</v>
      </c>
      <c r="H757" t="s">
        <v>5158</v>
      </c>
    </row>
    <row r="758" spans="1:8" ht="18" customHeight="1">
      <c r="A758">
        <v>1318</v>
      </c>
      <c r="B758">
        <v>97</v>
      </c>
      <c r="C758" s="2">
        <v>97</v>
      </c>
      <c r="D758" s="2">
        <v>97</v>
      </c>
      <c r="E758" t="s">
        <v>6242</v>
      </c>
      <c r="F758" s="2" t="s">
        <v>6241</v>
      </c>
      <c r="G758" t="s">
        <v>5096</v>
      </c>
      <c r="H758" t="s">
        <v>5380</v>
      </c>
    </row>
    <row r="759" spans="1:8" ht="18" customHeight="1">
      <c r="A759">
        <v>1299</v>
      </c>
      <c r="B759">
        <v>78</v>
      </c>
      <c r="C759" s="2">
        <v>78</v>
      </c>
      <c r="D759" s="2">
        <v>78</v>
      </c>
      <c r="E759" t="s">
        <v>6242</v>
      </c>
      <c r="F759" s="2" t="s">
        <v>6241</v>
      </c>
      <c r="G759" t="s">
        <v>5096</v>
      </c>
      <c r="H759" t="s">
        <v>5317</v>
      </c>
    </row>
    <row r="760" spans="1:8" ht="18" customHeight="1">
      <c r="A760">
        <v>1330</v>
      </c>
      <c r="B760">
        <v>109</v>
      </c>
      <c r="C760" s="2">
        <v>109</v>
      </c>
      <c r="D760" s="2">
        <v>109</v>
      </c>
      <c r="E760" t="s">
        <v>6242</v>
      </c>
      <c r="F760" s="2" t="s">
        <v>6241</v>
      </c>
      <c r="G760" t="s">
        <v>1404</v>
      </c>
      <c r="H760" t="s">
        <v>429</v>
      </c>
    </row>
    <row r="761" spans="1:8" ht="18" customHeight="1">
      <c r="A761">
        <v>1308</v>
      </c>
      <c r="B761">
        <v>87</v>
      </c>
      <c r="C761" s="2">
        <v>87</v>
      </c>
      <c r="D761" s="2">
        <v>87</v>
      </c>
      <c r="E761" t="s">
        <v>6242</v>
      </c>
      <c r="F761" s="2" t="s">
        <v>6241</v>
      </c>
      <c r="G761" t="s">
        <v>1404</v>
      </c>
      <c r="H761" t="s">
        <v>5350</v>
      </c>
    </row>
    <row r="762" spans="1:8" ht="18" customHeight="1">
      <c r="A762">
        <v>1327</v>
      </c>
      <c r="B762">
        <v>106</v>
      </c>
      <c r="C762" s="2">
        <v>106</v>
      </c>
      <c r="D762" s="2">
        <v>106</v>
      </c>
      <c r="E762" t="s">
        <v>6242</v>
      </c>
      <c r="F762" s="2" t="s">
        <v>6241</v>
      </c>
      <c r="G762" t="s">
        <v>1404</v>
      </c>
      <c r="H762" t="s">
        <v>5407</v>
      </c>
    </row>
    <row r="763" spans="1:8" ht="18" customHeight="1">
      <c r="A763">
        <v>1304</v>
      </c>
      <c r="B763">
        <v>83</v>
      </c>
      <c r="C763" s="2">
        <v>83</v>
      </c>
      <c r="D763" s="2">
        <v>83</v>
      </c>
      <c r="E763" t="s">
        <v>6242</v>
      </c>
      <c r="F763" s="2" t="s">
        <v>6241</v>
      </c>
      <c r="G763" t="s">
        <v>1404</v>
      </c>
      <c r="H763" t="s">
        <v>5335</v>
      </c>
    </row>
    <row r="764" spans="1:8" ht="18" customHeight="1">
      <c r="A764">
        <v>1294</v>
      </c>
      <c r="B764">
        <v>73</v>
      </c>
      <c r="C764" s="2">
        <v>73</v>
      </c>
      <c r="D764" s="2">
        <v>73</v>
      </c>
      <c r="E764" t="s">
        <v>6242</v>
      </c>
      <c r="F764" s="2" t="s">
        <v>6241</v>
      </c>
      <c r="G764" t="s">
        <v>5096</v>
      </c>
      <c r="H764" t="s">
        <v>5300</v>
      </c>
    </row>
    <row r="765" spans="1:8" ht="18" customHeight="1">
      <c r="A765">
        <v>1323</v>
      </c>
      <c r="B765">
        <v>102</v>
      </c>
      <c r="C765" s="2">
        <v>102</v>
      </c>
      <c r="D765" s="2">
        <v>102</v>
      </c>
      <c r="E765" t="s">
        <v>6242</v>
      </c>
      <c r="F765" s="2" t="s">
        <v>6241</v>
      </c>
      <c r="G765" t="s">
        <v>1404</v>
      </c>
      <c r="H765" t="s">
        <v>5395</v>
      </c>
    </row>
    <row r="766" spans="1:8" ht="18" customHeight="1">
      <c r="A766">
        <v>1273</v>
      </c>
      <c r="B766">
        <v>52</v>
      </c>
      <c r="C766" s="2">
        <v>52</v>
      </c>
      <c r="D766" s="2">
        <v>52</v>
      </c>
      <c r="E766" t="s">
        <v>6242</v>
      </c>
      <c r="F766" s="2" t="s">
        <v>6241</v>
      </c>
      <c r="G766" t="s">
        <v>1404</v>
      </c>
      <c r="H766" t="s">
        <v>5233</v>
      </c>
    </row>
    <row r="767" spans="1:8" ht="18" customHeight="1">
      <c r="A767">
        <v>1385</v>
      </c>
      <c r="B767">
        <v>164</v>
      </c>
      <c r="C767">
        <v>31</v>
      </c>
      <c r="D767">
        <v>31</v>
      </c>
      <c r="E767" t="s">
        <v>6240</v>
      </c>
      <c r="F767" s="19" t="s">
        <v>6241</v>
      </c>
      <c r="G767" t="s">
        <v>468</v>
      </c>
      <c r="H767" t="s">
        <v>4815</v>
      </c>
    </row>
    <row r="768" spans="1:8" ht="18" customHeight="1">
      <c r="A768">
        <v>1384</v>
      </c>
      <c r="B768">
        <v>163</v>
      </c>
      <c r="C768">
        <v>30</v>
      </c>
      <c r="D768">
        <v>30</v>
      </c>
      <c r="E768" t="s">
        <v>6240</v>
      </c>
      <c r="F768" s="19" t="s">
        <v>6241</v>
      </c>
      <c r="G768" t="s">
        <v>468</v>
      </c>
      <c r="H768" t="s">
        <v>4255</v>
      </c>
    </row>
    <row r="769" spans="1:8" ht="18" customHeight="1">
      <c r="A769">
        <v>1396</v>
      </c>
      <c r="B769">
        <v>175</v>
      </c>
      <c r="C769">
        <v>42</v>
      </c>
      <c r="D769">
        <v>42</v>
      </c>
      <c r="E769" t="s">
        <v>6240</v>
      </c>
      <c r="F769" s="19" t="s">
        <v>6241</v>
      </c>
      <c r="G769" t="s">
        <v>468</v>
      </c>
      <c r="H769" t="s">
        <v>4919</v>
      </c>
    </row>
    <row r="770" spans="1:8" ht="18" customHeight="1">
      <c r="A770">
        <v>1355</v>
      </c>
      <c r="B770">
        <v>134</v>
      </c>
      <c r="C770">
        <v>1</v>
      </c>
      <c r="D770">
        <v>1</v>
      </c>
      <c r="E770" t="s">
        <v>6240</v>
      </c>
      <c r="F770" s="19" t="s">
        <v>6241</v>
      </c>
      <c r="G770" t="s">
        <v>468</v>
      </c>
      <c r="H770" t="s">
        <v>5081</v>
      </c>
    </row>
    <row r="771" spans="1:8" ht="18" customHeight="1">
      <c r="A771">
        <v>1390</v>
      </c>
      <c r="B771">
        <v>169</v>
      </c>
      <c r="C771">
        <v>36</v>
      </c>
      <c r="D771">
        <v>36</v>
      </c>
      <c r="E771" t="s">
        <v>6240</v>
      </c>
      <c r="F771" s="19" t="s">
        <v>6241</v>
      </c>
      <c r="G771" t="s">
        <v>468</v>
      </c>
      <c r="H771" t="s">
        <v>4448</v>
      </c>
    </row>
    <row r="772" spans="1:8" ht="18" customHeight="1">
      <c r="A772">
        <v>1398</v>
      </c>
      <c r="B772">
        <v>177</v>
      </c>
      <c r="C772">
        <v>44</v>
      </c>
      <c r="D772">
        <v>44</v>
      </c>
      <c r="E772" t="s">
        <v>6240</v>
      </c>
      <c r="F772" s="19" t="s">
        <v>6241</v>
      </c>
      <c r="G772" t="s">
        <v>468</v>
      </c>
      <c r="H772" t="s">
        <v>5054</v>
      </c>
    </row>
    <row r="773" spans="1:8" ht="18" customHeight="1">
      <c r="A773">
        <v>1360</v>
      </c>
      <c r="B773">
        <v>139</v>
      </c>
      <c r="C773">
        <v>6</v>
      </c>
      <c r="D773">
        <v>6</v>
      </c>
      <c r="E773" t="s">
        <v>6240</v>
      </c>
      <c r="F773" s="19" t="s">
        <v>6241</v>
      </c>
      <c r="G773" t="s">
        <v>468</v>
      </c>
      <c r="H773" t="s">
        <v>3854</v>
      </c>
    </row>
    <row r="774" spans="1:8" ht="18" customHeight="1">
      <c r="A774">
        <v>1362</v>
      </c>
      <c r="B774">
        <v>141</v>
      </c>
      <c r="C774">
        <v>8</v>
      </c>
      <c r="D774">
        <v>8</v>
      </c>
      <c r="E774" t="s">
        <v>6240</v>
      </c>
      <c r="F774" s="19" t="s">
        <v>6241</v>
      </c>
      <c r="G774" t="s">
        <v>468</v>
      </c>
      <c r="H774" t="s">
        <v>4018</v>
      </c>
    </row>
    <row r="775" spans="1:8" ht="18" customHeight="1">
      <c r="A775">
        <v>1367</v>
      </c>
      <c r="B775">
        <v>146</v>
      </c>
      <c r="C775">
        <v>13</v>
      </c>
      <c r="D775">
        <v>13</v>
      </c>
      <c r="E775" t="s">
        <v>6240</v>
      </c>
      <c r="F775" s="19" t="s">
        <v>6241</v>
      </c>
      <c r="G775" t="s">
        <v>468</v>
      </c>
      <c r="H775" t="s">
        <v>4083</v>
      </c>
    </row>
    <row r="776" spans="1:8" ht="18" customHeight="1">
      <c r="A776">
        <v>1358</v>
      </c>
      <c r="B776">
        <v>137</v>
      </c>
      <c r="C776">
        <v>4</v>
      </c>
      <c r="D776">
        <v>4</v>
      </c>
      <c r="E776" t="s">
        <v>6240</v>
      </c>
      <c r="F776" s="19" t="s">
        <v>6241</v>
      </c>
      <c r="G776" t="s">
        <v>468</v>
      </c>
      <c r="H776" t="s">
        <v>3902</v>
      </c>
    </row>
    <row r="777" spans="1:8" ht="18" customHeight="1">
      <c r="A777">
        <v>1377</v>
      </c>
      <c r="B777">
        <v>156</v>
      </c>
      <c r="C777">
        <v>23</v>
      </c>
      <c r="D777">
        <v>23</v>
      </c>
      <c r="E777" t="s">
        <v>6240</v>
      </c>
      <c r="F777" s="19" t="s">
        <v>6241</v>
      </c>
      <c r="G777" t="s">
        <v>468</v>
      </c>
      <c r="H777" t="s">
        <v>4878</v>
      </c>
    </row>
    <row r="778" spans="1:8" ht="18" customHeight="1">
      <c r="A778">
        <v>1356</v>
      </c>
      <c r="B778">
        <v>135</v>
      </c>
      <c r="C778">
        <v>2</v>
      </c>
      <c r="D778">
        <v>2</v>
      </c>
      <c r="E778" t="s">
        <v>6240</v>
      </c>
      <c r="F778" s="19" t="s">
        <v>6241</v>
      </c>
      <c r="G778" t="s">
        <v>468</v>
      </c>
      <c r="H778" t="s">
        <v>3868</v>
      </c>
    </row>
    <row r="779" spans="1:8" ht="18" customHeight="1">
      <c r="A779">
        <v>1381</v>
      </c>
      <c r="B779">
        <v>160</v>
      </c>
      <c r="C779">
        <v>27</v>
      </c>
      <c r="D779">
        <v>27</v>
      </c>
      <c r="E779" t="s">
        <v>6240</v>
      </c>
      <c r="F779" s="19" t="s">
        <v>6241</v>
      </c>
      <c r="G779" t="s">
        <v>1279</v>
      </c>
      <c r="H779" t="s">
        <v>4988</v>
      </c>
    </row>
    <row r="780" spans="1:8" ht="18" customHeight="1">
      <c r="A780">
        <v>1382</v>
      </c>
      <c r="B780">
        <v>161</v>
      </c>
      <c r="C780">
        <v>28</v>
      </c>
      <c r="D780">
        <v>28</v>
      </c>
      <c r="E780" t="s">
        <v>6240</v>
      </c>
      <c r="F780" s="19" t="s">
        <v>6241</v>
      </c>
      <c r="G780" t="s">
        <v>1279</v>
      </c>
      <c r="H780" t="s">
        <v>4988</v>
      </c>
    </row>
    <row r="781" spans="1:8" ht="18" customHeight="1">
      <c r="A781">
        <v>1365</v>
      </c>
      <c r="B781">
        <v>144</v>
      </c>
      <c r="C781">
        <v>11</v>
      </c>
      <c r="D781">
        <v>11</v>
      </c>
      <c r="E781" t="s">
        <v>6240</v>
      </c>
      <c r="F781" s="19" t="s">
        <v>6241</v>
      </c>
      <c r="G781" t="s">
        <v>468</v>
      </c>
      <c r="H781" t="s">
        <v>5070</v>
      </c>
    </row>
    <row r="782" spans="1:8" ht="18" customHeight="1">
      <c r="A782">
        <v>1387</v>
      </c>
      <c r="B782">
        <v>166</v>
      </c>
      <c r="C782">
        <v>33</v>
      </c>
      <c r="D782">
        <v>33</v>
      </c>
      <c r="E782" t="s">
        <v>6240</v>
      </c>
      <c r="F782" s="19" t="s">
        <v>6241</v>
      </c>
      <c r="G782" t="s">
        <v>468</v>
      </c>
      <c r="H782" t="s">
        <v>4755</v>
      </c>
    </row>
    <row r="783" spans="1:8" ht="18" customHeight="1">
      <c r="A783">
        <v>1370</v>
      </c>
      <c r="B783">
        <v>149</v>
      </c>
      <c r="C783">
        <v>16</v>
      </c>
      <c r="D783">
        <v>16</v>
      </c>
      <c r="E783" t="s">
        <v>6240</v>
      </c>
      <c r="F783" s="19" t="s">
        <v>6241</v>
      </c>
      <c r="G783" t="s">
        <v>468</v>
      </c>
      <c r="H783" t="s">
        <v>4938</v>
      </c>
    </row>
    <row r="784" spans="1:8" ht="18" customHeight="1">
      <c r="A784">
        <v>1393</v>
      </c>
      <c r="B784">
        <v>172</v>
      </c>
      <c r="C784">
        <v>39</v>
      </c>
      <c r="D784">
        <v>39</v>
      </c>
      <c r="E784" t="s">
        <v>6240</v>
      </c>
      <c r="F784" s="19" t="s">
        <v>6241</v>
      </c>
      <c r="G784" t="s">
        <v>468</v>
      </c>
      <c r="H784" t="s">
        <v>4421</v>
      </c>
    </row>
    <row r="785" spans="1:8" ht="18" customHeight="1">
      <c r="A785">
        <v>1392</v>
      </c>
      <c r="B785">
        <v>171</v>
      </c>
      <c r="C785">
        <v>38</v>
      </c>
      <c r="D785">
        <v>38</v>
      </c>
      <c r="E785" t="s">
        <v>6240</v>
      </c>
      <c r="F785" s="19" t="s">
        <v>6241</v>
      </c>
      <c r="G785" t="s">
        <v>468</v>
      </c>
      <c r="H785" t="s">
        <v>5013</v>
      </c>
    </row>
    <row r="786" spans="1:8" ht="18" customHeight="1">
      <c r="A786">
        <v>1359</v>
      </c>
      <c r="B786">
        <v>138</v>
      </c>
      <c r="C786">
        <v>5</v>
      </c>
      <c r="D786">
        <v>5</v>
      </c>
      <c r="E786" t="s">
        <v>6240</v>
      </c>
      <c r="F786" s="19" t="s">
        <v>6241</v>
      </c>
      <c r="G786" t="s">
        <v>468</v>
      </c>
      <c r="H786" t="s">
        <v>3937</v>
      </c>
    </row>
    <row r="787" spans="1:8" ht="18" customHeight="1">
      <c r="A787">
        <v>1399</v>
      </c>
      <c r="B787">
        <v>178</v>
      </c>
      <c r="C787">
        <v>45</v>
      </c>
      <c r="D787">
        <v>45</v>
      </c>
      <c r="E787" t="s">
        <v>6240</v>
      </c>
      <c r="F787" s="19" t="s">
        <v>6241</v>
      </c>
      <c r="G787" t="s">
        <v>468</v>
      </c>
      <c r="H787" t="s">
        <v>4900</v>
      </c>
    </row>
    <row r="788" spans="1:8" ht="18" customHeight="1">
      <c r="A788">
        <v>1371</v>
      </c>
      <c r="B788">
        <v>150</v>
      </c>
      <c r="C788">
        <v>17</v>
      </c>
      <c r="D788">
        <v>17</v>
      </c>
      <c r="E788" t="s">
        <v>6240</v>
      </c>
      <c r="F788" s="19" t="s">
        <v>6241</v>
      </c>
      <c r="G788" t="s">
        <v>468</v>
      </c>
      <c r="H788" t="s">
        <v>4096</v>
      </c>
    </row>
    <row r="789" spans="1:8" ht="18" customHeight="1">
      <c r="A789">
        <v>1395</v>
      </c>
      <c r="B789">
        <v>174</v>
      </c>
      <c r="C789">
        <v>41</v>
      </c>
      <c r="D789">
        <v>41</v>
      </c>
      <c r="E789" t="s">
        <v>6240</v>
      </c>
      <c r="F789" s="19" t="s">
        <v>6241</v>
      </c>
      <c r="G789" t="s">
        <v>468</v>
      </c>
      <c r="H789" t="s">
        <v>4495</v>
      </c>
    </row>
    <row r="790" spans="1:8" ht="18" customHeight="1">
      <c r="A790">
        <v>1375</v>
      </c>
      <c r="B790">
        <v>154</v>
      </c>
      <c r="C790">
        <v>21</v>
      </c>
      <c r="D790">
        <v>21</v>
      </c>
      <c r="E790" t="s">
        <v>6240</v>
      </c>
      <c r="F790" s="19" t="s">
        <v>6241</v>
      </c>
      <c r="G790" t="s">
        <v>468</v>
      </c>
      <c r="H790" t="s">
        <v>4804</v>
      </c>
    </row>
    <row r="791" spans="1:8" ht="18" customHeight="1">
      <c r="A791">
        <v>1363</v>
      </c>
      <c r="B791">
        <v>142</v>
      </c>
      <c r="C791">
        <v>9</v>
      </c>
      <c r="D791">
        <v>9</v>
      </c>
      <c r="E791" t="s">
        <v>6240</v>
      </c>
      <c r="F791" s="19" t="s">
        <v>6241</v>
      </c>
      <c r="G791" t="s">
        <v>468</v>
      </c>
      <c r="H791" t="s">
        <v>3944</v>
      </c>
    </row>
    <row r="792" spans="1:8" ht="18" customHeight="1">
      <c r="A792">
        <v>1397</v>
      </c>
      <c r="B792">
        <v>176</v>
      </c>
      <c r="C792">
        <v>43</v>
      </c>
      <c r="D792">
        <v>43</v>
      </c>
      <c r="E792" t="s">
        <v>6240</v>
      </c>
      <c r="F792" s="19" t="s">
        <v>6241</v>
      </c>
      <c r="G792" t="s">
        <v>468</v>
      </c>
      <c r="H792" t="s">
        <v>5049</v>
      </c>
    </row>
    <row r="793" spans="1:8" ht="18" customHeight="1">
      <c r="A793">
        <v>1383</v>
      </c>
      <c r="B793">
        <v>162</v>
      </c>
      <c r="C793">
        <v>29</v>
      </c>
      <c r="D793">
        <v>29</v>
      </c>
      <c r="E793" t="s">
        <v>6240</v>
      </c>
      <c r="F793" s="19" t="s">
        <v>6241</v>
      </c>
      <c r="G793" t="s">
        <v>468</v>
      </c>
      <c r="H793" t="s">
        <v>752</v>
      </c>
    </row>
    <row r="794" spans="1:8" ht="18" customHeight="1">
      <c r="A794">
        <v>1361</v>
      </c>
      <c r="B794">
        <v>140</v>
      </c>
      <c r="C794">
        <v>7</v>
      </c>
      <c r="D794">
        <v>7</v>
      </c>
      <c r="E794" t="s">
        <v>6240</v>
      </c>
      <c r="F794" s="19" t="s">
        <v>6241</v>
      </c>
      <c r="G794" t="s">
        <v>468</v>
      </c>
      <c r="H794" t="s">
        <v>3861</v>
      </c>
    </row>
    <row r="795" spans="1:8" ht="18" customHeight="1">
      <c r="A795">
        <v>1374</v>
      </c>
      <c r="B795">
        <v>153</v>
      </c>
      <c r="C795">
        <v>20</v>
      </c>
      <c r="D795">
        <v>20</v>
      </c>
      <c r="E795" t="s">
        <v>6240</v>
      </c>
      <c r="F795" s="19" t="s">
        <v>6241</v>
      </c>
      <c r="G795" t="s">
        <v>468</v>
      </c>
      <c r="H795" t="s">
        <v>5044</v>
      </c>
    </row>
    <row r="796" spans="1:8" ht="18" customHeight="1">
      <c r="A796">
        <v>1391</v>
      </c>
      <c r="B796">
        <v>170</v>
      </c>
      <c r="C796">
        <v>37</v>
      </c>
      <c r="D796">
        <v>37</v>
      </c>
      <c r="E796" t="s">
        <v>6240</v>
      </c>
      <c r="F796" s="19" t="s">
        <v>6241</v>
      </c>
      <c r="G796" t="s">
        <v>468</v>
      </c>
      <c r="H796" t="s">
        <v>245</v>
      </c>
    </row>
    <row r="797" spans="1:8" ht="18" customHeight="1">
      <c r="A797">
        <v>1404</v>
      </c>
      <c r="B797">
        <v>183</v>
      </c>
      <c r="C797">
        <v>50</v>
      </c>
      <c r="D797">
        <v>50</v>
      </c>
      <c r="E797" t="s">
        <v>6240</v>
      </c>
      <c r="F797" s="19" t="s">
        <v>6241</v>
      </c>
      <c r="G797" t="s">
        <v>468</v>
      </c>
      <c r="H797" t="s">
        <v>4841</v>
      </c>
    </row>
    <row r="798" spans="1:8" ht="18" customHeight="1">
      <c r="A798">
        <v>1394</v>
      </c>
      <c r="B798">
        <v>173</v>
      </c>
      <c r="C798">
        <v>40</v>
      </c>
      <c r="D798">
        <v>40</v>
      </c>
      <c r="E798" t="s">
        <v>6240</v>
      </c>
      <c r="F798" s="19" t="s">
        <v>6241</v>
      </c>
      <c r="G798" t="s">
        <v>468</v>
      </c>
      <c r="H798" t="s">
        <v>4473</v>
      </c>
    </row>
    <row r="799" spans="1:8" ht="18" customHeight="1">
      <c r="A799">
        <v>1380</v>
      </c>
      <c r="B799">
        <v>159</v>
      </c>
      <c r="C799">
        <v>26</v>
      </c>
      <c r="D799">
        <v>26</v>
      </c>
      <c r="E799" t="s">
        <v>6240</v>
      </c>
      <c r="F799" s="19" t="s">
        <v>6241</v>
      </c>
      <c r="G799" t="s">
        <v>468</v>
      </c>
      <c r="H799" t="s">
        <v>51</v>
      </c>
    </row>
    <row r="800" spans="1:8" ht="18" customHeight="1">
      <c r="A800">
        <v>1403</v>
      </c>
      <c r="B800">
        <v>182</v>
      </c>
      <c r="C800">
        <v>49</v>
      </c>
      <c r="D800">
        <v>49</v>
      </c>
      <c r="E800" t="s">
        <v>6240</v>
      </c>
      <c r="F800" s="19" t="s">
        <v>6241</v>
      </c>
      <c r="G800" t="s">
        <v>468</v>
      </c>
      <c r="H800" t="s">
        <v>4723</v>
      </c>
    </row>
    <row r="801" spans="1:8" ht="18" customHeight="1">
      <c r="A801">
        <v>1366</v>
      </c>
      <c r="B801">
        <v>145</v>
      </c>
      <c r="C801">
        <v>12</v>
      </c>
      <c r="D801">
        <v>12</v>
      </c>
      <c r="E801" t="s">
        <v>6240</v>
      </c>
      <c r="F801" s="19" t="s">
        <v>6241</v>
      </c>
      <c r="G801" t="s">
        <v>468</v>
      </c>
      <c r="H801" t="s">
        <v>3881</v>
      </c>
    </row>
    <row r="802" spans="1:8" ht="18" customHeight="1">
      <c r="A802">
        <v>1369</v>
      </c>
      <c r="B802">
        <v>148</v>
      </c>
      <c r="C802">
        <v>15</v>
      </c>
      <c r="D802">
        <v>15</v>
      </c>
      <c r="E802" t="s">
        <v>6240</v>
      </c>
      <c r="F802" s="19" t="s">
        <v>6241</v>
      </c>
      <c r="G802" t="s">
        <v>468</v>
      </c>
      <c r="H802" t="s">
        <v>4137</v>
      </c>
    </row>
    <row r="803" spans="1:8" ht="18" customHeight="1">
      <c r="A803">
        <v>1389</v>
      </c>
      <c r="B803">
        <v>168</v>
      </c>
      <c r="C803">
        <v>35</v>
      </c>
      <c r="D803">
        <v>35</v>
      </c>
      <c r="E803" t="s">
        <v>6240</v>
      </c>
      <c r="F803" s="19" t="s">
        <v>6241</v>
      </c>
      <c r="G803" t="s">
        <v>468</v>
      </c>
      <c r="H803" t="s">
        <v>4947</v>
      </c>
    </row>
    <row r="804" spans="1:8" ht="18" customHeight="1">
      <c r="A804">
        <v>1357</v>
      </c>
      <c r="B804">
        <v>136</v>
      </c>
      <c r="C804">
        <v>3</v>
      </c>
      <c r="D804">
        <v>3</v>
      </c>
      <c r="E804" t="s">
        <v>6240</v>
      </c>
      <c r="F804" s="19" t="s">
        <v>6241</v>
      </c>
      <c r="G804" t="s">
        <v>468</v>
      </c>
      <c r="H804" t="s">
        <v>3950</v>
      </c>
    </row>
    <row r="805" spans="1:8" ht="18" customHeight="1">
      <c r="A805">
        <v>1401</v>
      </c>
      <c r="B805">
        <v>180</v>
      </c>
      <c r="C805">
        <v>47</v>
      </c>
      <c r="D805">
        <v>47</v>
      </c>
      <c r="E805" t="s">
        <v>6240</v>
      </c>
      <c r="F805" s="19" t="s">
        <v>6241</v>
      </c>
      <c r="G805" t="s">
        <v>468</v>
      </c>
      <c r="H805" t="s">
        <v>4892</v>
      </c>
    </row>
    <row r="806" spans="1:8" ht="18" customHeight="1">
      <c r="A806">
        <v>1373</v>
      </c>
      <c r="B806">
        <v>152</v>
      </c>
      <c r="C806">
        <v>19</v>
      </c>
      <c r="D806">
        <v>19</v>
      </c>
      <c r="E806" t="s">
        <v>6240</v>
      </c>
      <c r="F806" s="19" t="s">
        <v>6241</v>
      </c>
      <c r="G806" t="s">
        <v>468</v>
      </c>
      <c r="H806" t="s">
        <v>4169</v>
      </c>
    </row>
    <row r="807" spans="1:8" ht="18" customHeight="1">
      <c r="A807">
        <v>1364</v>
      </c>
      <c r="B807">
        <v>143</v>
      </c>
      <c r="C807">
        <v>10</v>
      </c>
      <c r="D807">
        <v>10</v>
      </c>
      <c r="E807" t="s">
        <v>6240</v>
      </c>
      <c r="F807" s="19" t="s">
        <v>6241</v>
      </c>
      <c r="G807" t="s">
        <v>468</v>
      </c>
      <c r="H807" t="s">
        <v>3888</v>
      </c>
    </row>
    <row r="808" spans="1:8" ht="18" customHeight="1">
      <c r="A808">
        <v>1368</v>
      </c>
      <c r="B808">
        <v>147</v>
      </c>
      <c r="C808">
        <v>14</v>
      </c>
      <c r="D808">
        <v>14</v>
      </c>
      <c r="E808" t="s">
        <v>6240</v>
      </c>
      <c r="F808" s="19" t="s">
        <v>6241</v>
      </c>
      <c r="G808" t="s">
        <v>468</v>
      </c>
      <c r="H808" t="s">
        <v>4117</v>
      </c>
    </row>
    <row r="809" spans="1:8" ht="18" customHeight="1">
      <c r="A809">
        <v>1376</v>
      </c>
      <c r="B809">
        <v>155</v>
      </c>
      <c r="C809">
        <v>22</v>
      </c>
      <c r="D809">
        <v>22</v>
      </c>
      <c r="E809" t="s">
        <v>6240</v>
      </c>
      <c r="F809" s="19" t="s">
        <v>6241</v>
      </c>
      <c r="G809" t="s">
        <v>468</v>
      </c>
      <c r="H809" t="s">
        <v>4850</v>
      </c>
    </row>
    <row r="810" spans="1:8" ht="18" customHeight="1">
      <c r="A810">
        <v>1402</v>
      </c>
      <c r="B810">
        <v>181</v>
      </c>
      <c r="C810">
        <v>48</v>
      </c>
      <c r="D810">
        <v>48</v>
      </c>
      <c r="E810" t="s">
        <v>6240</v>
      </c>
      <c r="F810" s="19" t="s">
        <v>6241</v>
      </c>
      <c r="G810" t="s">
        <v>468</v>
      </c>
      <c r="H810" t="s">
        <v>4623</v>
      </c>
    </row>
    <row r="811" spans="1:8" ht="18" customHeight="1">
      <c r="A811">
        <v>1372</v>
      </c>
      <c r="B811">
        <v>151</v>
      </c>
      <c r="C811">
        <v>18</v>
      </c>
      <c r="D811">
        <v>18</v>
      </c>
      <c r="E811" t="s">
        <v>6240</v>
      </c>
      <c r="F811" s="19" t="s">
        <v>6241</v>
      </c>
      <c r="G811" t="s">
        <v>468</v>
      </c>
      <c r="H811" t="s">
        <v>4745</v>
      </c>
    </row>
    <row r="812" spans="1:8" ht="18" customHeight="1">
      <c r="A812">
        <v>1379</v>
      </c>
      <c r="B812">
        <v>158</v>
      </c>
      <c r="C812">
        <v>25</v>
      </c>
      <c r="D812">
        <v>25</v>
      </c>
      <c r="E812" t="s">
        <v>6240</v>
      </c>
      <c r="F812" s="19" t="s">
        <v>6241</v>
      </c>
      <c r="G812" t="s">
        <v>538</v>
      </c>
      <c r="H812" t="s">
        <v>4275</v>
      </c>
    </row>
    <row r="813" spans="1:8" ht="18" customHeight="1">
      <c r="A813">
        <v>1386</v>
      </c>
      <c r="B813">
        <v>165</v>
      </c>
      <c r="C813">
        <v>32</v>
      </c>
      <c r="D813">
        <v>32</v>
      </c>
      <c r="E813" t="s">
        <v>6240</v>
      </c>
      <c r="F813" s="19" t="s">
        <v>6241</v>
      </c>
      <c r="G813" t="s">
        <v>468</v>
      </c>
      <c r="H813" t="s">
        <v>4866</v>
      </c>
    </row>
    <row r="814" spans="1:8" ht="18" customHeight="1">
      <c r="A814">
        <v>1400</v>
      </c>
      <c r="B814">
        <v>179</v>
      </c>
      <c r="C814">
        <v>46</v>
      </c>
      <c r="D814">
        <v>46</v>
      </c>
      <c r="E814" t="s">
        <v>6240</v>
      </c>
      <c r="F814" s="19" t="s">
        <v>6241</v>
      </c>
      <c r="G814" t="s">
        <v>1279</v>
      </c>
      <c r="H814" t="s">
        <v>4968</v>
      </c>
    </row>
    <row r="815" spans="1:8" ht="18" customHeight="1">
      <c r="A815">
        <v>1388</v>
      </c>
      <c r="B815">
        <v>167</v>
      </c>
      <c r="C815">
        <v>34</v>
      </c>
      <c r="D815">
        <v>34</v>
      </c>
      <c r="E815" t="s">
        <v>6240</v>
      </c>
      <c r="F815" s="19" t="s">
        <v>6241</v>
      </c>
      <c r="G815" t="s">
        <v>468</v>
      </c>
      <c r="H815" t="s">
        <v>4381</v>
      </c>
    </row>
    <row r="816" spans="1:8" ht="18" customHeight="1">
      <c r="A816">
        <v>1378</v>
      </c>
      <c r="B816">
        <v>157</v>
      </c>
      <c r="C816">
        <v>24</v>
      </c>
      <c r="D816">
        <v>24</v>
      </c>
      <c r="E816" t="s">
        <v>6240</v>
      </c>
      <c r="F816" s="19" t="s">
        <v>6241</v>
      </c>
      <c r="G816" t="s">
        <v>468</v>
      </c>
      <c r="H816" t="s">
        <v>4209</v>
      </c>
    </row>
    <row r="817" spans="1:8" ht="18" customHeight="1">
      <c r="A817">
        <v>933</v>
      </c>
      <c r="B817">
        <v>105</v>
      </c>
      <c r="C817">
        <v>55</v>
      </c>
      <c r="D817">
        <v>55</v>
      </c>
      <c r="E817" t="s">
        <v>6239</v>
      </c>
      <c r="F817" s="19" t="s">
        <v>5761</v>
      </c>
      <c r="G817" t="s">
        <v>468</v>
      </c>
      <c r="H817" t="s">
        <v>681</v>
      </c>
    </row>
    <row r="818" spans="1:8" ht="18" customHeight="1">
      <c r="A818">
        <v>919</v>
      </c>
      <c r="B818">
        <v>91</v>
      </c>
      <c r="C818">
        <v>41</v>
      </c>
      <c r="D818">
        <v>41</v>
      </c>
      <c r="E818" t="s">
        <v>6239</v>
      </c>
      <c r="F818" s="19" t="s">
        <v>5761</v>
      </c>
      <c r="G818" t="s">
        <v>468</v>
      </c>
      <c r="H818" t="s">
        <v>457</v>
      </c>
    </row>
    <row r="819" spans="1:8" ht="18" customHeight="1">
      <c r="A819">
        <v>936</v>
      </c>
      <c r="B819">
        <v>108</v>
      </c>
      <c r="C819">
        <v>58</v>
      </c>
      <c r="D819">
        <v>58</v>
      </c>
      <c r="E819" t="s">
        <v>6239</v>
      </c>
      <c r="F819" s="19" t="s">
        <v>5761</v>
      </c>
      <c r="G819" t="s">
        <v>468</v>
      </c>
      <c r="H819" t="s">
        <v>58</v>
      </c>
    </row>
    <row r="820" spans="1:8" ht="18" customHeight="1">
      <c r="A820">
        <v>921</v>
      </c>
      <c r="B820">
        <v>93</v>
      </c>
      <c r="C820">
        <v>43</v>
      </c>
      <c r="D820">
        <v>43</v>
      </c>
      <c r="E820" t="s">
        <v>6239</v>
      </c>
      <c r="F820" s="19" t="s">
        <v>5761</v>
      </c>
      <c r="G820" t="s">
        <v>468</v>
      </c>
      <c r="H820" t="s">
        <v>202</v>
      </c>
    </row>
    <row r="821" spans="1:8" ht="18" customHeight="1">
      <c r="A821">
        <v>906</v>
      </c>
      <c r="B821">
        <v>78</v>
      </c>
      <c r="C821">
        <v>28</v>
      </c>
      <c r="D821">
        <v>28</v>
      </c>
      <c r="E821" t="s">
        <v>6239</v>
      </c>
      <c r="F821" s="19" t="s">
        <v>5761</v>
      </c>
      <c r="G821" t="s">
        <v>468</v>
      </c>
      <c r="H821" t="s">
        <v>31</v>
      </c>
    </row>
    <row r="822" spans="1:8" ht="18" customHeight="1">
      <c r="A822">
        <v>897</v>
      </c>
      <c r="B822">
        <v>69</v>
      </c>
      <c r="C822">
        <v>19</v>
      </c>
      <c r="D822">
        <v>19</v>
      </c>
      <c r="E822" t="s">
        <v>6239</v>
      </c>
      <c r="F822" s="19" t="s">
        <v>5761</v>
      </c>
      <c r="G822" t="s">
        <v>468</v>
      </c>
      <c r="H822" t="s">
        <v>21</v>
      </c>
    </row>
    <row r="823" spans="1:8" ht="18" customHeight="1">
      <c r="A823">
        <v>926</v>
      </c>
      <c r="B823">
        <v>98</v>
      </c>
      <c r="C823">
        <v>48</v>
      </c>
      <c r="D823">
        <v>48</v>
      </c>
      <c r="E823" t="s">
        <v>6239</v>
      </c>
      <c r="F823" s="19" t="s">
        <v>5761</v>
      </c>
      <c r="G823" t="s">
        <v>468</v>
      </c>
      <c r="H823" t="s">
        <v>54</v>
      </c>
    </row>
    <row r="824" spans="1:8" ht="18" customHeight="1">
      <c r="A824">
        <v>904</v>
      </c>
      <c r="B824">
        <v>76</v>
      </c>
      <c r="C824">
        <v>26</v>
      </c>
      <c r="D824">
        <v>26</v>
      </c>
      <c r="E824" t="s">
        <v>6239</v>
      </c>
      <c r="F824" s="19" t="s">
        <v>5761</v>
      </c>
      <c r="G824" t="s">
        <v>468</v>
      </c>
      <c r="H824" t="s">
        <v>67</v>
      </c>
    </row>
    <row r="825" spans="1:8" ht="18" customHeight="1">
      <c r="A825">
        <v>935</v>
      </c>
      <c r="B825">
        <v>107</v>
      </c>
      <c r="C825">
        <v>57</v>
      </c>
      <c r="D825">
        <v>57</v>
      </c>
      <c r="E825" t="s">
        <v>6239</v>
      </c>
      <c r="F825" s="19" t="s">
        <v>5761</v>
      </c>
      <c r="G825" t="s">
        <v>468</v>
      </c>
      <c r="H825" t="s">
        <v>122</v>
      </c>
    </row>
    <row r="826" spans="1:8" ht="18" customHeight="1">
      <c r="A826">
        <v>901</v>
      </c>
      <c r="B826">
        <v>73</v>
      </c>
      <c r="C826">
        <v>23</v>
      </c>
      <c r="D826">
        <v>23</v>
      </c>
      <c r="E826" t="s">
        <v>6239</v>
      </c>
      <c r="F826" s="19" t="s">
        <v>5761</v>
      </c>
      <c r="G826" t="s">
        <v>468</v>
      </c>
      <c r="H826" t="s">
        <v>5</v>
      </c>
    </row>
    <row r="827" spans="1:8" ht="18" customHeight="1">
      <c r="A827">
        <v>912</v>
      </c>
      <c r="B827">
        <v>84</v>
      </c>
      <c r="C827">
        <v>34</v>
      </c>
      <c r="D827">
        <v>34</v>
      </c>
      <c r="E827" t="s">
        <v>6239</v>
      </c>
      <c r="F827" s="19" t="s">
        <v>5761</v>
      </c>
      <c r="G827" t="s">
        <v>468</v>
      </c>
      <c r="H827" t="s">
        <v>1039</v>
      </c>
    </row>
    <row r="828" spans="1:8" ht="18" customHeight="1">
      <c r="A828">
        <v>894</v>
      </c>
      <c r="B828">
        <v>66</v>
      </c>
      <c r="C828">
        <v>16</v>
      </c>
      <c r="D828">
        <v>16</v>
      </c>
      <c r="E828" t="s">
        <v>6239</v>
      </c>
      <c r="F828" s="19" t="s">
        <v>5761</v>
      </c>
      <c r="G828" t="s">
        <v>468</v>
      </c>
      <c r="H828" t="s">
        <v>1035</v>
      </c>
    </row>
    <row r="829" spans="1:8" ht="18" customHeight="1">
      <c r="A829">
        <v>896</v>
      </c>
      <c r="B829">
        <v>68</v>
      </c>
      <c r="C829">
        <v>18</v>
      </c>
      <c r="D829">
        <v>18</v>
      </c>
      <c r="E829" t="s">
        <v>6239</v>
      </c>
      <c r="F829" s="19" t="s">
        <v>5761</v>
      </c>
      <c r="G829" t="s">
        <v>468</v>
      </c>
      <c r="H829" t="s">
        <v>1160</v>
      </c>
    </row>
    <row r="830" spans="1:8" ht="18" customHeight="1">
      <c r="A830">
        <v>916</v>
      </c>
      <c r="B830">
        <v>88</v>
      </c>
      <c r="C830">
        <v>38</v>
      </c>
      <c r="D830">
        <v>38</v>
      </c>
      <c r="E830" t="s">
        <v>6239</v>
      </c>
      <c r="F830" s="19" t="s">
        <v>5761</v>
      </c>
      <c r="G830" t="s">
        <v>468</v>
      </c>
      <c r="H830" t="s">
        <v>106</v>
      </c>
    </row>
    <row r="831" spans="1:8" ht="18" customHeight="1">
      <c r="A831">
        <v>884</v>
      </c>
      <c r="B831">
        <v>56</v>
      </c>
      <c r="C831">
        <v>6</v>
      </c>
      <c r="D831">
        <v>6</v>
      </c>
      <c r="E831" t="s">
        <v>6239</v>
      </c>
      <c r="F831" s="19" t="s">
        <v>5761</v>
      </c>
      <c r="G831" t="s">
        <v>468</v>
      </c>
      <c r="H831" t="s">
        <v>3167</v>
      </c>
    </row>
    <row r="832" spans="1:8" ht="18" customHeight="1">
      <c r="A832">
        <v>892</v>
      </c>
      <c r="B832">
        <v>64</v>
      </c>
      <c r="C832">
        <v>14</v>
      </c>
      <c r="D832">
        <v>14</v>
      </c>
      <c r="E832" t="s">
        <v>6239</v>
      </c>
      <c r="F832" s="19" t="s">
        <v>5761</v>
      </c>
      <c r="G832" t="s">
        <v>468</v>
      </c>
      <c r="H832" t="s">
        <v>1327</v>
      </c>
    </row>
    <row r="833" spans="1:8" ht="18" customHeight="1">
      <c r="A833">
        <v>891</v>
      </c>
      <c r="B833">
        <v>63</v>
      </c>
      <c r="C833">
        <v>13</v>
      </c>
      <c r="D833">
        <v>13</v>
      </c>
      <c r="E833" t="s">
        <v>6239</v>
      </c>
      <c r="F833" s="19" t="s">
        <v>5761</v>
      </c>
      <c r="G833" t="s">
        <v>468</v>
      </c>
      <c r="H833" t="s">
        <v>1006</v>
      </c>
    </row>
    <row r="834" spans="1:8" ht="18" customHeight="1">
      <c r="A834">
        <v>895</v>
      </c>
      <c r="B834">
        <v>67</v>
      </c>
      <c r="C834">
        <v>17</v>
      </c>
      <c r="D834">
        <v>17</v>
      </c>
      <c r="E834" t="s">
        <v>6239</v>
      </c>
      <c r="F834" s="19" t="s">
        <v>5761</v>
      </c>
      <c r="G834" t="s">
        <v>468</v>
      </c>
      <c r="H834" t="s">
        <v>3646</v>
      </c>
    </row>
    <row r="835" spans="1:8" ht="18" customHeight="1">
      <c r="A835">
        <v>942</v>
      </c>
      <c r="B835">
        <v>114</v>
      </c>
      <c r="C835">
        <v>64</v>
      </c>
      <c r="D835">
        <v>64</v>
      </c>
      <c r="E835" t="s">
        <v>6239</v>
      </c>
      <c r="F835" s="19" t="s">
        <v>5761</v>
      </c>
      <c r="G835" t="s">
        <v>468</v>
      </c>
      <c r="H835" t="s">
        <v>3642</v>
      </c>
    </row>
    <row r="836" spans="1:8" ht="18" customHeight="1">
      <c r="A836">
        <v>937</v>
      </c>
      <c r="B836">
        <v>109</v>
      </c>
      <c r="C836">
        <v>59</v>
      </c>
      <c r="D836">
        <v>59</v>
      </c>
      <c r="E836" t="s">
        <v>6239</v>
      </c>
      <c r="F836" s="19" t="s">
        <v>5761</v>
      </c>
      <c r="G836" t="s">
        <v>468</v>
      </c>
      <c r="H836" t="s">
        <v>3301</v>
      </c>
    </row>
    <row r="837" spans="1:8" ht="18" customHeight="1">
      <c r="A837">
        <v>889</v>
      </c>
      <c r="B837">
        <v>61</v>
      </c>
      <c r="C837">
        <v>11</v>
      </c>
      <c r="D837">
        <v>11</v>
      </c>
      <c r="E837" t="s">
        <v>6239</v>
      </c>
      <c r="F837" s="19" t="s">
        <v>5761</v>
      </c>
      <c r="G837" t="s">
        <v>468</v>
      </c>
      <c r="H837" t="s">
        <v>1031</v>
      </c>
    </row>
    <row r="838" spans="1:8" ht="18" customHeight="1">
      <c r="A838">
        <v>886</v>
      </c>
      <c r="B838">
        <v>58</v>
      </c>
      <c r="C838">
        <v>8</v>
      </c>
      <c r="D838">
        <v>8</v>
      </c>
      <c r="E838" t="s">
        <v>6239</v>
      </c>
      <c r="F838" s="19" t="s">
        <v>5761</v>
      </c>
      <c r="G838" t="s">
        <v>468</v>
      </c>
      <c r="H838" t="s">
        <v>3241</v>
      </c>
    </row>
    <row r="839" spans="1:8" ht="18" customHeight="1">
      <c r="A839">
        <v>914</v>
      </c>
      <c r="B839">
        <v>86</v>
      </c>
      <c r="C839">
        <v>36</v>
      </c>
      <c r="D839">
        <v>36</v>
      </c>
      <c r="E839" t="s">
        <v>6239</v>
      </c>
      <c r="F839" s="19" t="s">
        <v>5761</v>
      </c>
      <c r="G839" t="s">
        <v>468</v>
      </c>
      <c r="H839" t="s">
        <v>134</v>
      </c>
    </row>
    <row r="840" spans="1:8" ht="18" customHeight="1">
      <c r="A840">
        <v>911</v>
      </c>
      <c r="B840">
        <v>83</v>
      </c>
      <c r="C840">
        <v>33</v>
      </c>
      <c r="D840">
        <v>33</v>
      </c>
      <c r="E840" t="s">
        <v>6239</v>
      </c>
      <c r="F840" s="19" t="s">
        <v>5761</v>
      </c>
      <c r="G840" t="s">
        <v>468</v>
      </c>
      <c r="H840" t="s">
        <v>3593</v>
      </c>
    </row>
    <row r="841" spans="1:8" ht="18" customHeight="1">
      <c r="A841">
        <v>924</v>
      </c>
      <c r="B841">
        <v>96</v>
      </c>
      <c r="C841">
        <v>46</v>
      </c>
      <c r="D841">
        <v>46</v>
      </c>
      <c r="E841" t="s">
        <v>6239</v>
      </c>
      <c r="F841" s="19" t="s">
        <v>5761</v>
      </c>
      <c r="G841" t="s">
        <v>468</v>
      </c>
      <c r="H841" t="s">
        <v>52</v>
      </c>
    </row>
    <row r="842" spans="1:8" ht="18" customHeight="1">
      <c r="A842">
        <v>885</v>
      </c>
      <c r="B842">
        <v>57</v>
      </c>
      <c r="C842">
        <v>7</v>
      </c>
      <c r="D842">
        <v>7</v>
      </c>
      <c r="E842" t="s">
        <v>6239</v>
      </c>
      <c r="F842" s="19" t="s">
        <v>5761</v>
      </c>
      <c r="G842" t="s">
        <v>468</v>
      </c>
      <c r="H842" t="s">
        <v>726</v>
      </c>
    </row>
    <row r="843" spans="1:8" ht="18" customHeight="1">
      <c r="A843">
        <v>920</v>
      </c>
      <c r="B843">
        <v>92</v>
      </c>
      <c r="C843">
        <v>42</v>
      </c>
      <c r="D843">
        <v>42</v>
      </c>
      <c r="E843" t="s">
        <v>6239</v>
      </c>
      <c r="F843" s="19" t="s">
        <v>5761</v>
      </c>
      <c r="G843" t="s">
        <v>468</v>
      </c>
      <c r="H843" t="s">
        <v>989</v>
      </c>
    </row>
    <row r="844" spans="1:8" ht="18" customHeight="1">
      <c r="A844">
        <v>907</v>
      </c>
      <c r="B844">
        <v>79</v>
      </c>
      <c r="C844">
        <v>29</v>
      </c>
      <c r="D844">
        <v>29</v>
      </c>
      <c r="E844" t="s">
        <v>6239</v>
      </c>
      <c r="F844" s="19" t="s">
        <v>5761</v>
      </c>
      <c r="G844" t="s">
        <v>468</v>
      </c>
      <c r="H844" t="s">
        <v>3623</v>
      </c>
    </row>
    <row r="845" spans="1:8" ht="18" customHeight="1">
      <c r="A845">
        <v>943</v>
      </c>
      <c r="B845">
        <v>115</v>
      </c>
      <c r="C845">
        <v>65</v>
      </c>
      <c r="D845">
        <v>65</v>
      </c>
      <c r="E845" t="s">
        <v>6239</v>
      </c>
      <c r="F845" s="19" t="s">
        <v>5761</v>
      </c>
      <c r="G845" t="s">
        <v>468</v>
      </c>
      <c r="H845" t="s">
        <v>709</v>
      </c>
    </row>
    <row r="846" spans="1:8" ht="18" customHeight="1">
      <c r="A846">
        <v>883</v>
      </c>
      <c r="B846">
        <v>55</v>
      </c>
      <c r="C846">
        <v>5</v>
      </c>
      <c r="D846">
        <v>5</v>
      </c>
      <c r="E846" t="s">
        <v>6239</v>
      </c>
      <c r="F846" s="19" t="s">
        <v>5761</v>
      </c>
      <c r="G846" t="s">
        <v>468</v>
      </c>
      <c r="H846" t="s">
        <v>1391</v>
      </c>
    </row>
    <row r="847" spans="1:8" ht="18" customHeight="1">
      <c r="A847">
        <v>917</v>
      </c>
      <c r="B847">
        <v>89</v>
      </c>
      <c r="C847">
        <v>39</v>
      </c>
      <c r="D847">
        <v>39</v>
      </c>
      <c r="E847" t="s">
        <v>6239</v>
      </c>
      <c r="F847" s="19" t="s">
        <v>5761</v>
      </c>
      <c r="G847" t="s">
        <v>468</v>
      </c>
      <c r="H847" t="s">
        <v>1210</v>
      </c>
    </row>
    <row r="848" spans="1:8" ht="18" customHeight="1">
      <c r="A848">
        <v>927</v>
      </c>
      <c r="B848">
        <v>99</v>
      </c>
      <c r="C848">
        <v>49</v>
      </c>
      <c r="D848">
        <v>49</v>
      </c>
      <c r="E848" t="s">
        <v>6239</v>
      </c>
      <c r="F848" s="19" t="s">
        <v>5761</v>
      </c>
      <c r="G848" t="s">
        <v>468</v>
      </c>
      <c r="H848" t="s">
        <v>80</v>
      </c>
    </row>
    <row r="849" spans="1:8" ht="18" customHeight="1">
      <c r="A849">
        <v>880</v>
      </c>
      <c r="B849">
        <v>52</v>
      </c>
      <c r="C849">
        <v>2</v>
      </c>
      <c r="D849">
        <v>2</v>
      </c>
      <c r="E849" t="s">
        <v>6239</v>
      </c>
      <c r="F849" s="19" t="s">
        <v>5761</v>
      </c>
      <c r="G849" t="s">
        <v>468</v>
      </c>
      <c r="H849" t="s">
        <v>3546</v>
      </c>
    </row>
    <row r="850" spans="1:8" ht="18" customHeight="1">
      <c r="A850">
        <v>931</v>
      </c>
      <c r="B850">
        <v>103</v>
      </c>
      <c r="C850">
        <v>53</v>
      </c>
      <c r="D850">
        <v>53</v>
      </c>
      <c r="E850" t="s">
        <v>6239</v>
      </c>
      <c r="F850" s="19" t="s">
        <v>5761</v>
      </c>
      <c r="G850" t="s">
        <v>468</v>
      </c>
      <c r="H850" t="s">
        <v>716</v>
      </c>
    </row>
    <row r="851" spans="1:8" ht="18" customHeight="1">
      <c r="A851">
        <v>909</v>
      </c>
      <c r="B851">
        <v>81</v>
      </c>
      <c r="C851">
        <v>31</v>
      </c>
      <c r="D851">
        <v>31</v>
      </c>
      <c r="E851" t="s">
        <v>6239</v>
      </c>
      <c r="F851" s="19" t="s">
        <v>5761</v>
      </c>
      <c r="G851" t="s">
        <v>468</v>
      </c>
      <c r="H851" t="s">
        <v>20</v>
      </c>
    </row>
    <row r="852" spans="1:8" ht="18" customHeight="1">
      <c r="A852">
        <v>922</v>
      </c>
      <c r="B852">
        <v>94</v>
      </c>
      <c r="C852">
        <v>44</v>
      </c>
      <c r="D852">
        <v>44</v>
      </c>
      <c r="E852" t="s">
        <v>6239</v>
      </c>
      <c r="F852" s="19" t="s">
        <v>5761</v>
      </c>
      <c r="G852" t="s">
        <v>468</v>
      </c>
      <c r="H852" t="s">
        <v>1247</v>
      </c>
    </row>
    <row r="853" spans="1:8" ht="18" customHeight="1">
      <c r="A853">
        <v>929</v>
      </c>
      <c r="B853">
        <v>101</v>
      </c>
      <c r="C853">
        <v>51</v>
      </c>
      <c r="D853">
        <v>51</v>
      </c>
      <c r="E853" t="s">
        <v>6239</v>
      </c>
      <c r="F853" s="19" t="s">
        <v>5761</v>
      </c>
      <c r="G853" t="s">
        <v>468</v>
      </c>
      <c r="H853" t="s">
        <v>50</v>
      </c>
    </row>
    <row r="854" spans="1:8" ht="18" customHeight="1">
      <c r="A854">
        <v>941</v>
      </c>
      <c r="B854">
        <v>113</v>
      </c>
      <c r="C854">
        <v>63</v>
      </c>
      <c r="D854">
        <v>63</v>
      </c>
      <c r="E854" t="s">
        <v>6239</v>
      </c>
      <c r="F854" s="19" t="s">
        <v>5761</v>
      </c>
      <c r="G854" t="s">
        <v>468</v>
      </c>
      <c r="H854" t="s">
        <v>3320</v>
      </c>
    </row>
    <row r="855" spans="1:8" ht="18" customHeight="1">
      <c r="A855">
        <v>923</v>
      </c>
      <c r="B855">
        <v>95</v>
      </c>
      <c r="C855">
        <v>45</v>
      </c>
      <c r="D855">
        <v>45</v>
      </c>
      <c r="E855" t="s">
        <v>6239</v>
      </c>
      <c r="F855" s="19" t="s">
        <v>5761</v>
      </c>
      <c r="G855" t="s">
        <v>468</v>
      </c>
      <c r="H855" t="s">
        <v>79</v>
      </c>
    </row>
    <row r="856" spans="1:8" ht="18" customHeight="1">
      <c r="A856">
        <v>888</v>
      </c>
      <c r="B856">
        <v>60</v>
      </c>
      <c r="C856">
        <v>10</v>
      </c>
      <c r="D856">
        <v>10</v>
      </c>
      <c r="E856" t="s">
        <v>6239</v>
      </c>
      <c r="F856" s="19" t="s">
        <v>5761</v>
      </c>
      <c r="G856" t="s">
        <v>468</v>
      </c>
      <c r="H856" t="s">
        <v>460</v>
      </c>
    </row>
    <row r="857" spans="1:8" ht="18" customHeight="1">
      <c r="A857">
        <v>908</v>
      </c>
      <c r="B857">
        <v>80</v>
      </c>
      <c r="C857">
        <v>30</v>
      </c>
      <c r="D857">
        <v>30</v>
      </c>
      <c r="E857" t="s">
        <v>6239</v>
      </c>
      <c r="F857" s="19" t="s">
        <v>5761</v>
      </c>
      <c r="G857" t="s">
        <v>468</v>
      </c>
      <c r="H857" t="s">
        <v>186</v>
      </c>
    </row>
    <row r="858" spans="1:8" ht="18" customHeight="1">
      <c r="A858">
        <v>925</v>
      </c>
      <c r="B858">
        <v>97</v>
      </c>
      <c r="C858">
        <v>47</v>
      </c>
      <c r="D858">
        <v>47</v>
      </c>
      <c r="E858" t="s">
        <v>6239</v>
      </c>
      <c r="F858" s="19" t="s">
        <v>5761</v>
      </c>
      <c r="G858" t="s">
        <v>468</v>
      </c>
      <c r="H858" t="s">
        <v>443</v>
      </c>
    </row>
    <row r="859" spans="1:8" ht="18" customHeight="1">
      <c r="A859">
        <v>940</v>
      </c>
      <c r="B859">
        <v>112</v>
      </c>
      <c r="C859">
        <v>62</v>
      </c>
      <c r="D859">
        <v>62</v>
      </c>
      <c r="E859" t="s">
        <v>6239</v>
      </c>
      <c r="F859" s="19" t="s">
        <v>5761</v>
      </c>
      <c r="G859" t="s">
        <v>468</v>
      </c>
      <c r="H859" t="s">
        <v>1088</v>
      </c>
    </row>
    <row r="860" spans="1:8" ht="18" customHeight="1">
      <c r="A860">
        <v>893</v>
      </c>
      <c r="B860">
        <v>65</v>
      </c>
      <c r="C860">
        <v>15</v>
      </c>
      <c r="D860">
        <v>15</v>
      </c>
      <c r="E860" t="s">
        <v>6239</v>
      </c>
      <c r="F860" s="19" t="s">
        <v>5761</v>
      </c>
      <c r="G860" t="s">
        <v>468</v>
      </c>
      <c r="H860" t="s">
        <v>3613</v>
      </c>
    </row>
    <row r="861" spans="1:8" ht="18" customHeight="1">
      <c r="A861">
        <v>900</v>
      </c>
      <c r="B861">
        <v>72</v>
      </c>
      <c r="C861">
        <v>22</v>
      </c>
      <c r="D861">
        <v>22</v>
      </c>
      <c r="E861" t="s">
        <v>6239</v>
      </c>
      <c r="F861" s="19" t="s">
        <v>5761</v>
      </c>
      <c r="G861" t="s">
        <v>468</v>
      </c>
      <c r="H861" t="s">
        <v>100</v>
      </c>
    </row>
    <row r="862" spans="1:8" ht="18" customHeight="1">
      <c r="A862">
        <v>932</v>
      </c>
      <c r="B862">
        <v>104</v>
      </c>
      <c r="C862">
        <v>54</v>
      </c>
      <c r="D862">
        <v>54</v>
      </c>
      <c r="E862" t="s">
        <v>6239</v>
      </c>
      <c r="F862" s="19" t="s">
        <v>5761</v>
      </c>
      <c r="G862" t="s">
        <v>468</v>
      </c>
      <c r="H862" t="s">
        <v>463</v>
      </c>
    </row>
    <row r="863" spans="1:8" ht="18" customHeight="1">
      <c r="A863">
        <v>898</v>
      </c>
      <c r="B863">
        <v>70</v>
      </c>
      <c r="C863">
        <v>20</v>
      </c>
      <c r="D863">
        <v>20</v>
      </c>
      <c r="E863" t="s">
        <v>6239</v>
      </c>
      <c r="F863" s="19" t="s">
        <v>5761</v>
      </c>
      <c r="G863" t="s">
        <v>468</v>
      </c>
      <c r="H863" t="s">
        <v>32</v>
      </c>
    </row>
    <row r="864" spans="1:8" ht="18" customHeight="1">
      <c r="A864">
        <v>934</v>
      </c>
      <c r="B864">
        <v>106</v>
      </c>
      <c r="C864">
        <v>56</v>
      </c>
      <c r="D864">
        <v>56</v>
      </c>
      <c r="E864" t="s">
        <v>6239</v>
      </c>
      <c r="F864" s="19" t="s">
        <v>5761</v>
      </c>
      <c r="G864" t="s">
        <v>468</v>
      </c>
      <c r="H864" t="s">
        <v>3280</v>
      </c>
    </row>
    <row r="865" spans="1:8" ht="18" customHeight="1">
      <c r="A865">
        <v>903</v>
      </c>
      <c r="B865">
        <v>75</v>
      </c>
      <c r="C865">
        <v>25</v>
      </c>
      <c r="D865">
        <v>25</v>
      </c>
      <c r="E865" t="s">
        <v>6239</v>
      </c>
      <c r="F865" s="19" t="s">
        <v>5761</v>
      </c>
      <c r="G865" t="s">
        <v>468</v>
      </c>
      <c r="H865" t="s">
        <v>19</v>
      </c>
    </row>
    <row r="866" spans="1:8" ht="18" customHeight="1">
      <c r="A866">
        <v>913</v>
      </c>
      <c r="B866">
        <v>85</v>
      </c>
      <c r="C866">
        <v>35</v>
      </c>
      <c r="D866">
        <v>35</v>
      </c>
      <c r="E866" t="s">
        <v>6239</v>
      </c>
      <c r="F866" s="19" t="s">
        <v>5761</v>
      </c>
      <c r="G866" t="s">
        <v>1279</v>
      </c>
      <c r="H866" t="s">
        <v>3608</v>
      </c>
    </row>
    <row r="867" spans="1:8" ht="18" customHeight="1">
      <c r="A867">
        <v>910</v>
      </c>
      <c r="B867">
        <v>82</v>
      </c>
      <c r="C867">
        <v>32</v>
      </c>
      <c r="D867">
        <v>32</v>
      </c>
      <c r="E867" t="s">
        <v>6239</v>
      </c>
      <c r="F867" s="19" t="s">
        <v>5761</v>
      </c>
      <c r="G867" t="s">
        <v>468</v>
      </c>
      <c r="H867" t="s">
        <v>3671</v>
      </c>
    </row>
    <row r="868" spans="1:8" ht="18" customHeight="1">
      <c r="A868">
        <v>899</v>
      </c>
      <c r="B868">
        <v>71</v>
      </c>
      <c r="C868">
        <v>21</v>
      </c>
      <c r="D868">
        <v>21</v>
      </c>
      <c r="E868" t="s">
        <v>6239</v>
      </c>
      <c r="F868" s="19" t="s">
        <v>5761</v>
      </c>
      <c r="G868" t="s">
        <v>468</v>
      </c>
      <c r="H868" t="s">
        <v>453</v>
      </c>
    </row>
    <row r="869" spans="1:8" ht="18" customHeight="1">
      <c r="A869">
        <v>902</v>
      </c>
      <c r="B869">
        <v>74</v>
      </c>
      <c r="C869">
        <v>24</v>
      </c>
      <c r="D869">
        <v>24</v>
      </c>
      <c r="E869" t="s">
        <v>6239</v>
      </c>
      <c r="F869" s="19" t="s">
        <v>5761</v>
      </c>
      <c r="G869" t="s">
        <v>468</v>
      </c>
      <c r="H869" t="s">
        <v>28</v>
      </c>
    </row>
    <row r="870" spans="1:8" ht="18" customHeight="1">
      <c r="A870">
        <v>879</v>
      </c>
      <c r="B870">
        <v>51</v>
      </c>
      <c r="C870">
        <v>1</v>
      </c>
      <c r="D870">
        <v>1</v>
      </c>
      <c r="E870" t="s">
        <v>6239</v>
      </c>
      <c r="F870" s="19" t="s">
        <v>5761</v>
      </c>
      <c r="G870" t="s">
        <v>468</v>
      </c>
      <c r="H870" t="s">
        <v>3131</v>
      </c>
    </row>
    <row r="871" spans="1:8" ht="18" customHeight="1">
      <c r="A871">
        <v>939</v>
      </c>
      <c r="B871">
        <v>111</v>
      </c>
      <c r="C871">
        <v>61</v>
      </c>
      <c r="D871">
        <v>61</v>
      </c>
      <c r="E871" t="s">
        <v>6239</v>
      </c>
      <c r="F871" s="19" t="s">
        <v>5761</v>
      </c>
      <c r="G871" t="s">
        <v>468</v>
      </c>
      <c r="H871" t="s">
        <v>3586</v>
      </c>
    </row>
    <row r="872" spans="1:8" ht="18" customHeight="1">
      <c r="A872">
        <v>928</v>
      </c>
      <c r="B872">
        <v>100</v>
      </c>
      <c r="C872">
        <v>50</v>
      </c>
      <c r="D872">
        <v>50</v>
      </c>
      <c r="E872" t="s">
        <v>6239</v>
      </c>
      <c r="F872" s="19" t="s">
        <v>5761</v>
      </c>
      <c r="G872" t="s">
        <v>468</v>
      </c>
      <c r="H872" t="s">
        <v>1120</v>
      </c>
    </row>
    <row r="873" spans="1:8" ht="18" customHeight="1">
      <c r="A873">
        <v>882</v>
      </c>
      <c r="B873">
        <v>54</v>
      </c>
      <c r="C873">
        <v>4</v>
      </c>
      <c r="D873">
        <v>4</v>
      </c>
      <c r="E873" t="s">
        <v>6239</v>
      </c>
      <c r="F873" s="19" t="s">
        <v>5761</v>
      </c>
      <c r="G873" t="s">
        <v>468</v>
      </c>
      <c r="H873" t="s">
        <v>1371</v>
      </c>
    </row>
    <row r="874" spans="1:8" ht="18" customHeight="1">
      <c r="A874">
        <v>930</v>
      </c>
      <c r="B874">
        <v>102</v>
      </c>
      <c r="C874">
        <v>52</v>
      </c>
      <c r="D874">
        <v>52</v>
      </c>
      <c r="E874" t="s">
        <v>6239</v>
      </c>
      <c r="F874" s="19" t="s">
        <v>5761</v>
      </c>
      <c r="G874" t="s">
        <v>468</v>
      </c>
      <c r="H874" t="s">
        <v>56</v>
      </c>
    </row>
    <row r="875" spans="1:8" ht="18" customHeight="1">
      <c r="A875">
        <v>887</v>
      </c>
      <c r="B875">
        <v>59</v>
      </c>
      <c r="C875">
        <v>9</v>
      </c>
      <c r="D875">
        <v>9</v>
      </c>
      <c r="E875" t="s">
        <v>6239</v>
      </c>
      <c r="F875" s="19" t="s">
        <v>5761</v>
      </c>
      <c r="G875" t="s">
        <v>468</v>
      </c>
      <c r="H875" t="s">
        <v>644</v>
      </c>
    </row>
    <row r="876" spans="1:8" ht="18" customHeight="1">
      <c r="A876">
        <v>918</v>
      </c>
      <c r="B876">
        <v>90</v>
      </c>
      <c r="C876">
        <v>40</v>
      </c>
      <c r="D876">
        <v>40</v>
      </c>
      <c r="E876" t="s">
        <v>6239</v>
      </c>
      <c r="F876" s="19" t="s">
        <v>5761</v>
      </c>
      <c r="G876" t="s">
        <v>468</v>
      </c>
      <c r="H876" t="s">
        <v>3231</v>
      </c>
    </row>
    <row r="877" spans="1:8" ht="18" customHeight="1">
      <c r="A877">
        <v>881</v>
      </c>
      <c r="B877">
        <v>53</v>
      </c>
      <c r="C877">
        <v>3</v>
      </c>
      <c r="D877">
        <v>3</v>
      </c>
      <c r="E877" t="s">
        <v>6239</v>
      </c>
      <c r="F877" s="19" t="s">
        <v>5761</v>
      </c>
      <c r="G877" t="s">
        <v>468</v>
      </c>
      <c r="H877" t="s">
        <v>99</v>
      </c>
    </row>
    <row r="878" spans="1:8" ht="18" customHeight="1">
      <c r="A878">
        <v>905</v>
      </c>
      <c r="B878">
        <v>77</v>
      </c>
      <c r="C878">
        <v>27</v>
      </c>
      <c r="D878">
        <v>27</v>
      </c>
      <c r="E878" t="s">
        <v>6239</v>
      </c>
      <c r="F878" s="19" t="s">
        <v>5761</v>
      </c>
      <c r="G878" t="s">
        <v>468</v>
      </c>
      <c r="H878" t="s">
        <v>901</v>
      </c>
    </row>
    <row r="879" spans="1:8" ht="18" customHeight="1">
      <c r="A879">
        <v>938</v>
      </c>
      <c r="B879">
        <v>110</v>
      </c>
      <c r="C879">
        <v>60</v>
      </c>
      <c r="D879">
        <v>60</v>
      </c>
      <c r="E879" t="s">
        <v>6239</v>
      </c>
      <c r="F879" s="19" t="s">
        <v>5761</v>
      </c>
      <c r="G879" t="s">
        <v>468</v>
      </c>
      <c r="H879" t="s">
        <v>1255</v>
      </c>
    </row>
    <row r="880" spans="1:8" ht="18" customHeight="1">
      <c r="A880">
        <v>915</v>
      </c>
      <c r="B880">
        <v>87</v>
      </c>
      <c r="C880">
        <v>37</v>
      </c>
      <c r="D880">
        <v>37</v>
      </c>
      <c r="E880" t="s">
        <v>6239</v>
      </c>
      <c r="F880" s="19" t="s">
        <v>5761</v>
      </c>
      <c r="G880" t="s">
        <v>468</v>
      </c>
      <c r="H880" t="s">
        <v>36</v>
      </c>
    </row>
    <row r="881" spans="1:10" ht="18" customHeight="1">
      <c r="A881">
        <v>890</v>
      </c>
      <c r="B881">
        <v>62</v>
      </c>
      <c r="C881">
        <v>12</v>
      </c>
      <c r="D881">
        <v>12</v>
      </c>
      <c r="E881" t="s">
        <v>6239</v>
      </c>
      <c r="F881" s="19" t="s">
        <v>5761</v>
      </c>
      <c r="G881" t="s">
        <v>468</v>
      </c>
      <c r="H881" t="s">
        <v>1067</v>
      </c>
    </row>
    <row r="882" spans="1:10" ht="18" customHeight="1">
      <c r="A882">
        <v>1163</v>
      </c>
      <c r="B882">
        <v>135</v>
      </c>
      <c r="C882">
        <v>85</v>
      </c>
      <c r="D882" s="12">
        <v>20</v>
      </c>
      <c r="E882" t="s">
        <v>6239</v>
      </c>
      <c r="F882" s="19" t="s">
        <v>5763</v>
      </c>
      <c r="G882" t="s">
        <v>468</v>
      </c>
      <c r="H882" t="s">
        <v>457</v>
      </c>
    </row>
    <row r="883" spans="1:10" ht="18" customHeight="1">
      <c r="A883">
        <v>1169</v>
      </c>
      <c r="B883">
        <v>141</v>
      </c>
      <c r="C883">
        <v>91</v>
      </c>
      <c r="D883" s="12">
        <v>26</v>
      </c>
      <c r="E883" t="s">
        <v>6239</v>
      </c>
      <c r="F883" s="19" t="s">
        <v>5763</v>
      </c>
      <c r="G883" t="s">
        <v>468</v>
      </c>
      <c r="H883" t="s">
        <v>58</v>
      </c>
    </row>
    <row r="884" spans="1:10" ht="18" customHeight="1">
      <c r="A884">
        <v>1151</v>
      </c>
      <c r="B884">
        <v>123</v>
      </c>
      <c r="C884">
        <v>73</v>
      </c>
      <c r="D884" s="12">
        <v>8</v>
      </c>
      <c r="E884" t="s">
        <v>6239</v>
      </c>
      <c r="F884" s="19" t="s">
        <v>5763</v>
      </c>
      <c r="G884" t="s">
        <v>468</v>
      </c>
      <c r="H884" t="s">
        <v>1174</v>
      </c>
    </row>
    <row r="885" spans="1:10" ht="18" customHeight="1">
      <c r="A885">
        <v>1164</v>
      </c>
      <c r="B885">
        <v>136</v>
      </c>
      <c r="C885">
        <v>86</v>
      </c>
      <c r="D885" s="12">
        <v>21</v>
      </c>
      <c r="E885" t="s">
        <v>6239</v>
      </c>
      <c r="F885" s="19" t="s">
        <v>5763</v>
      </c>
      <c r="G885" t="s">
        <v>468</v>
      </c>
      <c r="H885" t="s">
        <v>135</v>
      </c>
    </row>
    <row r="886" spans="1:10" ht="18" customHeight="1">
      <c r="A886">
        <v>1159</v>
      </c>
      <c r="B886">
        <v>131</v>
      </c>
      <c r="C886">
        <v>81</v>
      </c>
      <c r="D886" s="12">
        <v>16</v>
      </c>
      <c r="E886" t="s">
        <v>6239</v>
      </c>
      <c r="F886" s="19" t="s">
        <v>5763</v>
      </c>
      <c r="G886" t="s">
        <v>468</v>
      </c>
      <c r="H886" t="s">
        <v>31</v>
      </c>
    </row>
    <row r="887" spans="1:10" ht="18" customHeight="1">
      <c r="A887">
        <v>1154</v>
      </c>
      <c r="B887">
        <v>126</v>
      </c>
      <c r="C887">
        <v>76</v>
      </c>
      <c r="D887" s="12">
        <v>11</v>
      </c>
      <c r="E887" t="s">
        <v>6239</v>
      </c>
      <c r="F887" s="19" t="s">
        <v>5763</v>
      </c>
      <c r="G887" t="s">
        <v>468</v>
      </c>
      <c r="H887" t="s">
        <v>102</v>
      </c>
    </row>
    <row r="888" spans="1:10" ht="18" customHeight="1">
      <c r="A888">
        <v>1152</v>
      </c>
      <c r="B888">
        <v>124</v>
      </c>
      <c r="C888">
        <v>74</v>
      </c>
      <c r="D888" s="12">
        <v>9</v>
      </c>
      <c r="E888" t="s">
        <v>6239</v>
      </c>
      <c r="F888" s="19" t="s">
        <v>5763</v>
      </c>
      <c r="G888" t="s">
        <v>468</v>
      </c>
      <c r="H888" t="s">
        <v>21</v>
      </c>
    </row>
    <row r="889" spans="1:10" ht="18" customHeight="1">
      <c r="A889">
        <v>1166</v>
      </c>
      <c r="B889">
        <v>138</v>
      </c>
      <c r="C889">
        <v>88</v>
      </c>
      <c r="D889" s="12">
        <v>23</v>
      </c>
      <c r="E889" t="s">
        <v>6239</v>
      </c>
      <c r="F889" s="19" t="s">
        <v>5763</v>
      </c>
      <c r="G889" t="s">
        <v>468</v>
      </c>
      <c r="H889" t="s">
        <v>54</v>
      </c>
    </row>
    <row r="890" spans="1:10" ht="18" customHeight="1">
      <c r="A890">
        <v>1155</v>
      </c>
      <c r="B890">
        <v>127</v>
      </c>
      <c r="C890">
        <v>77</v>
      </c>
      <c r="D890" s="12">
        <v>12</v>
      </c>
      <c r="E890" t="s">
        <v>6239</v>
      </c>
      <c r="F890" s="19" t="s">
        <v>5763</v>
      </c>
      <c r="G890" t="s">
        <v>468</v>
      </c>
      <c r="H890" t="s">
        <v>67</v>
      </c>
    </row>
    <row r="891" spans="1:10" ht="18" customHeight="1">
      <c r="A891">
        <v>1161</v>
      </c>
      <c r="B891">
        <v>133</v>
      </c>
      <c r="C891">
        <v>83</v>
      </c>
      <c r="D891" s="12">
        <v>18</v>
      </c>
      <c r="E891" t="s">
        <v>6239</v>
      </c>
      <c r="F891" s="19" t="s">
        <v>5763</v>
      </c>
      <c r="G891" t="s">
        <v>468</v>
      </c>
      <c r="H891" t="s">
        <v>11</v>
      </c>
      <c r="J891" s="1"/>
    </row>
    <row r="892" spans="1:10" ht="18" customHeight="1">
      <c r="A892">
        <v>1144</v>
      </c>
      <c r="B892">
        <v>116</v>
      </c>
      <c r="C892">
        <v>66</v>
      </c>
      <c r="D892" s="12">
        <v>1</v>
      </c>
      <c r="E892" t="s">
        <v>6239</v>
      </c>
      <c r="F892" s="19" t="s">
        <v>5763</v>
      </c>
      <c r="G892" t="s">
        <v>468</v>
      </c>
      <c r="H892" t="s">
        <v>1356</v>
      </c>
      <c r="J892" s="1"/>
    </row>
    <row r="893" spans="1:10" ht="18" customHeight="1">
      <c r="A893">
        <v>1165</v>
      </c>
      <c r="B893">
        <v>137</v>
      </c>
      <c r="C893">
        <v>87</v>
      </c>
      <c r="D893" s="12">
        <v>22</v>
      </c>
      <c r="E893" t="s">
        <v>6239</v>
      </c>
      <c r="F893" s="19" t="s">
        <v>5763</v>
      </c>
      <c r="G893" t="s">
        <v>468</v>
      </c>
      <c r="H893" t="s">
        <v>52</v>
      </c>
      <c r="J893" s="1"/>
    </row>
    <row r="894" spans="1:10" ht="18" customHeight="1">
      <c r="A894">
        <v>1148</v>
      </c>
      <c r="B894">
        <v>120</v>
      </c>
      <c r="C894">
        <v>70</v>
      </c>
      <c r="D894" s="12">
        <v>5</v>
      </c>
      <c r="E894" t="s">
        <v>6239</v>
      </c>
      <c r="F894" s="19" t="s">
        <v>5763</v>
      </c>
      <c r="G894" t="s">
        <v>468</v>
      </c>
      <c r="H894" t="s">
        <v>726</v>
      </c>
      <c r="J894" s="1"/>
    </row>
    <row r="895" spans="1:10" ht="18" customHeight="1">
      <c r="A895">
        <v>1147</v>
      </c>
      <c r="B895">
        <v>119</v>
      </c>
      <c r="C895">
        <v>69</v>
      </c>
      <c r="D895" s="12">
        <v>4</v>
      </c>
      <c r="E895" t="s">
        <v>6239</v>
      </c>
      <c r="F895" s="19" t="s">
        <v>5763</v>
      </c>
      <c r="G895" t="s">
        <v>468</v>
      </c>
      <c r="H895" t="s">
        <v>709</v>
      </c>
      <c r="J895" s="1"/>
    </row>
    <row r="896" spans="1:10" ht="18" customHeight="1">
      <c r="A896">
        <v>1160</v>
      </c>
      <c r="B896">
        <v>132</v>
      </c>
      <c r="C896">
        <v>82</v>
      </c>
      <c r="D896" s="12">
        <v>17</v>
      </c>
      <c r="E896" t="s">
        <v>6239</v>
      </c>
      <c r="F896" s="19" t="s">
        <v>5763</v>
      </c>
      <c r="G896" t="s">
        <v>468</v>
      </c>
      <c r="H896" t="s">
        <v>20</v>
      </c>
      <c r="J896" s="1"/>
    </row>
    <row r="897" spans="1:10" ht="18" customHeight="1">
      <c r="A897">
        <v>1149</v>
      </c>
      <c r="B897">
        <v>121</v>
      </c>
      <c r="C897">
        <v>71</v>
      </c>
      <c r="D897" s="12">
        <v>6</v>
      </c>
      <c r="E897" t="s">
        <v>6239</v>
      </c>
      <c r="F897" s="19" t="s">
        <v>5763</v>
      </c>
      <c r="G897" t="s">
        <v>468</v>
      </c>
      <c r="H897" t="s">
        <v>460</v>
      </c>
      <c r="J897" s="1"/>
    </row>
    <row r="898" spans="1:10" ht="18" customHeight="1">
      <c r="A898">
        <v>1162</v>
      </c>
      <c r="B898">
        <v>134</v>
      </c>
      <c r="C898">
        <v>84</v>
      </c>
      <c r="D898" s="12">
        <v>19</v>
      </c>
      <c r="E898" t="s">
        <v>6239</v>
      </c>
      <c r="F898" s="19" t="s">
        <v>5763</v>
      </c>
      <c r="G898" t="s">
        <v>468</v>
      </c>
      <c r="H898" t="s">
        <v>12</v>
      </c>
      <c r="J898" s="1"/>
    </row>
    <row r="899" spans="1:10" ht="18" customHeight="1">
      <c r="A899">
        <v>1157</v>
      </c>
      <c r="B899">
        <v>129</v>
      </c>
      <c r="C899">
        <v>79</v>
      </c>
      <c r="D899" s="12">
        <v>14</v>
      </c>
      <c r="E899" t="s">
        <v>6239</v>
      </c>
      <c r="F899" s="19" t="s">
        <v>5763</v>
      </c>
      <c r="G899" t="s">
        <v>468</v>
      </c>
      <c r="H899" t="s">
        <v>98</v>
      </c>
      <c r="J899" s="1"/>
    </row>
    <row r="900" spans="1:10" ht="18" customHeight="1">
      <c r="A900">
        <v>1153</v>
      </c>
      <c r="B900">
        <v>125</v>
      </c>
      <c r="C900">
        <v>75</v>
      </c>
      <c r="D900" s="12">
        <v>10</v>
      </c>
      <c r="E900" t="s">
        <v>6239</v>
      </c>
      <c r="F900" s="19" t="s">
        <v>5763</v>
      </c>
      <c r="G900" t="s">
        <v>468</v>
      </c>
      <c r="H900" t="s">
        <v>28</v>
      </c>
      <c r="J900" s="1"/>
    </row>
    <row r="901" spans="1:10" ht="18" customHeight="1">
      <c r="A901">
        <v>1156</v>
      </c>
      <c r="B901">
        <v>128</v>
      </c>
      <c r="C901">
        <v>78</v>
      </c>
      <c r="D901" s="12">
        <v>13</v>
      </c>
      <c r="E901" t="s">
        <v>6239</v>
      </c>
      <c r="F901" s="19" t="s">
        <v>5763</v>
      </c>
      <c r="G901" t="s">
        <v>468</v>
      </c>
      <c r="H901" t="s">
        <v>465</v>
      </c>
      <c r="J901" s="1"/>
    </row>
    <row r="902" spans="1:10" ht="18" customHeight="1">
      <c r="A902">
        <v>1167</v>
      </c>
      <c r="B902">
        <v>139</v>
      </c>
      <c r="C902">
        <v>89</v>
      </c>
      <c r="D902" s="12">
        <v>24</v>
      </c>
      <c r="E902" t="s">
        <v>6239</v>
      </c>
      <c r="F902" s="19" t="s">
        <v>5763</v>
      </c>
      <c r="G902" t="s">
        <v>468</v>
      </c>
      <c r="H902" t="s">
        <v>1120</v>
      </c>
      <c r="J902" s="1"/>
    </row>
    <row r="903" spans="1:10" ht="18" customHeight="1">
      <c r="A903">
        <v>1146</v>
      </c>
      <c r="B903">
        <v>118</v>
      </c>
      <c r="C903">
        <v>68</v>
      </c>
      <c r="D903" s="12">
        <v>3</v>
      </c>
      <c r="E903" t="s">
        <v>6239</v>
      </c>
      <c r="F903" s="19" t="s">
        <v>5763</v>
      </c>
      <c r="G903" t="s">
        <v>468</v>
      </c>
      <c r="H903" t="s">
        <v>1371</v>
      </c>
      <c r="J903" s="1"/>
    </row>
    <row r="904" spans="1:10" ht="18" customHeight="1">
      <c r="A904">
        <v>1168</v>
      </c>
      <c r="B904">
        <v>140</v>
      </c>
      <c r="C904">
        <v>90</v>
      </c>
      <c r="D904" s="12">
        <v>25</v>
      </c>
      <c r="E904" t="s">
        <v>6239</v>
      </c>
      <c r="F904" s="19" t="s">
        <v>5763</v>
      </c>
      <c r="G904" t="s">
        <v>468</v>
      </c>
      <c r="H904" t="s">
        <v>56</v>
      </c>
      <c r="J904" s="1"/>
    </row>
    <row r="905" spans="1:10" ht="18" customHeight="1">
      <c r="A905">
        <v>1150</v>
      </c>
      <c r="B905">
        <v>122</v>
      </c>
      <c r="C905">
        <v>72</v>
      </c>
      <c r="D905" s="12">
        <v>7</v>
      </c>
      <c r="E905" t="s">
        <v>6239</v>
      </c>
      <c r="F905" s="19" t="s">
        <v>5763</v>
      </c>
      <c r="G905" t="s">
        <v>468</v>
      </c>
      <c r="H905" t="s">
        <v>644</v>
      </c>
      <c r="J905" s="1"/>
    </row>
    <row r="906" spans="1:10" ht="18" customHeight="1">
      <c r="A906">
        <v>1145</v>
      </c>
      <c r="B906">
        <v>117</v>
      </c>
      <c r="C906">
        <v>67</v>
      </c>
      <c r="D906" s="12">
        <v>2</v>
      </c>
      <c r="E906" t="s">
        <v>6239</v>
      </c>
      <c r="F906" s="19" t="s">
        <v>5763</v>
      </c>
      <c r="G906" t="s">
        <v>468</v>
      </c>
      <c r="H906" t="s">
        <v>99</v>
      </c>
      <c r="J906" s="1"/>
    </row>
    <row r="907" spans="1:10" ht="18" customHeight="1">
      <c r="A907">
        <v>1158</v>
      </c>
      <c r="B907">
        <v>130</v>
      </c>
      <c r="C907">
        <v>80</v>
      </c>
      <c r="D907" s="12">
        <v>15</v>
      </c>
      <c r="E907" t="s">
        <v>6239</v>
      </c>
      <c r="F907" s="19" t="s">
        <v>5763</v>
      </c>
      <c r="G907" t="s">
        <v>468</v>
      </c>
      <c r="H907" t="s">
        <v>901</v>
      </c>
      <c r="J907" s="1"/>
    </row>
    <row r="908" spans="1:10" ht="18" customHeight="1">
      <c r="A908">
        <v>499</v>
      </c>
      <c r="B908">
        <v>191</v>
      </c>
      <c r="C908">
        <v>191</v>
      </c>
      <c r="D908">
        <v>191</v>
      </c>
      <c r="E908" t="s">
        <v>440</v>
      </c>
      <c r="F908" t="s">
        <v>5762</v>
      </c>
      <c r="G908" t="s">
        <v>1404</v>
      </c>
      <c r="H908" t="s">
        <v>228</v>
      </c>
      <c r="J908" s="1"/>
    </row>
    <row r="909" spans="1:10" ht="18" customHeight="1">
      <c r="A909">
        <v>511</v>
      </c>
      <c r="B909">
        <v>203</v>
      </c>
      <c r="C909">
        <v>203</v>
      </c>
      <c r="D909">
        <v>203</v>
      </c>
      <c r="E909" t="s">
        <v>440</v>
      </c>
      <c r="F909" t="s">
        <v>5762</v>
      </c>
      <c r="G909" t="s">
        <v>1404</v>
      </c>
      <c r="H909" t="s">
        <v>234</v>
      </c>
      <c r="J909" s="1"/>
    </row>
    <row r="910" spans="1:10" ht="18" customHeight="1">
      <c r="A910">
        <v>363</v>
      </c>
      <c r="B910">
        <v>55</v>
      </c>
      <c r="C910">
        <v>55</v>
      </c>
      <c r="D910">
        <v>55</v>
      </c>
      <c r="E910" t="s">
        <v>440</v>
      </c>
      <c r="F910" t="s">
        <v>5762</v>
      </c>
      <c r="G910" t="s">
        <v>1404</v>
      </c>
      <c r="H910" t="s">
        <v>2452</v>
      </c>
      <c r="J910" s="1"/>
    </row>
    <row r="911" spans="1:10" ht="18" customHeight="1">
      <c r="A911">
        <v>317</v>
      </c>
      <c r="B911">
        <v>9</v>
      </c>
      <c r="C911">
        <v>9</v>
      </c>
      <c r="D911">
        <v>9</v>
      </c>
      <c r="E911" t="s">
        <v>440</v>
      </c>
      <c r="F911" t="s">
        <v>5762</v>
      </c>
      <c r="G911" t="s">
        <v>1404</v>
      </c>
      <c r="H911" t="s">
        <v>2179</v>
      </c>
      <c r="J911" s="1"/>
    </row>
    <row r="912" spans="1:10" ht="18" customHeight="1">
      <c r="A912">
        <v>488</v>
      </c>
      <c r="B912">
        <v>180</v>
      </c>
      <c r="C912">
        <v>180</v>
      </c>
      <c r="D912">
        <v>180</v>
      </c>
      <c r="E912" t="s">
        <v>440</v>
      </c>
      <c r="F912" t="s">
        <v>5762</v>
      </c>
      <c r="G912" t="s">
        <v>1404</v>
      </c>
      <c r="H912" t="s">
        <v>220</v>
      </c>
      <c r="J912" s="1"/>
    </row>
    <row r="913" spans="1:10" ht="18" customHeight="1">
      <c r="A913">
        <v>466</v>
      </c>
      <c r="B913">
        <v>158</v>
      </c>
      <c r="C913">
        <v>158</v>
      </c>
      <c r="D913">
        <v>158</v>
      </c>
      <c r="E913" t="s">
        <v>440</v>
      </c>
      <c r="F913" t="s">
        <v>5762</v>
      </c>
      <c r="G913" t="s">
        <v>1404</v>
      </c>
      <c r="H913" t="s">
        <v>203</v>
      </c>
      <c r="J913" s="1"/>
    </row>
    <row r="914" spans="1:10" ht="18" customHeight="1">
      <c r="A914">
        <v>467</v>
      </c>
      <c r="B914">
        <v>159</v>
      </c>
      <c r="C914">
        <v>159</v>
      </c>
      <c r="D914">
        <v>159</v>
      </c>
      <c r="E914" t="s">
        <v>440</v>
      </c>
      <c r="F914" t="s">
        <v>5762</v>
      </c>
      <c r="G914" t="s">
        <v>1404</v>
      </c>
      <c r="H914" t="s">
        <v>457</v>
      </c>
      <c r="J914" s="1"/>
    </row>
    <row r="915" spans="1:10" ht="18" customHeight="1">
      <c r="A915">
        <v>412</v>
      </c>
      <c r="B915">
        <v>104</v>
      </c>
      <c r="C915">
        <v>104</v>
      </c>
      <c r="D915">
        <v>104</v>
      </c>
      <c r="E915" t="s">
        <v>440</v>
      </c>
      <c r="F915" t="s">
        <v>5762</v>
      </c>
      <c r="G915" t="s">
        <v>1404</v>
      </c>
      <c r="H915" t="s">
        <v>164</v>
      </c>
      <c r="J915" s="1"/>
    </row>
    <row r="916" spans="1:10" ht="18" customHeight="1">
      <c r="A916">
        <v>505</v>
      </c>
      <c r="B916">
        <v>197</v>
      </c>
      <c r="C916">
        <v>197</v>
      </c>
      <c r="D916">
        <v>197</v>
      </c>
      <c r="E916" t="s">
        <v>440</v>
      </c>
      <c r="F916" t="s">
        <v>5762</v>
      </c>
      <c r="G916" t="s">
        <v>1404</v>
      </c>
      <c r="H916" t="s">
        <v>58</v>
      </c>
      <c r="J916" s="1"/>
    </row>
    <row r="917" spans="1:10" ht="18" customHeight="1">
      <c r="A917">
        <v>339</v>
      </c>
      <c r="B917">
        <v>31</v>
      </c>
      <c r="C917">
        <v>31</v>
      </c>
      <c r="D917">
        <v>31</v>
      </c>
      <c r="E917" t="s">
        <v>440</v>
      </c>
      <c r="F917" t="s">
        <v>5762</v>
      </c>
      <c r="G917" t="s">
        <v>1404</v>
      </c>
      <c r="H917" t="s">
        <v>760</v>
      </c>
      <c r="J917" s="1"/>
    </row>
    <row r="918" spans="1:10" ht="18" customHeight="1">
      <c r="A918">
        <v>311</v>
      </c>
      <c r="B918">
        <v>3</v>
      </c>
      <c r="C918">
        <v>3</v>
      </c>
      <c r="D918">
        <v>3</v>
      </c>
      <c r="E918" t="s">
        <v>440</v>
      </c>
      <c r="F918" t="s">
        <v>5762</v>
      </c>
      <c r="G918" t="s">
        <v>1404</v>
      </c>
      <c r="H918" t="s">
        <v>2144</v>
      </c>
      <c r="J918" s="1"/>
    </row>
    <row r="919" spans="1:10" ht="18" customHeight="1">
      <c r="A919">
        <v>347</v>
      </c>
      <c r="B919">
        <v>39</v>
      </c>
      <c r="C919">
        <v>39</v>
      </c>
      <c r="D919">
        <v>39</v>
      </c>
      <c r="E919" t="s">
        <v>440</v>
      </c>
      <c r="F919" t="s">
        <v>5762</v>
      </c>
      <c r="G919" t="s">
        <v>1404</v>
      </c>
      <c r="H919" t="s">
        <v>1174</v>
      </c>
      <c r="J919" s="1"/>
    </row>
    <row r="920" spans="1:10" ht="18" customHeight="1">
      <c r="A920">
        <v>461</v>
      </c>
      <c r="B920">
        <v>153</v>
      </c>
      <c r="C920">
        <v>153</v>
      </c>
      <c r="D920">
        <v>153</v>
      </c>
      <c r="E920" t="s">
        <v>440</v>
      </c>
      <c r="F920" t="s">
        <v>5762</v>
      </c>
      <c r="G920" t="s">
        <v>1404</v>
      </c>
      <c r="H920" t="s">
        <v>74</v>
      </c>
      <c r="J920" s="1"/>
    </row>
    <row r="921" spans="1:10" ht="18" customHeight="1">
      <c r="A921">
        <v>449</v>
      </c>
      <c r="B921">
        <v>141</v>
      </c>
      <c r="C921">
        <v>141</v>
      </c>
      <c r="D921">
        <v>141</v>
      </c>
      <c r="E921" t="s">
        <v>440</v>
      </c>
      <c r="F921" t="s">
        <v>5762</v>
      </c>
      <c r="G921" t="s">
        <v>5587</v>
      </c>
      <c r="H921" t="s">
        <v>191</v>
      </c>
      <c r="J921" s="1"/>
    </row>
    <row r="922" spans="1:10" ht="18" customHeight="1">
      <c r="A922">
        <v>332</v>
      </c>
      <c r="B922">
        <v>24</v>
      </c>
      <c r="C922">
        <v>24</v>
      </c>
      <c r="D922">
        <v>24</v>
      </c>
      <c r="E922" t="s">
        <v>440</v>
      </c>
      <c r="F922" t="s">
        <v>5762</v>
      </c>
      <c r="G922" t="s">
        <v>1404</v>
      </c>
      <c r="H922" t="s">
        <v>2258</v>
      </c>
      <c r="J922" s="1"/>
    </row>
    <row r="923" spans="1:10" ht="18" customHeight="1">
      <c r="A923">
        <v>509</v>
      </c>
      <c r="B923">
        <v>201</v>
      </c>
      <c r="C923">
        <v>201</v>
      </c>
      <c r="D923">
        <v>201</v>
      </c>
      <c r="E923" t="s">
        <v>440</v>
      </c>
      <c r="F923" t="s">
        <v>5762</v>
      </c>
      <c r="G923" t="s">
        <v>1404</v>
      </c>
      <c r="H923" t="s">
        <v>238</v>
      </c>
      <c r="J923" s="1"/>
    </row>
    <row r="924" spans="1:10" ht="18" customHeight="1">
      <c r="A924">
        <v>484</v>
      </c>
      <c r="B924">
        <v>176</v>
      </c>
      <c r="C924">
        <v>176</v>
      </c>
      <c r="D924">
        <v>176</v>
      </c>
      <c r="E924" t="s">
        <v>440</v>
      </c>
      <c r="F924" t="s">
        <v>5762</v>
      </c>
      <c r="G924" t="s">
        <v>1404</v>
      </c>
      <c r="H924" t="s">
        <v>120</v>
      </c>
      <c r="J924" s="1"/>
    </row>
    <row r="925" spans="1:10" ht="18" customHeight="1">
      <c r="A925">
        <v>325</v>
      </c>
      <c r="B925">
        <v>17</v>
      </c>
      <c r="C925">
        <v>17</v>
      </c>
      <c r="D925">
        <v>17</v>
      </c>
      <c r="E925" t="s">
        <v>440</v>
      </c>
      <c r="F925" t="s">
        <v>5762</v>
      </c>
      <c r="G925" t="s">
        <v>1404</v>
      </c>
      <c r="H925" t="s">
        <v>2212</v>
      </c>
      <c r="J925" s="1"/>
    </row>
    <row r="926" spans="1:10" ht="18" customHeight="1">
      <c r="A926">
        <v>439</v>
      </c>
      <c r="B926">
        <v>131</v>
      </c>
      <c r="C926">
        <v>131</v>
      </c>
      <c r="D926">
        <v>131</v>
      </c>
      <c r="E926" t="s">
        <v>440</v>
      </c>
      <c r="F926" t="s">
        <v>5762</v>
      </c>
      <c r="G926" t="s">
        <v>1404</v>
      </c>
      <c r="H926" t="s">
        <v>183</v>
      </c>
      <c r="J926" s="1"/>
    </row>
    <row r="927" spans="1:10" ht="18" customHeight="1">
      <c r="A927">
        <v>475</v>
      </c>
      <c r="B927">
        <v>167</v>
      </c>
      <c r="C927">
        <v>167</v>
      </c>
      <c r="D927">
        <v>167</v>
      </c>
      <c r="E927" t="s">
        <v>440</v>
      </c>
      <c r="F927" t="s">
        <v>5762</v>
      </c>
      <c r="G927" t="s">
        <v>1404</v>
      </c>
      <c r="H927" t="s">
        <v>210</v>
      </c>
      <c r="J927" s="1"/>
    </row>
    <row r="928" spans="1:10" ht="18" customHeight="1">
      <c r="A928">
        <v>428</v>
      </c>
      <c r="B928">
        <v>120</v>
      </c>
      <c r="C928">
        <v>120</v>
      </c>
      <c r="D928">
        <v>120</v>
      </c>
      <c r="E928" t="s">
        <v>440</v>
      </c>
      <c r="F928" t="s">
        <v>5762</v>
      </c>
      <c r="G928" t="s">
        <v>1866</v>
      </c>
      <c r="H928" t="s">
        <v>179</v>
      </c>
      <c r="J928" s="1"/>
    </row>
    <row r="929" spans="1:10" ht="18" customHeight="1">
      <c r="A929">
        <v>348</v>
      </c>
      <c r="B929">
        <v>40</v>
      </c>
      <c r="C929">
        <v>40</v>
      </c>
      <c r="D929">
        <v>40</v>
      </c>
      <c r="E929" t="s">
        <v>440</v>
      </c>
      <c r="F929" t="s">
        <v>5762</v>
      </c>
      <c r="G929" t="s">
        <v>1404</v>
      </c>
      <c r="H929" t="s">
        <v>2356</v>
      </c>
      <c r="J929" s="1"/>
    </row>
    <row r="930" spans="1:10" ht="18" customHeight="1">
      <c r="A930">
        <v>432</v>
      </c>
      <c r="B930">
        <v>124</v>
      </c>
      <c r="C930">
        <v>124</v>
      </c>
      <c r="D930">
        <v>124</v>
      </c>
      <c r="E930" t="s">
        <v>440</v>
      </c>
      <c r="F930" t="s">
        <v>5762</v>
      </c>
      <c r="G930" t="s">
        <v>1866</v>
      </c>
      <c r="H930" t="s">
        <v>31</v>
      </c>
      <c r="J930" s="1"/>
    </row>
    <row r="931" spans="1:10" ht="18" customHeight="1">
      <c r="A931">
        <v>360</v>
      </c>
      <c r="B931">
        <v>52</v>
      </c>
      <c r="C931">
        <v>52</v>
      </c>
      <c r="D931">
        <v>52</v>
      </c>
      <c r="E931" t="s">
        <v>440</v>
      </c>
      <c r="F931" t="s">
        <v>5762</v>
      </c>
      <c r="G931" t="s">
        <v>1872</v>
      </c>
      <c r="H931" t="s">
        <v>1221</v>
      </c>
      <c r="J931" s="1"/>
    </row>
    <row r="932" spans="1:10" ht="18" customHeight="1">
      <c r="A932">
        <v>359</v>
      </c>
      <c r="B932">
        <v>51</v>
      </c>
      <c r="C932">
        <v>51</v>
      </c>
      <c r="D932">
        <v>51</v>
      </c>
      <c r="E932" t="s">
        <v>440</v>
      </c>
      <c r="F932" t="s">
        <v>5762</v>
      </c>
      <c r="G932" t="s">
        <v>1872</v>
      </c>
      <c r="H932" t="s">
        <v>1155</v>
      </c>
      <c r="J932" s="1"/>
    </row>
    <row r="933" spans="1:10" ht="18" customHeight="1">
      <c r="A933">
        <v>391</v>
      </c>
      <c r="B933">
        <v>83</v>
      </c>
      <c r="C933">
        <v>83</v>
      </c>
      <c r="D933">
        <v>83</v>
      </c>
      <c r="E933" t="s">
        <v>440</v>
      </c>
      <c r="F933" t="s">
        <v>5762</v>
      </c>
      <c r="G933" t="s">
        <v>5587</v>
      </c>
      <c r="H933" t="s">
        <v>145</v>
      </c>
      <c r="J933" s="1"/>
    </row>
    <row r="934" spans="1:10" ht="18" customHeight="1">
      <c r="A934">
        <v>366</v>
      </c>
      <c r="B934">
        <v>58</v>
      </c>
      <c r="C934">
        <v>58</v>
      </c>
      <c r="D934">
        <v>58</v>
      </c>
      <c r="E934" t="s">
        <v>440</v>
      </c>
      <c r="F934" t="s">
        <v>5762</v>
      </c>
      <c r="G934" t="s">
        <v>1404</v>
      </c>
      <c r="H934" t="s">
        <v>2468</v>
      </c>
      <c r="J934" s="1"/>
    </row>
    <row r="935" spans="1:10" ht="18" customHeight="1">
      <c r="A935">
        <v>352</v>
      </c>
      <c r="B935">
        <v>44</v>
      </c>
      <c r="C935">
        <v>44</v>
      </c>
      <c r="D935">
        <v>44</v>
      </c>
      <c r="E935" t="s">
        <v>440</v>
      </c>
      <c r="F935" t="s">
        <v>5762</v>
      </c>
      <c r="G935" t="s">
        <v>1404</v>
      </c>
      <c r="H935" t="s">
        <v>2384</v>
      </c>
      <c r="J935" s="1"/>
    </row>
    <row r="936" spans="1:10" ht="18" customHeight="1">
      <c r="A936">
        <v>403</v>
      </c>
      <c r="B936">
        <v>95</v>
      </c>
      <c r="C936">
        <v>95</v>
      </c>
      <c r="D936">
        <v>95</v>
      </c>
      <c r="E936" t="s">
        <v>440</v>
      </c>
      <c r="F936" t="s">
        <v>5762</v>
      </c>
      <c r="G936" t="s">
        <v>1404</v>
      </c>
      <c r="H936" t="s">
        <v>153</v>
      </c>
      <c r="J936" s="1"/>
    </row>
    <row r="937" spans="1:10" ht="18" customHeight="1">
      <c r="A937">
        <v>517</v>
      </c>
      <c r="B937">
        <v>209</v>
      </c>
      <c r="C937">
        <v>209</v>
      </c>
      <c r="D937">
        <v>209</v>
      </c>
      <c r="E937" t="s">
        <v>440</v>
      </c>
      <c r="F937" t="s">
        <v>5762</v>
      </c>
      <c r="G937" t="s">
        <v>1912</v>
      </c>
      <c r="H937" t="s">
        <v>241</v>
      </c>
      <c r="J937" s="1"/>
    </row>
    <row r="938" spans="1:10" ht="18" customHeight="1">
      <c r="A938">
        <v>502</v>
      </c>
      <c r="B938">
        <v>194</v>
      </c>
      <c r="C938">
        <v>194</v>
      </c>
      <c r="D938">
        <v>194</v>
      </c>
      <c r="E938" t="s">
        <v>440</v>
      </c>
      <c r="F938" t="s">
        <v>5762</v>
      </c>
      <c r="G938" t="s">
        <v>5624</v>
      </c>
      <c r="H938" t="s">
        <v>231</v>
      </c>
      <c r="J938" s="1"/>
    </row>
    <row r="939" spans="1:10" ht="18" customHeight="1">
      <c r="A939">
        <v>408</v>
      </c>
      <c r="B939">
        <v>100</v>
      </c>
      <c r="C939">
        <v>100</v>
      </c>
      <c r="D939">
        <v>100</v>
      </c>
      <c r="E939" t="s">
        <v>440</v>
      </c>
      <c r="F939" t="s">
        <v>5762</v>
      </c>
      <c r="G939" t="s">
        <v>1404</v>
      </c>
      <c r="H939" t="s">
        <v>160</v>
      </c>
      <c r="J939" s="1"/>
    </row>
    <row r="940" spans="1:10" ht="18" customHeight="1">
      <c r="A940">
        <v>401</v>
      </c>
      <c r="B940">
        <v>93</v>
      </c>
      <c r="C940">
        <v>93</v>
      </c>
      <c r="D940">
        <v>93</v>
      </c>
      <c r="E940" t="s">
        <v>440</v>
      </c>
      <c r="F940" t="s">
        <v>5762</v>
      </c>
      <c r="G940" t="s">
        <v>5587</v>
      </c>
      <c r="H940" t="s">
        <v>150</v>
      </c>
      <c r="J940" s="1"/>
    </row>
    <row r="941" spans="1:10" ht="18" customHeight="1">
      <c r="A941">
        <v>507</v>
      </c>
      <c r="B941">
        <v>199</v>
      </c>
      <c r="C941">
        <v>199</v>
      </c>
      <c r="D941">
        <v>199</v>
      </c>
      <c r="E941" t="s">
        <v>440</v>
      </c>
      <c r="F941" t="s">
        <v>5762</v>
      </c>
      <c r="G941" t="s">
        <v>5624</v>
      </c>
      <c r="H941" t="s">
        <v>232</v>
      </c>
      <c r="J941" s="1"/>
    </row>
    <row r="942" spans="1:10" ht="18" customHeight="1">
      <c r="A942">
        <v>446</v>
      </c>
      <c r="B942">
        <v>138</v>
      </c>
      <c r="C942">
        <v>138</v>
      </c>
      <c r="D942">
        <v>138</v>
      </c>
      <c r="E942" t="s">
        <v>440</v>
      </c>
      <c r="F942" t="s">
        <v>5762</v>
      </c>
      <c r="G942" t="s">
        <v>1872</v>
      </c>
      <c r="H942" t="s">
        <v>37</v>
      </c>
      <c r="J942" s="1"/>
    </row>
    <row r="943" spans="1:10" ht="18" customHeight="1">
      <c r="A943">
        <v>368</v>
      </c>
      <c r="B943">
        <v>60</v>
      </c>
      <c r="C943">
        <v>60</v>
      </c>
      <c r="D943">
        <v>60</v>
      </c>
      <c r="E943" t="s">
        <v>440</v>
      </c>
      <c r="F943" t="s">
        <v>5762</v>
      </c>
      <c r="G943" t="s">
        <v>1404</v>
      </c>
      <c r="H943" t="s">
        <v>458</v>
      </c>
      <c r="J943" s="1"/>
    </row>
    <row r="944" spans="1:10" ht="18" customHeight="1">
      <c r="A944">
        <v>417</v>
      </c>
      <c r="B944">
        <v>109</v>
      </c>
      <c r="C944">
        <v>109</v>
      </c>
      <c r="D944">
        <v>109</v>
      </c>
      <c r="E944" t="s">
        <v>440</v>
      </c>
      <c r="F944" t="s">
        <v>5762</v>
      </c>
      <c r="G944" t="s">
        <v>1404</v>
      </c>
      <c r="H944" t="s">
        <v>8</v>
      </c>
      <c r="J944" s="1"/>
    </row>
    <row r="945" spans="1:10" ht="18" customHeight="1">
      <c r="A945">
        <v>388</v>
      </c>
      <c r="B945">
        <v>80</v>
      </c>
      <c r="C945">
        <v>80</v>
      </c>
      <c r="D945">
        <v>80</v>
      </c>
      <c r="E945" t="s">
        <v>440</v>
      </c>
      <c r="F945" t="s">
        <v>5762</v>
      </c>
      <c r="G945" t="s">
        <v>5507</v>
      </c>
      <c r="H945" t="s">
        <v>143</v>
      </c>
      <c r="J945" s="1"/>
    </row>
    <row r="946" spans="1:10" ht="18" customHeight="1">
      <c r="A946">
        <v>482</v>
      </c>
      <c r="B946">
        <v>174</v>
      </c>
      <c r="C946">
        <v>174</v>
      </c>
      <c r="D946">
        <v>174</v>
      </c>
      <c r="E946" t="s">
        <v>440</v>
      </c>
      <c r="F946" t="s">
        <v>5762</v>
      </c>
      <c r="G946" t="s">
        <v>1404</v>
      </c>
      <c r="H946" t="s">
        <v>214</v>
      </c>
      <c r="J946" s="1"/>
    </row>
    <row r="947" spans="1:10" ht="18" customHeight="1">
      <c r="A947">
        <v>315</v>
      </c>
      <c r="B947">
        <v>7</v>
      </c>
      <c r="C947">
        <v>7</v>
      </c>
      <c r="D947">
        <v>7</v>
      </c>
      <c r="E947" t="s">
        <v>440</v>
      </c>
      <c r="F947" t="s">
        <v>5762</v>
      </c>
      <c r="G947" t="s">
        <v>1404</v>
      </c>
      <c r="H947" t="s">
        <v>1365</v>
      </c>
      <c r="J947" s="1"/>
    </row>
    <row r="948" spans="1:10" ht="18" customHeight="1">
      <c r="A948">
        <v>430</v>
      </c>
      <c r="B948">
        <v>122</v>
      </c>
      <c r="C948">
        <v>122</v>
      </c>
      <c r="D948">
        <v>122</v>
      </c>
      <c r="E948" t="s">
        <v>440</v>
      </c>
      <c r="F948" t="s">
        <v>5762</v>
      </c>
      <c r="G948" t="s">
        <v>1872</v>
      </c>
      <c r="H948" t="s">
        <v>177</v>
      </c>
      <c r="J948" s="1"/>
    </row>
    <row r="949" spans="1:10" ht="18" customHeight="1">
      <c r="A949">
        <v>323</v>
      </c>
      <c r="B949">
        <v>15</v>
      </c>
      <c r="C949">
        <v>15</v>
      </c>
      <c r="D949">
        <v>15</v>
      </c>
      <c r="E949" t="s">
        <v>440</v>
      </c>
      <c r="F949" t="s">
        <v>5762</v>
      </c>
      <c r="G949" t="s">
        <v>1404</v>
      </c>
      <c r="H949" t="s">
        <v>2200</v>
      </c>
      <c r="J949" s="1"/>
    </row>
    <row r="950" spans="1:10" ht="18" customHeight="1">
      <c r="A950">
        <v>448</v>
      </c>
      <c r="B950">
        <v>140</v>
      </c>
      <c r="C950">
        <v>140</v>
      </c>
      <c r="D950">
        <v>140</v>
      </c>
      <c r="E950" t="s">
        <v>440</v>
      </c>
      <c r="F950" t="s">
        <v>5762</v>
      </c>
      <c r="G950" t="s">
        <v>1404</v>
      </c>
      <c r="H950" t="s">
        <v>11</v>
      </c>
      <c r="J950" s="1"/>
    </row>
    <row r="951" spans="1:10" ht="18" customHeight="1">
      <c r="A951">
        <v>421</v>
      </c>
      <c r="B951">
        <v>113</v>
      </c>
      <c r="C951">
        <v>113</v>
      </c>
      <c r="D951">
        <v>113</v>
      </c>
      <c r="E951" t="s">
        <v>440</v>
      </c>
      <c r="F951" t="s">
        <v>5762</v>
      </c>
      <c r="G951" t="s">
        <v>1404</v>
      </c>
      <c r="H951" t="s">
        <v>7</v>
      </c>
      <c r="J951" s="1"/>
    </row>
    <row r="952" spans="1:10" ht="18" customHeight="1">
      <c r="A952">
        <v>504</v>
      </c>
      <c r="B952">
        <v>196</v>
      </c>
      <c r="C952">
        <v>196</v>
      </c>
      <c r="D952">
        <v>196</v>
      </c>
      <c r="E952" t="s">
        <v>440</v>
      </c>
      <c r="F952" t="s">
        <v>5762</v>
      </c>
      <c r="G952" t="s">
        <v>1404</v>
      </c>
      <c r="H952" t="s">
        <v>122</v>
      </c>
      <c r="J952" s="1"/>
    </row>
    <row r="953" spans="1:10" ht="18" customHeight="1">
      <c r="A953">
        <v>515</v>
      </c>
      <c r="B953">
        <v>207</v>
      </c>
      <c r="C953">
        <v>207</v>
      </c>
      <c r="D953">
        <v>207</v>
      </c>
      <c r="E953" t="s">
        <v>440</v>
      </c>
      <c r="F953" t="s">
        <v>5762</v>
      </c>
      <c r="G953" t="s">
        <v>5507</v>
      </c>
      <c r="H953" t="s">
        <v>239</v>
      </c>
      <c r="J953" s="1"/>
    </row>
    <row r="954" spans="1:10" ht="18" customHeight="1">
      <c r="A954">
        <v>314</v>
      </c>
      <c r="B954">
        <v>6</v>
      </c>
      <c r="C954">
        <v>6</v>
      </c>
      <c r="D954">
        <v>6</v>
      </c>
      <c r="E954" t="s">
        <v>440</v>
      </c>
      <c r="F954" t="s">
        <v>5762</v>
      </c>
      <c r="G954" t="s">
        <v>5624</v>
      </c>
      <c r="H954" t="s">
        <v>2163</v>
      </c>
      <c r="J954" s="1"/>
    </row>
    <row r="955" spans="1:10" ht="18" customHeight="1">
      <c r="A955">
        <v>414</v>
      </c>
      <c r="B955">
        <v>106</v>
      </c>
      <c r="C955">
        <v>106</v>
      </c>
      <c r="D955">
        <v>106</v>
      </c>
      <c r="E955" t="s">
        <v>440</v>
      </c>
      <c r="F955" t="s">
        <v>5762</v>
      </c>
      <c r="G955" t="s">
        <v>1404</v>
      </c>
      <c r="H955" t="s">
        <v>5</v>
      </c>
      <c r="J955" s="1"/>
    </row>
    <row r="956" spans="1:10" ht="18" customHeight="1">
      <c r="A956">
        <v>324</v>
      </c>
      <c r="B956">
        <v>16</v>
      </c>
      <c r="C956">
        <v>16</v>
      </c>
      <c r="D956">
        <v>16</v>
      </c>
      <c r="E956" t="s">
        <v>440</v>
      </c>
      <c r="F956" t="s">
        <v>5762</v>
      </c>
      <c r="G956" t="s">
        <v>1404</v>
      </c>
      <c r="H956" t="s">
        <v>1379</v>
      </c>
      <c r="J956" s="1"/>
    </row>
    <row r="957" spans="1:10" ht="18" customHeight="1">
      <c r="A957">
        <v>356</v>
      </c>
      <c r="B957">
        <v>48</v>
      </c>
      <c r="C957">
        <v>48</v>
      </c>
      <c r="D957">
        <v>48</v>
      </c>
      <c r="E957" t="s">
        <v>440</v>
      </c>
      <c r="F957" t="s">
        <v>5762</v>
      </c>
      <c r="G957" t="s">
        <v>1404</v>
      </c>
      <c r="H957" t="s">
        <v>1111</v>
      </c>
      <c r="J957" s="1"/>
    </row>
    <row r="958" spans="1:10" ht="18" customHeight="1">
      <c r="A958">
        <v>506</v>
      </c>
      <c r="B958">
        <v>198</v>
      </c>
      <c r="C958">
        <v>198</v>
      </c>
      <c r="D958">
        <v>198</v>
      </c>
      <c r="E958" t="s">
        <v>440</v>
      </c>
      <c r="F958" t="s">
        <v>5762</v>
      </c>
      <c r="G958" t="s">
        <v>1404</v>
      </c>
      <c r="H958" t="s">
        <v>233</v>
      </c>
      <c r="J958" s="1"/>
    </row>
    <row r="959" spans="1:10" ht="18" customHeight="1">
      <c r="A959">
        <v>409</v>
      </c>
      <c r="B959">
        <v>101</v>
      </c>
      <c r="C959">
        <v>101</v>
      </c>
      <c r="D959">
        <v>101</v>
      </c>
      <c r="E959" t="s">
        <v>440</v>
      </c>
      <c r="F959" t="s">
        <v>5762</v>
      </c>
      <c r="G959" t="s">
        <v>1404</v>
      </c>
      <c r="H959" t="s">
        <v>161</v>
      </c>
      <c r="J959" s="1"/>
    </row>
    <row r="960" spans="1:10" ht="18" customHeight="1">
      <c r="A960">
        <v>369</v>
      </c>
      <c r="B960">
        <v>61</v>
      </c>
      <c r="C960">
        <v>61</v>
      </c>
      <c r="D960">
        <v>61</v>
      </c>
      <c r="E960" t="s">
        <v>440</v>
      </c>
      <c r="F960" t="s">
        <v>5762</v>
      </c>
      <c r="G960" t="s">
        <v>1404</v>
      </c>
      <c r="H960" t="s">
        <v>1035</v>
      </c>
      <c r="J960" s="1"/>
    </row>
    <row r="961" spans="1:10" ht="18" customHeight="1">
      <c r="A961">
        <v>333</v>
      </c>
      <c r="B961">
        <v>25</v>
      </c>
      <c r="C961">
        <v>25</v>
      </c>
      <c r="D961">
        <v>25</v>
      </c>
      <c r="E961" t="s">
        <v>440</v>
      </c>
      <c r="F961" t="s">
        <v>5762</v>
      </c>
      <c r="G961" t="s">
        <v>1404</v>
      </c>
      <c r="H961" t="s">
        <v>2265</v>
      </c>
      <c r="J961" s="1"/>
    </row>
    <row r="962" spans="1:10" ht="18" customHeight="1">
      <c r="A962">
        <v>374</v>
      </c>
      <c r="B962">
        <v>66</v>
      </c>
      <c r="C962">
        <v>66</v>
      </c>
      <c r="D962">
        <v>66</v>
      </c>
      <c r="E962" t="s">
        <v>440</v>
      </c>
      <c r="F962" t="s">
        <v>5762</v>
      </c>
      <c r="G962" t="s">
        <v>1866</v>
      </c>
      <c r="H962" t="s">
        <v>2509</v>
      </c>
      <c r="J962" s="1"/>
    </row>
    <row r="963" spans="1:10" ht="18" customHeight="1">
      <c r="A963">
        <v>357</v>
      </c>
      <c r="B963">
        <v>49</v>
      </c>
      <c r="C963">
        <v>49</v>
      </c>
      <c r="D963">
        <v>49</v>
      </c>
      <c r="E963" t="s">
        <v>440</v>
      </c>
      <c r="F963" t="s">
        <v>5762</v>
      </c>
      <c r="G963" t="s">
        <v>1404</v>
      </c>
      <c r="H963" t="s">
        <v>1160</v>
      </c>
      <c r="J963" s="1"/>
    </row>
    <row r="964" spans="1:10" ht="18" customHeight="1">
      <c r="A964">
        <v>372</v>
      </c>
      <c r="B964">
        <v>64</v>
      </c>
      <c r="C964">
        <v>64</v>
      </c>
      <c r="D964">
        <v>64</v>
      </c>
      <c r="E964" t="s">
        <v>440</v>
      </c>
      <c r="F964" t="s">
        <v>5762</v>
      </c>
      <c r="G964" t="s">
        <v>1404</v>
      </c>
      <c r="H964" t="s">
        <v>5767</v>
      </c>
      <c r="J964" s="1"/>
    </row>
    <row r="965" spans="1:10" ht="18" customHeight="1">
      <c r="A965">
        <v>459</v>
      </c>
      <c r="B965">
        <v>151</v>
      </c>
      <c r="C965">
        <v>151</v>
      </c>
      <c r="D965">
        <v>151</v>
      </c>
      <c r="E965" t="s">
        <v>440</v>
      </c>
      <c r="F965" t="s">
        <v>5762</v>
      </c>
      <c r="G965" t="s">
        <v>5587</v>
      </c>
      <c r="H965" t="s">
        <v>73</v>
      </c>
      <c r="J965" s="1"/>
    </row>
    <row r="966" spans="1:10" ht="18" customHeight="1">
      <c r="A966">
        <v>427</v>
      </c>
      <c r="B966">
        <v>119</v>
      </c>
      <c r="C966">
        <v>119</v>
      </c>
      <c r="D966">
        <v>119</v>
      </c>
      <c r="E966" t="s">
        <v>440</v>
      </c>
      <c r="F966" t="s">
        <v>5762</v>
      </c>
      <c r="G966" t="s">
        <v>1404</v>
      </c>
      <c r="H966" t="s">
        <v>181</v>
      </c>
      <c r="J966" s="1"/>
    </row>
    <row r="967" spans="1:10" ht="18" customHeight="1">
      <c r="A967">
        <v>345</v>
      </c>
      <c r="B967">
        <v>37</v>
      </c>
      <c r="C967">
        <v>37</v>
      </c>
      <c r="D967">
        <v>37</v>
      </c>
      <c r="E967" t="s">
        <v>440</v>
      </c>
      <c r="F967" t="s">
        <v>5762</v>
      </c>
      <c r="G967" t="s">
        <v>1404</v>
      </c>
      <c r="H967" t="s">
        <v>1327</v>
      </c>
      <c r="J967" s="1"/>
    </row>
    <row r="968" spans="1:10" ht="18" customHeight="1">
      <c r="A968">
        <v>495</v>
      </c>
      <c r="B968">
        <v>187</v>
      </c>
      <c r="C968">
        <v>187</v>
      </c>
      <c r="D968">
        <v>187</v>
      </c>
      <c r="E968" t="s">
        <v>440</v>
      </c>
      <c r="F968" t="s">
        <v>5762</v>
      </c>
      <c r="G968" t="s">
        <v>1404</v>
      </c>
      <c r="H968" t="s">
        <v>224</v>
      </c>
      <c r="J968" s="1"/>
    </row>
    <row r="969" spans="1:10" ht="18" customHeight="1">
      <c r="A969">
        <v>337</v>
      </c>
      <c r="B969">
        <v>29</v>
      </c>
      <c r="C969">
        <v>29</v>
      </c>
      <c r="D969">
        <v>29</v>
      </c>
      <c r="E969" t="s">
        <v>440</v>
      </c>
      <c r="F969" t="s">
        <v>5762</v>
      </c>
      <c r="G969" t="s">
        <v>1404</v>
      </c>
      <c r="H969" t="s">
        <v>566</v>
      </c>
      <c r="J969" s="1"/>
    </row>
    <row r="970" spans="1:10" ht="18" customHeight="1">
      <c r="A970">
        <v>378</v>
      </c>
      <c r="B970">
        <v>70</v>
      </c>
      <c r="C970">
        <v>70</v>
      </c>
      <c r="D970">
        <v>70</v>
      </c>
      <c r="E970" t="s">
        <v>440</v>
      </c>
      <c r="F970" t="s">
        <v>5762</v>
      </c>
      <c r="G970" t="s">
        <v>1404</v>
      </c>
      <c r="H970" t="s">
        <v>2534</v>
      </c>
      <c r="J970" s="1"/>
    </row>
    <row r="971" spans="1:10" ht="18" customHeight="1">
      <c r="A971">
        <v>474</v>
      </c>
      <c r="B971">
        <v>166</v>
      </c>
      <c r="C971">
        <v>166</v>
      </c>
      <c r="D971">
        <v>166</v>
      </c>
      <c r="E971" t="s">
        <v>440</v>
      </c>
      <c r="F971" t="s">
        <v>5762</v>
      </c>
      <c r="G971" t="s">
        <v>1404</v>
      </c>
      <c r="H971" t="s">
        <v>209</v>
      </c>
      <c r="J971" s="1"/>
    </row>
    <row r="972" spans="1:10" ht="18" customHeight="1">
      <c r="A972">
        <v>338</v>
      </c>
      <c r="B972">
        <v>30</v>
      </c>
      <c r="C972">
        <v>30</v>
      </c>
      <c r="D972">
        <v>30</v>
      </c>
      <c r="E972" t="s">
        <v>440</v>
      </c>
      <c r="F972" t="s">
        <v>5762</v>
      </c>
      <c r="G972" t="s">
        <v>1872</v>
      </c>
      <c r="H972" t="s">
        <v>2292</v>
      </c>
      <c r="J972" s="1"/>
    </row>
    <row r="973" spans="1:10" ht="18" customHeight="1">
      <c r="A973">
        <v>510</v>
      </c>
      <c r="B973">
        <v>202</v>
      </c>
      <c r="C973">
        <v>202</v>
      </c>
      <c r="D973">
        <v>202</v>
      </c>
      <c r="E973" t="s">
        <v>440</v>
      </c>
      <c r="F973" t="s">
        <v>5762</v>
      </c>
      <c r="G973" t="s">
        <v>1404</v>
      </c>
      <c r="H973" t="s">
        <v>60</v>
      </c>
    </row>
    <row r="974" spans="1:10" ht="18" customHeight="1">
      <c r="A974">
        <v>419</v>
      </c>
      <c r="B974">
        <v>111</v>
      </c>
      <c r="C974">
        <v>111</v>
      </c>
      <c r="D974">
        <v>111</v>
      </c>
      <c r="E974" t="s">
        <v>440</v>
      </c>
      <c r="F974" t="s">
        <v>5762</v>
      </c>
      <c r="G974" t="s">
        <v>1404</v>
      </c>
      <c r="H974" t="s">
        <v>27</v>
      </c>
    </row>
    <row r="975" spans="1:10" ht="18" customHeight="1">
      <c r="A975">
        <v>316</v>
      </c>
      <c r="B975">
        <v>8</v>
      </c>
      <c r="C975">
        <v>8</v>
      </c>
      <c r="D975">
        <v>8</v>
      </c>
      <c r="E975" t="s">
        <v>440</v>
      </c>
      <c r="F975" t="s">
        <v>5762</v>
      </c>
      <c r="G975" t="s">
        <v>1404</v>
      </c>
      <c r="H975" t="s">
        <v>780</v>
      </c>
    </row>
    <row r="976" spans="1:10" ht="18" customHeight="1">
      <c r="A976">
        <v>349</v>
      </c>
      <c r="B976">
        <v>41</v>
      </c>
      <c r="C976">
        <v>41</v>
      </c>
      <c r="D976">
        <v>41</v>
      </c>
      <c r="E976" t="s">
        <v>440</v>
      </c>
      <c r="F976" t="s">
        <v>5762</v>
      </c>
      <c r="G976" t="s">
        <v>1404</v>
      </c>
      <c r="H976" t="s">
        <v>2364</v>
      </c>
    </row>
    <row r="977" spans="1:8" ht="18" customHeight="1">
      <c r="A977">
        <v>491</v>
      </c>
      <c r="B977">
        <v>183</v>
      </c>
      <c r="C977">
        <v>183</v>
      </c>
      <c r="D977">
        <v>183</v>
      </c>
      <c r="E977" t="s">
        <v>440</v>
      </c>
      <c r="F977" t="s">
        <v>5762</v>
      </c>
      <c r="G977" t="s">
        <v>1866</v>
      </c>
      <c r="H977" t="s">
        <v>222</v>
      </c>
    </row>
    <row r="978" spans="1:8" ht="18" customHeight="1">
      <c r="A978">
        <v>429</v>
      </c>
      <c r="B978">
        <v>121</v>
      </c>
      <c r="C978">
        <v>121</v>
      </c>
      <c r="D978">
        <v>121</v>
      </c>
      <c r="E978" t="s">
        <v>440</v>
      </c>
      <c r="F978" t="s">
        <v>5762</v>
      </c>
      <c r="G978" t="s">
        <v>1866</v>
      </c>
      <c r="H978" t="s">
        <v>176</v>
      </c>
    </row>
    <row r="979" spans="1:8" ht="18" customHeight="1">
      <c r="A979">
        <v>404</v>
      </c>
      <c r="B979">
        <v>96</v>
      </c>
      <c r="C979">
        <v>96</v>
      </c>
      <c r="D979">
        <v>96</v>
      </c>
      <c r="E979" t="s">
        <v>440</v>
      </c>
      <c r="F979" t="s">
        <v>5762</v>
      </c>
      <c r="G979" t="s">
        <v>5624</v>
      </c>
      <c r="H979" t="s">
        <v>155</v>
      </c>
    </row>
    <row r="980" spans="1:8" ht="18" customHeight="1">
      <c r="A980">
        <v>354</v>
      </c>
      <c r="B980">
        <v>46</v>
      </c>
      <c r="C980">
        <v>46</v>
      </c>
      <c r="D980">
        <v>46</v>
      </c>
      <c r="E980" t="s">
        <v>440</v>
      </c>
      <c r="F980" t="s">
        <v>5762</v>
      </c>
      <c r="G980" t="s">
        <v>1404</v>
      </c>
      <c r="H980" t="s">
        <v>2397</v>
      </c>
    </row>
    <row r="981" spans="1:8" ht="18" customHeight="1">
      <c r="A981">
        <v>386</v>
      </c>
      <c r="B981">
        <v>78</v>
      </c>
      <c r="C981">
        <v>78</v>
      </c>
      <c r="D981">
        <v>78</v>
      </c>
      <c r="E981" t="s">
        <v>440</v>
      </c>
      <c r="F981" t="s">
        <v>5762</v>
      </c>
      <c r="G981" t="s">
        <v>1404</v>
      </c>
      <c r="H981" t="s">
        <v>140</v>
      </c>
    </row>
    <row r="982" spans="1:8" ht="18" customHeight="1">
      <c r="A982">
        <v>519</v>
      </c>
      <c r="B982">
        <v>211</v>
      </c>
      <c r="C982">
        <v>211</v>
      </c>
      <c r="D982">
        <v>211</v>
      </c>
      <c r="E982" t="s">
        <v>440</v>
      </c>
      <c r="F982" t="s">
        <v>5762</v>
      </c>
      <c r="G982" t="s">
        <v>1872</v>
      </c>
      <c r="H982" t="s">
        <v>242</v>
      </c>
    </row>
    <row r="983" spans="1:8" ht="18" customHeight="1">
      <c r="A983">
        <v>440</v>
      </c>
      <c r="B983">
        <v>132</v>
      </c>
      <c r="C983">
        <v>132</v>
      </c>
      <c r="D983">
        <v>132</v>
      </c>
      <c r="E983" t="s">
        <v>440</v>
      </c>
      <c r="F983" t="s">
        <v>5762</v>
      </c>
      <c r="G983" t="s">
        <v>1404</v>
      </c>
      <c r="H983" t="s">
        <v>33</v>
      </c>
    </row>
    <row r="984" spans="1:8" ht="18" customHeight="1">
      <c r="A984">
        <v>435</v>
      </c>
      <c r="B984">
        <v>127</v>
      </c>
      <c r="C984">
        <v>127</v>
      </c>
      <c r="D984">
        <v>127</v>
      </c>
      <c r="E984" t="s">
        <v>440</v>
      </c>
      <c r="F984" t="s">
        <v>5762</v>
      </c>
      <c r="G984" t="s">
        <v>5624</v>
      </c>
      <c r="H984" t="s">
        <v>175</v>
      </c>
    </row>
    <row r="985" spans="1:8" ht="18" customHeight="1">
      <c r="A985">
        <v>476</v>
      </c>
      <c r="B985">
        <v>168</v>
      </c>
      <c r="C985">
        <v>168</v>
      </c>
      <c r="D985">
        <v>168</v>
      </c>
      <c r="E985" t="s">
        <v>440</v>
      </c>
      <c r="F985" t="s">
        <v>5762</v>
      </c>
      <c r="G985" t="s">
        <v>5507</v>
      </c>
      <c r="H985" t="s">
        <v>5541</v>
      </c>
    </row>
    <row r="986" spans="1:8" ht="18" customHeight="1">
      <c r="A986">
        <v>521</v>
      </c>
      <c r="B986">
        <v>213</v>
      </c>
      <c r="C986">
        <v>213</v>
      </c>
      <c r="D986">
        <v>213</v>
      </c>
      <c r="E986" t="s">
        <v>440</v>
      </c>
      <c r="F986" t="s">
        <v>5762</v>
      </c>
      <c r="G986" t="s">
        <v>1404</v>
      </c>
      <c r="H986" t="s">
        <v>244</v>
      </c>
    </row>
    <row r="987" spans="1:8" ht="18" customHeight="1">
      <c r="A987">
        <v>462</v>
      </c>
      <c r="B987">
        <v>154</v>
      </c>
      <c r="C987">
        <v>154</v>
      </c>
      <c r="D987">
        <v>154</v>
      </c>
      <c r="E987" t="s">
        <v>440</v>
      </c>
      <c r="F987" t="s">
        <v>5762</v>
      </c>
      <c r="G987" t="s">
        <v>1404</v>
      </c>
      <c r="H987" t="s">
        <v>200</v>
      </c>
    </row>
    <row r="988" spans="1:8" ht="18" customHeight="1">
      <c r="A988">
        <v>411</v>
      </c>
      <c r="B988">
        <v>103</v>
      </c>
      <c r="C988">
        <v>103</v>
      </c>
      <c r="D988">
        <v>103</v>
      </c>
      <c r="E988" t="s">
        <v>440</v>
      </c>
      <c r="F988" t="s">
        <v>5762</v>
      </c>
      <c r="G988" t="s">
        <v>1404</v>
      </c>
      <c r="H988" t="s">
        <v>163</v>
      </c>
    </row>
    <row r="989" spans="1:8" ht="18" customHeight="1">
      <c r="A989">
        <v>336</v>
      </c>
      <c r="B989">
        <v>28</v>
      </c>
      <c r="C989">
        <v>28</v>
      </c>
      <c r="D989">
        <v>28</v>
      </c>
      <c r="E989" t="s">
        <v>440</v>
      </c>
      <c r="F989" t="s">
        <v>5762</v>
      </c>
      <c r="G989" t="s">
        <v>1404</v>
      </c>
      <c r="H989" t="s">
        <v>726</v>
      </c>
    </row>
    <row r="990" spans="1:8" ht="18" customHeight="1">
      <c r="A990">
        <v>420</v>
      </c>
      <c r="B990">
        <v>112</v>
      </c>
      <c r="C990">
        <v>112</v>
      </c>
      <c r="D990">
        <v>112</v>
      </c>
      <c r="E990" t="s">
        <v>440</v>
      </c>
      <c r="F990" t="s">
        <v>5762</v>
      </c>
      <c r="G990" t="s">
        <v>1866</v>
      </c>
      <c r="H990" t="s">
        <v>169</v>
      </c>
    </row>
    <row r="991" spans="1:8" ht="18" customHeight="1">
      <c r="A991">
        <v>310</v>
      </c>
      <c r="B991">
        <v>2</v>
      </c>
      <c r="C991">
        <v>2</v>
      </c>
      <c r="D991">
        <v>2</v>
      </c>
      <c r="E991" t="s">
        <v>440</v>
      </c>
      <c r="F991" t="s">
        <v>5762</v>
      </c>
      <c r="G991" t="s">
        <v>1404</v>
      </c>
      <c r="H991" t="s">
        <v>2136</v>
      </c>
    </row>
    <row r="992" spans="1:8" ht="18" customHeight="1">
      <c r="A992">
        <v>320</v>
      </c>
      <c r="B992">
        <v>12</v>
      </c>
      <c r="C992">
        <v>12</v>
      </c>
      <c r="D992">
        <v>12</v>
      </c>
      <c r="E992" t="s">
        <v>440</v>
      </c>
      <c r="F992" t="s">
        <v>5762</v>
      </c>
      <c r="G992" t="s">
        <v>1404</v>
      </c>
      <c r="H992" t="s">
        <v>5764</v>
      </c>
    </row>
    <row r="993" spans="1:8" ht="18" customHeight="1">
      <c r="A993">
        <v>381</v>
      </c>
      <c r="B993">
        <v>73</v>
      </c>
      <c r="C993">
        <v>73</v>
      </c>
      <c r="D993">
        <v>73</v>
      </c>
      <c r="E993" t="s">
        <v>440</v>
      </c>
      <c r="F993" t="s">
        <v>5762</v>
      </c>
      <c r="G993" t="s">
        <v>1404</v>
      </c>
      <c r="H993" t="s">
        <v>2552</v>
      </c>
    </row>
    <row r="994" spans="1:8" ht="18" customHeight="1">
      <c r="A994">
        <v>473</v>
      </c>
      <c r="B994">
        <v>165</v>
      </c>
      <c r="C994">
        <v>165</v>
      </c>
      <c r="D994">
        <v>165</v>
      </c>
      <c r="E994" t="s">
        <v>440</v>
      </c>
      <c r="F994" t="s">
        <v>5762</v>
      </c>
      <c r="G994" t="s">
        <v>1872</v>
      </c>
      <c r="H994" t="s">
        <v>208</v>
      </c>
    </row>
    <row r="995" spans="1:8" ht="18" customHeight="1">
      <c r="A995">
        <v>389</v>
      </c>
      <c r="B995">
        <v>81</v>
      </c>
      <c r="C995">
        <v>81</v>
      </c>
      <c r="D995">
        <v>81</v>
      </c>
      <c r="E995" t="s">
        <v>440</v>
      </c>
      <c r="F995" t="s">
        <v>5762</v>
      </c>
      <c r="G995" t="s">
        <v>1404</v>
      </c>
      <c r="H995" t="s">
        <v>131</v>
      </c>
    </row>
    <row r="996" spans="1:8" ht="18" customHeight="1">
      <c r="A996">
        <v>362</v>
      </c>
      <c r="B996">
        <v>54</v>
      </c>
      <c r="C996">
        <v>54</v>
      </c>
      <c r="D996">
        <v>54</v>
      </c>
      <c r="E996" t="s">
        <v>440</v>
      </c>
      <c r="F996" t="s">
        <v>5762</v>
      </c>
      <c r="G996" t="s">
        <v>1404</v>
      </c>
      <c r="H996" t="s">
        <v>2443</v>
      </c>
    </row>
    <row r="997" spans="1:8" ht="18" customHeight="1">
      <c r="A997">
        <v>335</v>
      </c>
      <c r="B997">
        <v>27</v>
      </c>
      <c r="C997">
        <v>27</v>
      </c>
      <c r="D997">
        <v>27</v>
      </c>
      <c r="E997" t="s">
        <v>440</v>
      </c>
      <c r="F997" t="s">
        <v>5762</v>
      </c>
      <c r="G997" t="s">
        <v>1404</v>
      </c>
      <c r="H997" t="s">
        <v>2276</v>
      </c>
    </row>
    <row r="998" spans="1:8" ht="18" customHeight="1">
      <c r="A998">
        <v>418</v>
      </c>
      <c r="B998">
        <v>110</v>
      </c>
      <c r="C998">
        <v>110</v>
      </c>
      <c r="D998">
        <v>110</v>
      </c>
      <c r="E998" t="s">
        <v>440</v>
      </c>
      <c r="F998" t="s">
        <v>5762</v>
      </c>
      <c r="G998" t="s">
        <v>5624</v>
      </c>
      <c r="H998" t="s">
        <v>168</v>
      </c>
    </row>
    <row r="999" spans="1:8" ht="18" customHeight="1">
      <c r="A999">
        <v>437</v>
      </c>
      <c r="B999">
        <v>129</v>
      </c>
      <c r="C999">
        <v>129</v>
      </c>
      <c r="D999">
        <v>129</v>
      </c>
      <c r="E999" t="s">
        <v>440</v>
      </c>
      <c r="F999" t="s">
        <v>5762</v>
      </c>
      <c r="G999" t="s">
        <v>1404</v>
      </c>
      <c r="H999" t="s">
        <v>103</v>
      </c>
    </row>
    <row r="1000" spans="1:8" ht="18" customHeight="1">
      <c r="A1000">
        <v>399</v>
      </c>
      <c r="B1000">
        <v>91</v>
      </c>
      <c r="C1000">
        <v>91</v>
      </c>
      <c r="D1000">
        <v>91</v>
      </c>
      <c r="E1000" t="s">
        <v>440</v>
      </c>
      <c r="F1000" t="s">
        <v>5762</v>
      </c>
      <c r="G1000" t="s">
        <v>1404</v>
      </c>
      <c r="H1000" t="s">
        <v>154</v>
      </c>
    </row>
    <row r="1001" spans="1:8" ht="18" customHeight="1">
      <c r="A1001">
        <v>434</v>
      </c>
      <c r="B1001">
        <v>126</v>
      </c>
      <c r="C1001">
        <v>126</v>
      </c>
      <c r="D1001">
        <v>126</v>
      </c>
      <c r="E1001" t="s">
        <v>440</v>
      </c>
      <c r="F1001" t="s">
        <v>5762</v>
      </c>
      <c r="G1001" t="s">
        <v>1872</v>
      </c>
      <c r="H1001" t="s">
        <v>104</v>
      </c>
    </row>
    <row r="1002" spans="1:8" ht="18" customHeight="1">
      <c r="A1002">
        <v>407</v>
      </c>
      <c r="B1002">
        <v>99</v>
      </c>
      <c r="C1002">
        <v>99</v>
      </c>
      <c r="D1002">
        <v>99</v>
      </c>
      <c r="E1002" t="s">
        <v>440</v>
      </c>
      <c r="F1002" t="s">
        <v>5762</v>
      </c>
      <c r="G1002" t="s">
        <v>1404</v>
      </c>
      <c r="H1002" t="s">
        <v>158</v>
      </c>
    </row>
    <row r="1003" spans="1:8" ht="18" customHeight="1">
      <c r="A1003">
        <v>312</v>
      </c>
      <c r="B1003">
        <v>4</v>
      </c>
      <c r="C1003">
        <v>4</v>
      </c>
      <c r="D1003">
        <v>4</v>
      </c>
      <c r="E1003" t="s">
        <v>440</v>
      </c>
      <c r="F1003" t="s">
        <v>5762</v>
      </c>
      <c r="G1003" t="s">
        <v>1404</v>
      </c>
      <c r="H1003" t="s">
        <v>1391</v>
      </c>
    </row>
    <row r="1004" spans="1:8" ht="18" customHeight="1">
      <c r="A1004">
        <v>328</v>
      </c>
      <c r="B1004">
        <v>20</v>
      </c>
      <c r="C1004">
        <v>20</v>
      </c>
      <c r="D1004">
        <v>20</v>
      </c>
      <c r="E1004" t="s">
        <v>440</v>
      </c>
      <c r="F1004" t="s">
        <v>5762</v>
      </c>
      <c r="G1004" t="s">
        <v>1404</v>
      </c>
      <c r="H1004" t="s">
        <v>2234</v>
      </c>
    </row>
    <row r="1005" spans="1:8" ht="18" customHeight="1">
      <c r="A1005">
        <v>313</v>
      </c>
      <c r="B1005">
        <v>5</v>
      </c>
      <c r="C1005">
        <v>5</v>
      </c>
      <c r="D1005">
        <v>5</v>
      </c>
      <c r="E1005" t="s">
        <v>440</v>
      </c>
      <c r="F1005" t="s">
        <v>5762</v>
      </c>
      <c r="G1005" t="s">
        <v>1404</v>
      </c>
      <c r="H1005" t="s">
        <v>2155</v>
      </c>
    </row>
    <row r="1006" spans="1:8" ht="18" customHeight="1">
      <c r="A1006">
        <v>405</v>
      </c>
      <c r="B1006">
        <v>97</v>
      </c>
      <c r="C1006">
        <v>97</v>
      </c>
      <c r="D1006">
        <v>97</v>
      </c>
      <c r="E1006" t="s">
        <v>440</v>
      </c>
      <c r="F1006" t="s">
        <v>5762</v>
      </c>
      <c r="G1006" t="s">
        <v>1404</v>
      </c>
      <c r="H1006" t="s">
        <v>156</v>
      </c>
    </row>
    <row r="1007" spans="1:8" ht="18" customHeight="1">
      <c r="A1007">
        <v>367</v>
      </c>
      <c r="B1007">
        <v>59</v>
      </c>
      <c r="C1007">
        <v>59</v>
      </c>
      <c r="D1007">
        <v>59</v>
      </c>
      <c r="E1007" t="s">
        <v>440</v>
      </c>
      <c r="F1007" t="s">
        <v>5762</v>
      </c>
      <c r="G1007" t="s">
        <v>1404</v>
      </c>
      <c r="H1007" t="s">
        <v>2475</v>
      </c>
    </row>
    <row r="1008" spans="1:8" ht="18" customHeight="1">
      <c r="A1008">
        <v>361</v>
      </c>
      <c r="B1008">
        <v>53</v>
      </c>
      <c r="C1008">
        <v>53</v>
      </c>
      <c r="D1008">
        <v>53</v>
      </c>
      <c r="E1008" t="s">
        <v>440</v>
      </c>
      <c r="F1008" t="s">
        <v>5762</v>
      </c>
      <c r="G1008" t="s">
        <v>1404</v>
      </c>
      <c r="H1008" t="s">
        <v>2438</v>
      </c>
    </row>
    <row r="1009" spans="1:8" ht="18" customHeight="1">
      <c r="A1009">
        <v>424</v>
      </c>
      <c r="B1009">
        <v>116</v>
      </c>
      <c r="C1009">
        <v>116</v>
      </c>
      <c r="D1009">
        <v>116</v>
      </c>
      <c r="E1009" t="s">
        <v>440</v>
      </c>
      <c r="F1009" t="s">
        <v>5762</v>
      </c>
      <c r="G1009" t="s">
        <v>1404</v>
      </c>
      <c r="H1009" t="s">
        <v>170</v>
      </c>
    </row>
    <row r="1010" spans="1:8" ht="18" customHeight="1">
      <c r="A1010">
        <v>334</v>
      </c>
      <c r="B1010">
        <v>26</v>
      </c>
      <c r="C1010">
        <v>26</v>
      </c>
      <c r="D1010">
        <v>26</v>
      </c>
      <c r="E1010" t="s">
        <v>440</v>
      </c>
      <c r="F1010" t="s">
        <v>5762</v>
      </c>
      <c r="G1010" t="s">
        <v>1404</v>
      </c>
      <c r="H1010" t="s">
        <v>2270</v>
      </c>
    </row>
    <row r="1011" spans="1:8" ht="18" customHeight="1">
      <c r="A1011">
        <v>486</v>
      </c>
      <c r="B1011">
        <v>178</v>
      </c>
      <c r="C1011">
        <v>178</v>
      </c>
      <c r="D1011">
        <v>178</v>
      </c>
      <c r="E1011" t="s">
        <v>440</v>
      </c>
      <c r="F1011" t="s">
        <v>5762</v>
      </c>
      <c r="G1011" t="s">
        <v>1404</v>
      </c>
      <c r="H1011" t="s">
        <v>217</v>
      </c>
    </row>
    <row r="1012" spans="1:8" ht="18" customHeight="1">
      <c r="A1012">
        <v>342</v>
      </c>
      <c r="B1012">
        <v>34</v>
      </c>
      <c r="C1012">
        <v>34</v>
      </c>
      <c r="D1012">
        <v>34</v>
      </c>
      <c r="E1012" t="s">
        <v>440</v>
      </c>
      <c r="F1012" t="s">
        <v>5762</v>
      </c>
      <c r="G1012" t="s">
        <v>1404</v>
      </c>
      <c r="H1012" t="s">
        <v>2318</v>
      </c>
    </row>
    <row r="1013" spans="1:8" ht="18" customHeight="1">
      <c r="A1013">
        <v>343</v>
      </c>
      <c r="B1013">
        <v>35</v>
      </c>
      <c r="C1013">
        <v>35</v>
      </c>
      <c r="D1013">
        <v>35</v>
      </c>
      <c r="E1013" t="s">
        <v>440</v>
      </c>
      <c r="F1013" t="s">
        <v>5762</v>
      </c>
      <c r="G1013" t="s">
        <v>5624</v>
      </c>
      <c r="H1013" t="s">
        <v>2324</v>
      </c>
    </row>
    <row r="1014" spans="1:8" ht="18" customHeight="1">
      <c r="A1014">
        <v>481</v>
      </c>
      <c r="B1014">
        <v>173</v>
      </c>
      <c r="C1014">
        <v>173</v>
      </c>
      <c r="D1014">
        <v>173</v>
      </c>
      <c r="E1014" t="s">
        <v>440</v>
      </c>
      <c r="F1014" t="s">
        <v>5762</v>
      </c>
      <c r="G1014" t="s">
        <v>5507</v>
      </c>
      <c r="H1014" t="s">
        <v>213</v>
      </c>
    </row>
    <row r="1015" spans="1:8" ht="18" customHeight="1">
      <c r="A1015">
        <v>355</v>
      </c>
      <c r="B1015">
        <v>47</v>
      </c>
      <c r="C1015">
        <v>47</v>
      </c>
      <c r="D1015">
        <v>47</v>
      </c>
      <c r="E1015" t="s">
        <v>440</v>
      </c>
      <c r="F1015" t="s">
        <v>5762</v>
      </c>
      <c r="G1015" t="s">
        <v>5624</v>
      </c>
      <c r="H1015" t="s">
        <v>2404</v>
      </c>
    </row>
    <row r="1016" spans="1:8" ht="18" customHeight="1">
      <c r="A1016">
        <v>442</v>
      </c>
      <c r="B1016">
        <v>134</v>
      </c>
      <c r="C1016">
        <v>134</v>
      </c>
      <c r="D1016">
        <v>134</v>
      </c>
      <c r="E1016" t="s">
        <v>440</v>
      </c>
      <c r="F1016" t="s">
        <v>5762</v>
      </c>
      <c r="G1016" t="s">
        <v>1404</v>
      </c>
      <c r="H1016" t="s">
        <v>185</v>
      </c>
    </row>
    <row r="1017" spans="1:8" ht="18" customHeight="1">
      <c r="A1017">
        <v>358</v>
      </c>
      <c r="B1017">
        <v>50</v>
      </c>
      <c r="C1017">
        <v>50</v>
      </c>
      <c r="D1017">
        <v>50</v>
      </c>
      <c r="E1017" t="s">
        <v>440</v>
      </c>
      <c r="F1017" t="s">
        <v>5762</v>
      </c>
      <c r="G1017" t="s">
        <v>1404</v>
      </c>
      <c r="H1017" t="s">
        <v>2421</v>
      </c>
    </row>
    <row r="1018" spans="1:8" ht="18" customHeight="1">
      <c r="A1018">
        <v>522</v>
      </c>
      <c r="B1018">
        <v>214</v>
      </c>
      <c r="C1018">
        <v>214</v>
      </c>
      <c r="D1018">
        <v>214</v>
      </c>
      <c r="E1018" t="s">
        <v>440</v>
      </c>
      <c r="F1018" t="s">
        <v>5762</v>
      </c>
      <c r="G1018" t="s">
        <v>1404</v>
      </c>
      <c r="H1018" t="s">
        <v>245</v>
      </c>
    </row>
    <row r="1019" spans="1:8" ht="18" customHeight="1">
      <c r="A1019">
        <v>513</v>
      </c>
      <c r="B1019">
        <v>205</v>
      </c>
      <c r="C1019">
        <v>205</v>
      </c>
      <c r="D1019">
        <v>205</v>
      </c>
      <c r="E1019" t="s">
        <v>440</v>
      </c>
      <c r="F1019" t="s">
        <v>5762</v>
      </c>
      <c r="G1019" t="s">
        <v>1404</v>
      </c>
      <c r="H1019" t="s">
        <v>235</v>
      </c>
    </row>
    <row r="1020" spans="1:8" ht="18" customHeight="1">
      <c r="A1020">
        <v>438</v>
      </c>
      <c r="B1020">
        <v>130</v>
      </c>
      <c r="C1020">
        <v>130</v>
      </c>
      <c r="D1020">
        <v>130</v>
      </c>
      <c r="E1020" t="s">
        <v>440</v>
      </c>
      <c r="F1020" t="s">
        <v>5762</v>
      </c>
      <c r="G1020" t="s">
        <v>1404</v>
      </c>
      <c r="H1020" t="s">
        <v>182</v>
      </c>
    </row>
    <row r="1021" spans="1:8" ht="18" customHeight="1">
      <c r="A1021">
        <v>483</v>
      </c>
      <c r="B1021">
        <v>175</v>
      </c>
      <c r="C1021">
        <v>175</v>
      </c>
      <c r="D1021">
        <v>175</v>
      </c>
      <c r="E1021" t="s">
        <v>440</v>
      </c>
      <c r="F1021" t="s">
        <v>5762</v>
      </c>
      <c r="G1021" t="s">
        <v>1404</v>
      </c>
      <c r="H1021" t="s">
        <v>215</v>
      </c>
    </row>
    <row r="1022" spans="1:8" ht="18" customHeight="1">
      <c r="A1022">
        <v>351</v>
      </c>
      <c r="B1022">
        <v>43</v>
      </c>
      <c r="C1022">
        <v>43</v>
      </c>
      <c r="D1022">
        <v>43</v>
      </c>
      <c r="E1022" t="s">
        <v>440</v>
      </c>
      <c r="F1022" t="s">
        <v>5762</v>
      </c>
      <c r="G1022" t="s">
        <v>1866</v>
      </c>
      <c r="H1022" t="s">
        <v>459</v>
      </c>
    </row>
    <row r="1023" spans="1:8" ht="18" customHeight="1">
      <c r="A1023">
        <v>465</v>
      </c>
      <c r="B1023">
        <v>157</v>
      </c>
      <c r="C1023">
        <v>157</v>
      </c>
      <c r="D1023">
        <v>157</v>
      </c>
      <c r="E1023" t="s">
        <v>440</v>
      </c>
      <c r="F1023" t="s">
        <v>5762</v>
      </c>
      <c r="G1023" t="s">
        <v>1404</v>
      </c>
      <c r="H1023" t="s">
        <v>111</v>
      </c>
    </row>
    <row r="1024" spans="1:8" ht="18" customHeight="1">
      <c r="A1024">
        <v>455</v>
      </c>
      <c r="B1024">
        <v>147</v>
      </c>
      <c r="C1024">
        <v>147</v>
      </c>
      <c r="D1024">
        <v>147</v>
      </c>
      <c r="E1024" t="s">
        <v>440</v>
      </c>
      <c r="F1024" t="s">
        <v>5762</v>
      </c>
      <c r="G1024" t="s">
        <v>1404</v>
      </c>
      <c r="H1024" t="s">
        <v>196</v>
      </c>
    </row>
    <row r="1025" spans="1:8" ht="18" customHeight="1">
      <c r="A1025">
        <v>456</v>
      </c>
      <c r="B1025">
        <v>148</v>
      </c>
      <c r="C1025">
        <v>148</v>
      </c>
      <c r="D1025">
        <v>148</v>
      </c>
      <c r="E1025" t="s">
        <v>440</v>
      </c>
      <c r="F1025" t="s">
        <v>5762</v>
      </c>
      <c r="G1025" t="s">
        <v>1404</v>
      </c>
      <c r="H1025" t="s">
        <v>195</v>
      </c>
    </row>
    <row r="1026" spans="1:8" ht="18" customHeight="1">
      <c r="A1026">
        <v>477</v>
      </c>
      <c r="B1026">
        <v>169</v>
      </c>
      <c r="C1026">
        <v>169</v>
      </c>
      <c r="D1026">
        <v>169</v>
      </c>
      <c r="E1026" t="s">
        <v>440</v>
      </c>
      <c r="F1026" t="s">
        <v>5762</v>
      </c>
      <c r="G1026" t="s">
        <v>1404</v>
      </c>
      <c r="H1026" t="s">
        <v>211</v>
      </c>
    </row>
    <row r="1027" spans="1:8" ht="18" customHeight="1">
      <c r="A1027">
        <v>416</v>
      </c>
      <c r="B1027">
        <v>108</v>
      </c>
      <c r="C1027">
        <v>108</v>
      </c>
      <c r="D1027">
        <v>108</v>
      </c>
      <c r="E1027" t="s">
        <v>440</v>
      </c>
      <c r="F1027" t="s">
        <v>5762</v>
      </c>
      <c r="G1027" t="s">
        <v>5507</v>
      </c>
      <c r="H1027" t="s">
        <v>167</v>
      </c>
    </row>
    <row r="1028" spans="1:8" ht="18" customHeight="1">
      <c r="A1028">
        <v>425</v>
      </c>
      <c r="B1028">
        <v>117</v>
      </c>
      <c r="C1028">
        <v>117</v>
      </c>
      <c r="D1028">
        <v>117</v>
      </c>
      <c r="E1028" t="s">
        <v>440</v>
      </c>
      <c r="F1028" t="s">
        <v>5762</v>
      </c>
      <c r="G1028" t="s">
        <v>1404</v>
      </c>
      <c r="H1028" t="s">
        <v>173</v>
      </c>
    </row>
    <row r="1029" spans="1:8" ht="18" customHeight="1">
      <c r="A1029">
        <v>330</v>
      </c>
      <c r="B1029">
        <v>22</v>
      </c>
      <c r="C1029">
        <v>22</v>
      </c>
      <c r="D1029">
        <v>22</v>
      </c>
      <c r="E1029" t="s">
        <v>440</v>
      </c>
      <c r="F1029" t="s">
        <v>5762</v>
      </c>
      <c r="G1029" t="s">
        <v>1404</v>
      </c>
      <c r="H1029" t="s">
        <v>679</v>
      </c>
    </row>
    <row r="1030" spans="1:8" ht="18" customHeight="1">
      <c r="A1030">
        <v>478</v>
      </c>
      <c r="B1030">
        <v>170</v>
      </c>
      <c r="C1030">
        <v>170</v>
      </c>
      <c r="D1030">
        <v>170</v>
      </c>
      <c r="E1030" t="s">
        <v>440</v>
      </c>
      <c r="F1030" t="s">
        <v>5762</v>
      </c>
      <c r="G1030" t="s">
        <v>1404</v>
      </c>
      <c r="H1030" t="s">
        <v>48</v>
      </c>
    </row>
    <row r="1031" spans="1:8" ht="18" customHeight="1">
      <c r="A1031">
        <v>512</v>
      </c>
      <c r="B1031">
        <v>204</v>
      </c>
      <c r="C1031">
        <v>204</v>
      </c>
      <c r="D1031">
        <v>204</v>
      </c>
      <c r="E1031" t="s">
        <v>440</v>
      </c>
      <c r="F1031" t="s">
        <v>5762</v>
      </c>
      <c r="G1031" t="s">
        <v>5507</v>
      </c>
      <c r="H1031" t="s">
        <v>236</v>
      </c>
    </row>
    <row r="1032" spans="1:8" ht="18" customHeight="1">
      <c r="A1032">
        <v>410</v>
      </c>
      <c r="B1032">
        <v>102</v>
      </c>
      <c r="C1032">
        <v>102</v>
      </c>
      <c r="D1032">
        <v>102</v>
      </c>
      <c r="E1032" t="s">
        <v>440</v>
      </c>
      <c r="F1032" t="s">
        <v>5762</v>
      </c>
      <c r="G1032" t="s">
        <v>1404</v>
      </c>
      <c r="H1032" t="s">
        <v>162</v>
      </c>
    </row>
    <row r="1033" spans="1:8" ht="18" customHeight="1">
      <c r="A1033">
        <v>365</v>
      </c>
      <c r="B1033">
        <v>57</v>
      </c>
      <c r="C1033">
        <v>57</v>
      </c>
      <c r="D1033">
        <v>57</v>
      </c>
      <c r="E1033" t="s">
        <v>440</v>
      </c>
      <c r="F1033" t="s">
        <v>5762</v>
      </c>
      <c r="G1033" t="s">
        <v>1404</v>
      </c>
      <c r="H1033" t="s">
        <v>460</v>
      </c>
    </row>
    <row r="1034" spans="1:8" ht="18" customHeight="1">
      <c r="A1034">
        <v>443</v>
      </c>
      <c r="B1034">
        <v>135</v>
      </c>
      <c r="C1034">
        <v>135</v>
      </c>
      <c r="D1034">
        <v>135</v>
      </c>
      <c r="E1034" t="s">
        <v>440</v>
      </c>
      <c r="F1034" t="s">
        <v>5762</v>
      </c>
      <c r="G1034" t="s">
        <v>1404</v>
      </c>
      <c r="H1034" t="s">
        <v>186</v>
      </c>
    </row>
    <row r="1035" spans="1:8" ht="18" customHeight="1">
      <c r="A1035">
        <v>493</v>
      </c>
      <c r="B1035">
        <v>185</v>
      </c>
      <c r="C1035">
        <v>185</v>
      </c>
      <c r="D1035">
        <v>185</v>
      </c>
      <c r="E1035" t="s">
        <v>440</v>
      </c>
      <c r="F1035" t="s">
        <v>5762</v>
      </c>
      <c r="G1035" t="s">
        <v>5507</v>
      </c>
      <c r="H1035" t="s">
        <v>5626</v>
      </c>
    </row>
    <row r="1036" spans="1:8" ht="18" customHeight="1">
      <c r="A1036">
        <v>384</v>
      </c>
      <c r="B1036">
        <v>76</v>
      </c>
      <c r="C1036">
        <v>76</v>
      </c>
      <c r="D1036">
        <v>76</v>
      </c>
      <c r="E1036" t="s">
        <v>440</v>
      </c>
      <c r="F1036" t="s">
        <v>5762</v>
      </c>
      <c r="G1036" t="s">
        <v>1404</v>
      </c>
      <c r="H1036" t="s">
        <v>2569</v>
      </c>
    </row>
    <row r="1037" spans="1:8" ht="18" customHeight="1">
      <c r="A1037">
        <v>380</v>
      </c>
      <c r="B1037">
        <v>72</v>
      </c>
      <c r="C1037">
        <v>72</v>
      </c>
      <c r="D1037">
        <v>72</v>
      </c>
      <c r="E1037" t="s">
        <v>440</v>
      </c>
      <c r="F1037" t="s">
        <v>5762</v>
      </c>
      <c r="G1037" t="s">
        <v>1404</v>
      </c>
      <c r="H1037" t="s">
        <v>2546</v>
      </c>
    </row>
    <row r="1038" spans="1:8" ht="18" customHeight="1">
      <c r="A1038">
        <v>441</v>
      </c>
      <c r="B1038">
        <v>133</v>
      </c>
      <c r="C1038">
        <v>133</v>
      </c>
      <c r="D1038">
        <v>133</v>
      </c>
      <c r="E1038" t="s">
        <v>440</v>
      </c>
      <c r="F1038" t="s">
        <v>5762</v>
      </c>
      <c r="G1038" t="s">
        <v>1404</v>
      </c>
      <c r="H1038" t="s">
        <v>184</v>
      </c>
    </row>
    <row r="1039" spans="1:8" ht="18" customHeight="1">
      <c r="A1039">
        <v>497</v>
      </c>
      <c r="B1039">
        <v>189</v>
      </c>
      <c r="C1039">
        <v>189</v>
      </c>
      <c r="D1039">
        <v>189</v>
      </c>
      <c r="E1039" t="s">
        <v>440</v>
      </c>
      <c r="F1039" t="s">
        <v>5762</v>
      </c>
      <c r="G1039" t="s">
        <v>5624</v>
      </c>
      <c r="H1039" t="s">
        <v>226</v>
      </c>
    </row>
    <row r="1040" spans="1:8" ht="18" customHeight="1">
      <c r="A1040">
        <v>331</v>
      </c>
      <c r="B1040">
        <v>23</v>
      </c>
      <c r="C1040">
        <v>23</v>
      </c>
      <c r="D1040">
        <v>23</v>
      </c>
      <c r="E1040" t="s">
        <v>440</v>
      </c>
      <c r="F1040" t="s">
        <v>5762</v>
      </c>
      <c r="G1040" t="s">
        <v>1404</v>
      </c>
      <c r="H1040" t="s">
        <v>97</v>
      </c>
    </row>
    <row r="1041" spans="1:8" ht="18" customHeight="1">
      <c r="A1041">
        <v>371</v>
      </c>
      <c r="B1041">
        <v>63</v>
      </c>
      <c r="C1041">
        <v>63</v>
      </c>
      <c r="D1041">
        <v>63</v>
      </c>
      <c r="E1041" t="s">
        <v>440</v>
      </c>
      <c r="F1041" t="s">
        <v>5762</v>
      </c>
      <c r="G1041" t="s">
        <v>1404</v>
      </c>
      <c r="H1041" t="s">
        <v>2499</v>
      </c>
    </row>
    <row r="1042" spans="1:8" ht="18" customHeight="1">
      <c r="A1042">
        <v>395</v>
      </c>
      <c r="B1042">
        <v>87</v>
      </c>
      <c r="C1042">
        <v>87</v>
      </c>
      <c r="D1042">
        <v>87</v>
      </c>
      <c r="E1042" t="s">
        <v>440</v>
      </c>
      <c r="F1042" t="s">
        <v>5762</v>
      </c>
      <c r="G1042" t="s">
        <v>1404</v>
      </c>
      <c r="H1042" t="s">
        <v>149</v>
      </c>
    </row>
    <row r="1043" spans="1:8" ht="18" customHeight="1">
      <c r="A1043">
        <v>426</v>
      </c>
      <c r="B1043">
        <v>118</v>
      </c>
      <c r="C1043">
        <v>118</v>
      </c>
      <c r="D1043">
        <v>118</v>
      </c>
      <c r="E1043" t="s">
        <v>440</v>
      </c>
      <c r="F1043" t="s">
        <v>5762</v>
      </c>
      <c r="G1043" t="s">
        <v>4276</v>
      </c>
      <c r="H1043" t="s">
        <v>2796</v>
      </c>
    </row>
    <row r="1044" spans="1:8" ht="18" customHeight="1">
      <c r="A1044">
        <v>489</v>
      </c>
      <c r="B1044">
        <v>181</v>
      </c>
      <c r="C1044">
        <v>181</v>
      </c>
      <c r="D1044">
        <v>181</v>
      </c>
      <c r="E1044" t="s">
        <v>440</v>
      </c>
      <c r="F1044" t="s">
        <v>5762</v>
      </c>
      <c r="G1044" t="s">
        <v>1404</v>
      </c>
      <c r="H1044" t="s">
        <v>219</v>
      </c>
    </row>
    <row r="1045" spans="1:8" ht="18" customHeight="1">
      <c r="A1045">
        <v>321</v>
      </c>
      <c r="B1045">
        <v>13</v>
      </c>
      <c r="C1045">
        <v>13</v>
      </c>
      <c r="D1045">
        <v>13</v>
      </c>
      <c r="E1045" t="s">
        <v>440</v>
      </c>
      <c r="F1045" t="s">
        <v>5762</v>
      </c>
      <c r="G1045" t="s">
        <v>1404</v>
      </c>
      <c r="H1045" t="s">
        <v>5765</v>
      </c>
    </row>
    <row r="1046" spans="1:8" ht="18" customHeight="1">
      <c r="A1046">
        <v>463</v>
      </c>
      <c r="B1046">
        <v>155</v>
      </c>
      <c r="C1046">
        <v>155</v>
      </c>
      <c r="D1046">
        <v>155</v>
      </c>
      <c r="E1046" t="s">
        <v>440</v>
      </c>
      <c r="F1046" t="s">
        <v>5762</v>
      </c>
      <c r="G1046" t="s">
        <v>1404</v>
      </c>
      <c r="H1046" t="s">
        <v>199</v>
      </c>
    </row>
    <row r="1047" spans="1:8" ht="18" customHeight="1">
      <c r="A1047">
        <v>514</v>
      </c>
      <c r="B1047">
        <v>206</v>
      </c>
      <c r="C1047">
        <v>206</v>
      </c>
      <c r="D1047">
        <v>206</v>
      </c>
      <c r="E1047" t="s">
        <v>440</v>
      </c>
      <c r="F1047" t="s">
        <v>5762</v>
      </c>
      <c r="G1047" t="s">
        <v>1404</v>
      </c>
      <c r="H1047" t="s">
        <v>237</v>
      </c>
    </row>
    <row r="1048" spans="1:8" ht="18" customHeight="1">
      <c r="A1048">
        <v>508</v>
      </c>
      <c r="B1048">
        <v>200</v>
      </c>
      <c r="C1048">
        <v>200</v>
      </c>
      <c r="D1048">
        <v>200</v>
      </c>
      <c r="E1048" t="s">
        <v>440</v>
      </c>
      <c r="F1048" t="s">
        <v>5762</v>
      </c>
      <c r="G1048" t="s">
        <v>1404</v>
      </c>
      <c r="H1048" t="s">
        <v>124</v>
      </c>
    </row>
    <row r="1049" spans="1:8" ht="18" customHeight="1">
      <c r="A1049">
        <v>373</v>
      </c>
      <c r="B1049">
        <v>65</v>
      </c>
      <c r="C1049">
        <v>65</v>
      </c>
      <c r="D1049">
        <v>65</v>
      </c>
      <c r="E1049" t="s">
        <v>440</v>
      </c>
      <c r="F1049" t="s">
        <v>5762</v>
      </c>
      <c r="G1049" t="s">
        <v>1404</v>
      </c>
      <c r="H1049" t="s">
        <v>1213</v>
      </c>
    </row>
    <row r="1050" spans="1:8" ht="18" customHeight="1">
      <c r="A1050">
        <v>413</v>
      </c>
      <c r="B1050">
        <v>105</v>
      </c>
      <c r="C1050">
        <v>105</v>
      </c>
      <c r="D1050">
        <v>105</v>
      </c>
      <c r="E1050" t="s">
        <v>440</v>
      </c>
      <c r="F1050" t="s">
        <v>5762</v>
      </c>
      <c r="G1050" t="s">
        <v>1404</v>
      </c>
      <c r="H1050" t="s">
        <v>165</v>
      </c>
    </row>
    <row r="1051" spans="1:8" ht="18" customHeight="1">
      <c r="A1051">
        <v>379</v>
      </c>
      <c r="B1051">
        <v>71</v>
      </c>
      <c r="C1051">
        <v>71</v>
      </c>
      <c r="D1051">
        <v>71</v>
      </c>
      <c r="E1051" t="s">
        <v>440</v>
      </c>
      <c r="F1051" t="s">
        <v>5762</v>
      </c>
      <c r="G1051" t="s">
        <v>1872</v>
      </c>
      <c r="H1051" t="s">
        <v>461</v>
      </c>
    </row>
    <row r="1052" spans="1:8" ht="18" customHeight="1">
      <c r="A1052">
        <v>520</v>
      </c>
      <c r="B1052">
        <v>212</v>
      </c>
      <c r="C1052">
        <v>212</v>
      </c>
      <c r="D1052">
        <v>212</v>
      </c>
      <c r="E1052" t="s">
        <v>440</v>
      </c>
      <c r="F1052" t="s">
        <v>5762</v>
      </c>
      <c r="G1052" t="s">
        <v>1404</v>
      </c>
      <c r="H1052" t="s">
        <v>128</v>
      </c>
    </row>
    <row r="1053" spans="1:8" ht="18" customHeight="1">
      <c r="A1053">
        <v>433</v>
      </c>
      <c r="B1053">
        <v>125</v>
      </c>
      <c r="C1053">
        <v>125</v>
      </c>
      <c r="D1053">
        <v>125</v>
      </c>
      <c r="E1053" t="s">
        <v>440</v>
      </c>
      <c r="F1053" t="s">
        <v>5762</v>
      </c>
      <c r="G1053" t="s">
        <v>1404</v>
      </c>
      <c r="H1053" t="s">
        <v>32</v>
      </c>
    </row>
    <row r="1054" spans="1:8" ht="18" customHeight="1">
      <c r="A1054">
        <v>516</v>
      </c>
      <c r="B1054">
        <v>208</v>
      </c>
      <c r="C1054">
        <v>208</v>
      </c>
      <c r="D1054">
        <v>208</v>
      </c>
      <c r="E1054" t="s">
        <v>440</v>
      </c>
      <c r="F1054" t="s">
        <v>5762</v>
      </c>
      <c r="G1054" t="s">
        <v>1872</v>
      </c>
      <c r="H1054" t="s">
        <v>240</v>
      </c>
    </row>
    <row r="1055" spans="1:8" ht="18" customHeight="1">
      <c r="A1055">
        <v>450</v>
      </c>
      <c r="B1055">
        <v>142</v>
      </c>
      <c r="C1055">
        <v>142</v>
      </c>
      <c r="D1055">
        <v>142</v>
      </c>
      <c r="E1055" t="s">
        <v>440</v>
      </c>
      <c r="F1055" t="s">
        <v>5762</v>
      </c>
      <c r="G1055" t="s">
        <v>1872</v>
      </c>
      <c r="H1055" t="s">
        <v>192</v>
      </c>
    </row>
    <row r="1056" spans="1:8" ht="18" customHeight="1">
      <c r="A1056">
        <v>396</v>
      </c>
      <c r="B1056">
        <v>88</v>
      </c>
      <c r="C1056">
        <v>88</v>
      </c>
      <c r="D1056">
        <v>88</v>
      </c>
      <c r="E1056" t="s">
        <v>440</v>
      </c>
      <c r="F1056" t="s">
        <v>5762</v>
      </c>
      <c r="G1056" t="s">
        <v>1872</v>
      </c>
      <c r="H1056" t="s">
        <v>2638</v>
      </c>
    </row>
    <row r="1057" spans="1:8" ht="18" customHeight="1">
      <c r="A1057">
        <v>346</v>
      </c>
      <c r="B1057">
        <v>38</v>
      </c>
      <c r="C1057">
        <v>38</v>
      </c>
      <c r="D1057">
        <v>38</v>
      </c>
      <c r="E1057" t="s">
        <v>440</v>
      </c>
      <c r="F1057" t="s">
        <v>5762</v>
      </c>
      <c r="G1057" t="s">
        <v>5624</v>
      </c>
      <c r="H1057" t="s">
        <v>2342</v>
      </c>
    </row>
    <row r="1058" spans="1:8" ht="18" customHeight="1">
      <c r="A1058">
        <v>402</v>
      </c>
      <c r="B1058">
        <v>94</v>
      </c>
      <c r="C1058">
        <v>94</v>
      </c>
      <c r="D1058">
        <v>94</v>
      </c>
      <c r="E1058" t="s">
        <v>440</v>
      </c>
      <c r="F1058" t="s">
        <v>5762</v>
      </c>
      <c r="G1058" t="s">
        <v>1404</v>
      </c>
      <c r="H1058" t="s">
        <v>152</v>
      </c>
    </row>
    <row r="1059" spans="1:8" ht="18" customHeight="1">
      <c r="A1059">
        <v>423</v>
      </c>
      <c r="B1059">
        <v>115</v>
      </c>
      <c r="C1059">
        <v>115</v>
      </c>
      <c r="D1059">
        <v>115</v>
      </c>
      <c r="E1059" t="s">
        <v>440</v>
      </c>
      <c r="F1059" t="s">
        <v>5762</v>
      </c>
      <c r="G1059" t="s">
        <v>1404</v>
      </c>
      <c r="H1059" t="s">
        <v>171</v>
      </c>
    </row>
    <row r="1060" spans="1:8" ht="18" customHeight="1">
      <c r="A1060">
        <v>406</v>
      </c>
      <c r="B1060">
        <v>98</v>
      </c>
      <c r="C1060">
        <v>98</v>
      </c>
      <c r="D1060">
        <v>98</v>
      </c>
      <c r="E1060" t="s">
        <v>440</v>
      </c>
      <c r="F1060" t="s">
        <v>5762</v>
      </c>
      <c r="G1060" t="s">
        <v>1404</v>
      </c>
      <c r="H1060" t="s">
        <v>157</v>
      </c>
    </row>
    <row r="1061" spans="1:8" ht="18" customHeight="1">
      <c r="A1061">
        <v>387</v>
      </c>
      <c r="B1061">
        <v>79</v>
      </c>
      <c r="C1061">
        <v>79</v>
      </c>
      <c r="D1061">
        <v>79</v>
      </c>
      <c r="E1061" t="s">
        <v>440</v>
      </c>
      <c r="F1061" t="s">
        <v>5762</v>
      </c>
      <c r="G1061" t="s">
        <v>5624</v>
      </c>
      <c r="H1061" t="s">
        <v>464</v>
      </c>
    </row>
    <row r="1062" spans="1:8" ht="18" customHeight="1">
      <c r="A1062">
        <v>494</v>
      </c>
      <c r="B1062">
        <v>186</v>
      </c>
      <c r="C1062">
        <v>186</v>
      </c>
      <c r="D1062">
        <v>186</v>
      </c>
      <c r="E1062" t="s">
        <v>440</v>
      </c>
      <c r="F1062" t="s">
        <v>5762</v>
      </c>
      <c r="G1062" t="s">
        <v>1404</v>
      </c>
      <c r="H1062" t="s">
        <v>123</v>
      </c>
    </row>
    <row r="1063" spans="1:8" ht="18" customHeight="1">
      <c r="A1063">
        <v>397</v>
      </c>
      <c r="B1063">
        <v>89</v>
      </c>
      <c r="C1063">
        <v>89</v>
      </c>
      <c r="D1063">
        <v>89</v>
      </c>
      <c r="E1063" t="s">
        <v>440</v>
      </c>
      <c r="F1063" t="s">
        <v>5762</v>
      </c>
      <c r="G1063" t="s">
        <v>1872</v>
      </c>
      <c r="H1063" t="s">
        <v>148</v>
      </c>
    </row>
    <row r="1064" spans="1:8" ht="18" customHeight="1">
      <c r="A1064">
        <v>453</v>
      </c>
      <c r="B1064">
        <v>145</v>
      </c>
      <c r="C1064">
        <v>145</v>
      </c>
      <c r="D1064">
        <v>145</v>
      </c>
      <c r="E1064" t="s">
        <v>440</v>
      </c>
      <c r="F1064" t="s">
        <v>5762</v>
      </c>
      <c r="G1064" t="s">
        <v>1404</v>
      </c>
      <c r="H1064" t="s">
        <v>71</v>
      </c>
    </row>
    <row r="1065" spans="1:8" ht="18" customHeight="1">
      <c r="A1065">
        <v>422</v>
      </c>
      <c r="B1065">
        <v>114</v>
      </c>
      <c r="C1065">
        <v>114</v>
      </c>
      <c r="D1065">
        <v>114</v>
      </c>
      <c r="E1065" t="s">
        <v>440</v>
      </c>
      <c r="F1065" t="s">
        <v>5762</v>
      </c>
      <c r="G1065" t="s">
        <v>1404</v>
      </c>
      <c r="H1065" t="s">
        <v>28</v>
      </c>
    </row>
    <row r="1066" spans="1:8" ht="18" customHeight="1">
      <c r="A1066">
        <v>436</v>
      </c>
      <c r="B1066">
        <v>128</v>
      </c>
      <c r="C1066">
        <v>128</v>
      </c>
      <c r="D1066">
        <v>128</v>
      </c>
      <c r="E1066" t="s">
        <v>440</v>
      </c>
      <c r="F1066" t="s">
        <v>5762</v>
      </c>
      <c r="G1066" t="s">
        <v>1404</v>
      </c>
      <c r="H1066" t="s">
        <v>34</v>
      </c>
    </row>
    <row r="1067" spans="1:8" ht="18" customHeight="1">
      <c r="A1067">
        <v>329</v>
      </c>
      <c r="B1067">
        <v>21</v>
      </c>
      <c r="C1067">
        <v>21</v>
      </c>
      <c r="D1067">
        <v>21</v>
      </c>
      <c r="E1067" t="s">
        <v>440</v>
      </c>
      <c r="F1067" t="s">
        <v>5762</v>
      </c>
      <c r="G1067" t="s">
        <v>1404</v>
      </c>
      <c r="H1067" t="s">
        <v>2241</v>
      </c>
    </row>
    <row r="1068" spans="1:8" ht="18" customHeight="1">
      <c r="A1068">
        <v>496</v>
      </c>
      <c r="B1068">
        <v>188</v>
      </c>
      <c r="C1068">
        <v>188</v>
      </c>
      <c r="D1068">
        <v>188</v>
      </c>
      <c r="E1068" t="s">
        <v>440</v>
      </c>
      <c r="F1068" t="s">
        <v>5762</v>
      </c>
      <c r="G1068" t="s">
        <v>1404</v>
      </c>
      <c r="H1068" t="s">
        <v>225</v>
      </c>
    </row>
    <row r="1069" spans="1:8" ht="18" customHeight="1">
      <c r="A1069">
        <v>370</v>
      </c>
      <c r="B1069">
        <v>62</v>
      </c>
      <c r="C1069">
        <v>62</v>
      </c>
      <c r="D1069">
        <v>62</v>
      </c>
      <c r="E1069" t="s">
        <v>440</v>
      </c>
      <c r="F1069" t="s">
        <v>5762</v>
      </c>
      <c r="G1069" t="s">
        <v>1404</v>
      </c>
      <c r="H1069" t="s">
        <v>2491</v>
      </c>
    </row>
    <row r="1070" spans="1:8" ht="18" customHeight="1">
      <c r="A1070">
        <v>469</v>
      </c>
      <c r="B1070">
        <v>161</v>
      </c>
      <c r="C1070">
        <v>161</v>
      </c>
      <c r="D1070">
        <v>161</v>
      </c>
      <c r="E1070" t="s">
        <v>440</v>
      </c>
      <c r="F1070" t="s">
        <v>5762</v>
      </c>
      <c r="G1070" t="s">
        <v>5507</v>
      </c>
      <c r="H1070" t="s">
        <v>206</v>
      </c>
    </row>
    <row r="1071" spans="1:8" ht="18" customHeight="1">
      <c r="A1071">
        <v>470</v>
      </c>
      <c r="B1071">
        <v>162</v>
      </c>
      <c r="C1071">
        <v>162</v>
      </c>
      <c r="D1071">
        <v>162</v>
      </c>
      <c r="E1071" t="s">
        <v>440</v>
      </c>
      <c r="F1071" t="s">
        <v>5762</v>
      </c>
      <c r="G1071" t="s">
        <v>1404</v>
      </c>
      <c r="H1071" t="s">
        <v>112</v>
      </c>
    </row>
    <row r="1072" spans="1:8" ht="18" customHeight="1">
      <c r="A1072">
        <v>472</v>
      </c>
      <c r="B1072">
        <v>164</v>
      </c>
      <c r="C1072">
        <v>164</v>
      </c>
      <c r="D1072">
        <v>164</v>
      </c>
      <c r="E1072" t="s">
        <v>440</v>
      </c>
      <c r="F1072" t="s">
        <v>5762</v>
      </c>
      <c r="G1072" t="s">
        <v>1404</v>
      </c>
      <c r="H1072" t="s">
        <v>207</v>
      </c>
    </row>
    <row r="1073" spans="1:8" ht="18" customHeight="1">
      <c r="A1073">
        <v>398</v>
      </c>
      <c r="B1073">
        <v>90</v>
      </c>
      <c r="C1073">
        <v>90</v>
      </c>
      <c r="D1073">
        <v>90</v>
      </c>
      <c r="E1073" t="s">
        <v>440</v>
      </c>
      <c r="F1073" t="s">
        <v>5762</v>
      </c>
      <c r="G1073" t="s">
        <v>5624</v>
      </c>
      <c r="H1073" t="s">
        <v>146</v>
      </c>
    </row>
    <row r="1074" spans="1:8" ht="18" customHeight="1">
      <c r="A1074">
        <v>500</v>
      </c>
      <c r="B1074">
        <v>192</v>
      </c>
      <c r="C1074">
        <v>192</v>
      </c>
      <c r="D1074">
        <v>192</v>
      </c>
      <c r="E1074" t="s">
        <v>440</v>
      </c>
      <c r="F1074" t="s">
        <v>5762</v>
      </c>
      <c r="G1074" t="s">
        <v>5587</v>
      </c>
      <c r="H1074" t="s">
        <v>229</v>
      </c>
    </row>
    <row r="1075" spans="1:8" ht="18" customHeight="1">
      <c r="A1075">
        <v>457</v>
      </c>
      <c r="B1075">
        <v>149</v>
      </c>
      <c r="C1075">
        <v>149</v>
      </c>
      <c r="D1075">
        <v>149</v>
      </c>
      <c r="E1075" t="s">
        <v>440</v>
      </c>
      <c r="F1075" t="s">
        <v>5762</v>
      </c>
      <c r="G1075" t="s">
        <v>1872</v>
      </c>
      <c r="H1075" t="s">
        <v>198</v>
      </c>
    </row>
    <row r="1076" spans="1:8" ht="18" customHeight="1">
      <c r="A1076">
        <v>431</v>
      </c>
      <c r="B1076">
        <v>123</v>
      </c>
      <c r="C1076">
        <v>123</v>
      </c>
      <c r="D1076">
        <v>123</v>
      </c>
      <c r="E1076" t="s">
        <v>440</v>
      </c>
      <c r="F1076" t="s">
        <v>5762</v>
      </c>
      <c r="G1076" t="s">
        <v>5507</v>
      </c>
      <c r="H1076" t="s">
        <v>174</v>
      </c>
    </row>
    <row r="1077" spans="1:8" ht="18" customHeight="1">
      <c r="A1077">
        <v>447</v>
      </c>
      <c r="B1077">
        <v>139</v>
      </c>
      <c r="C1077">
        <v>139</v>
      </c>
      <c r="D1077">
        <v>139</v>
      </c>
      <c r="E1077" t="s">
        <v>440</v>
      </c>
      <c r="F1077" t="s">
        <v>5762</v>
      </c>
      <c r="G1077" t="s">
        <v>1872</v>
      </c>
      <c r="H1077" t="s">
        <v>190</v>
      </c>
    </row>
    <row r="1078" spans="1:8" ht="18" customHeight="1">
      <c r="A1078">
        <v>471</v>
      </c>
      <c r="B1078">
        <v>163</v>
      </c>
      <c r="C1078">
        <v>163</v>
      </c>
      <c r="D1078">
        <v>163</v>
      </c>
      <c r="E1078" t="s">
        <v>440</v>
      </c>
      <c r="F1078" t="s">
        <v>5762</v>
      </c>
      <c r="G1078" t="s">
        <v>5507</v>
      </c>
      <c r="H1078" t="s">
        <v>205</v>
      </c>
    </row>
    <row r="1079" spans="1:8" ht="18" customHeight="1">
      <c r="A1079">
        <v>468</v>
      </c>
      <c r="B1079">
        <v>160</v>
      </c>
      <c r="C1079">
        <v>160</v>
      </c>
      <c r="D1079">
        <v>160</v>
      </c>
      <c r="E1079" t="s">
        <v>440</v>
      </c>
      <c r="F1079" t="s">
        <v>5762</v>
      </c>
      <c r="G1079" t="s">
        <v>1404</v>
      </c>
      <c r="H1079" t="s">
        <v>204</v>
      </c>
    </row>
    <row r="1080" spans="1:8" ht="18" customHeight="1">
      <c r="A1080">
        <v>318</v>
      </c>
      <c r="B1080">
        <v>10</v>
      </c>
      <c r="C1080">
        <v>10</v>
      </c>
      <c r="D1080">
        <v>10</v>
      </c>
      <c r="E1080" t="s">
        <v>440</v>
      </c>
      <c r="F1080" t="s">
        <v>5762</v>
      </c>
      <c r="G1080" t="s">
        <v>1404</v>
      </c>
      <c r="H1080" t="s">
        <v>1371</v>
      </c>
    </row>
    <row r="1081" spans="1:8" ht="18" customHeight="1">
      <c r="A1081">
        <v>452</v>
      </c>
      <c r="B1081">
        <v>144</v>
      </c>
      <c r="C1081">
        <v>144</v>
      </c>
      <c r="D1081">
        <v>144</v>
      </c>
      <c r="E1081" t="s">
        <v>440</v>
      </c>
      <c r="F1081" t="s">
        <v>5762</v>
      </c>
      <c r="G1081" t="s">
        <v>1404</v>
      </c>
      <c r="H1081" t="s">
        <v>194</v>
      </c>
    </row>
    <row r="1082" spans="1:8" ht="18" customHeight="1">
      <c r="A1082">
        <v>377</v>
      </c>
      <c r="B1082">
        <v>69</v>
      </c>
      <c r="C1082">
        <v>69</v>
      </c>
      <c r="D1082">
        <v>69</v>
      </c>
      <c r="E1082" t="s">
        <v>440</v>
      </c>
      <c r="F1082" t="s">
        <v>5762</v>
      </c>
      <c r="G1082" t="s">
        <v>1404</v>
      </c>
      <c r="H1082" t="s">
        <v>2528</v>
      </c>
    </row>
    <row r="1083" spans="1:8" ht="18" customHeight="1">
      <c r="A1083">
        <v>518</v>
      </c>
      <c r="B1083">
        <v>210</v>
      </c>
      <c r="C1083">
        <v>210</v>
      </c>
      <c r="D1083">
        <v>210</v>
      </c>
      <c r="E1083" t="s">
        <v>440</v>
      </c>
      <c r="F1083" t="s">
        <v>5762</v>
      </c>
      <c r="G1083" t="s">
        <v>1404</v>
      </c>
      <c r="H1083" t="s">
        <v>243</v>
      </c>
    </row>
    <row r="1084" spans="1:8" ht="18" customHeight="1">
      <c r="A1084">
        <v>464</v>
      </c>
      <c r="B1084">
        <v>156</v>
      </c>
      <c r="C1084">
        <v>156</v>
      </c>
      <c r="D1084">
        <v>156</v>
      </c>
      <c r="E1084" t="s">
        <v>440</v>
      </c>
      <c r="F1084" t="s">
        <v>5762</v>
      </c>
      <c r="G1084" t="s">
        <v>1404</v>
      </c>
      <c r="H1084" t="s">
        <v>201</v>
      </c>
    </row>
    <row r="1085" spans="1:8" ht="18" customHeight="1">
      <c r="A1085">
        <v>353</v>
      </c>
      <c r="B1085">
        <v>45</v>
      </c>
      <c r="C1085">
        <v>45</v>
      </c>
      <c r="D1085">
        <v>45</v>
      </c>
      <c r="E1085" t="s">
        <v>440</v>
      </c>
      <c r="F1085" t="s">
        <v>5762</v>
      </c>
      <c r="G1085" t="s">
        <v>1404</v>
      </c>
      <c r="H1085" t="s">
        <v>2390</v>
      </c>
    </row>
    <row r="1086" spans="1:8" ht="18" customHeight="1">
      <c r="A1086">
        <v>326</v>
      </c>
      <c r="B1086">
        <v>18</v>
      </c>
      <c r="C1086">
        <v>18</v>
      </c>
      <c r="D1086">
        <v>18</v>
      </c>
      <c r="E1086" t="s">
        <v>440</v>
      </c>
      <c r="F1086" t="s">
        <v>5762</v>
      </c>
      <c r="G1086" t="s">
        <v>1404</v>
      </c>
      <c r="H1086" t="s">
        <v>2220</v>
      </c>
    </row>
    <row r="1087" spans="1:8" ht="18" customHeight="1">
      <c r="A1087">
        <v>460</v>
      </c>
      <c r="B1087">
        <v>152</v>
      </c>
      <c r="C1087">
        <v>152</v>
      </c>
      <c r="D1087">
        <v>152</v>
      </c>
      <c r="E1087" t="s">
        <v>440</v>
      </c>
      <c r="F1087" t="s">
        <v>5762</v>
      </c>
      <c r="G1087" t="s">
        <v>1872</v>
      </c>
      <c r="H1087" t="s">
        <v>2968</v>
      </c>
    </row>
    <row r="1088" spans="1:8" ht="18" customHeight="1">
      <c r="A1088">
        <v>309</v>
      </c>
      <c r="B1088">
        <v>1</v>
      </c>
      <c r="C1088">
        <v>1</v>
      </c>
      <c r="D1088">
        <v>1</v>
      </c>
      <c r="E1088" t="s">
        <v>440</v>
      </c>
      <c r="F1088" t="s">
        <v>5762</v>
      </c>
      <c r="G1088" t="s">
        <v>1404</v>
      </c>
      <c r="H1088" t="s">
        <v>2127</v>
      </c>
    </row>
    <row r="1089" spans="1:8" ht="18" customHeight="1">
      <c r="A1089">
        <v>364</v>
      </c>
      <c r="B1089">
        <v>56</v>
      </c>
      <c r="C1089">
        <v>56</v>
      </c>
      <c r="D1089">
        <v>56</v>
      </c>
      <c r="E1089" t="s">
        <v>440</v>
      </c>
      <c r="F1089" t="s">
        <v>5762</v>
      </c>
      <c r="G1089" t="s">
        <v>1404</v>
      </c>
      <c r="H1089" t="s">
        <v>2458</v>
      </c>
    </row>
    <row r="1090" spans="1:8" ht="18" customHeight="1">
      <c r="A1090">
        <v>490</v>
      </c>
      <c r="B1090">
        <v>182</v>
      </c>
      <c r="C1090">
        <v>182</v>
      </c>
      <c r="D1090">
        <v>182</v>
      </c>
      <c r="E1090" t="s">
        <v>440</v>
      </c>
      <c r="F1090" t="s">
        <v>5762</v>
      </c>
      <c r="G1090" t="s">
        <v>1404</v>
      </c>
      <c r="H1090" t="s">
        <v>221</v>
      </c>
    </row>
    <row r="1091" spans="1:8" ht="18" customHeight="1">
      <c r="A1091">
        <v>479</v>
      </c>
      <c r="B1091">
        <v>171</v>
      </c>
      <c r="C1091">
        <v>171</v>
      </c>
      <c r="D1091">
        <v>171</v>
      </c>
      <c r="E1091" t="s">
        <v>440</v>
      </c>
      <c r="F1091" t="s">
        <v>5762</v>
      </c>
      <c r="G1091" t="s">
        <v>1404</v>
      </c>
      <c r="H1091" t="s">
        <v>212</v>
      </c>
    </row>
    <row r="1092" spans="1:8" ht="18" customHeight="1">
      <c r="A1092">
        <v>350</v>
      </c>
      <c r="B1092">
        <v>42</v>
      </c>
      <c r="C1092">
        <v>42</v>
      </c>
      <c r="D1092">
        <v>42</v>
      </c>
      <c r="E1092" t="s">
        <v>440</v>
      </c>
      <c r="F1092" t="s">
        <v>5762</v>
      </c>
      <c r="G1092" t="s">
        <v>1404</v>
      </c>
      <c r="H1092" t="s">
        <v>2372</v>
      </c>
    </row>
    <row r="1093" spans="1:8" ht="18" customHeight="1">
      <c r="A1093">
        <v>487</v>
      </c>
      <c r="B1093">
        <v>179</v>
      </c>
      <c r="C1093">
        <v>179</v>
      </c>
      <c r="D1093">
        <v>179</v>
      </c>
      <c r="E1093" t="s">
        <v>440</v>
      </c>
      <c r="F1093" t="s">
        <v>5762</v>
      </c>
      <c r="G1093" t="s">
        <v>1404</v>
      </c>
      <c r="H1093" t="s">
        <v>218</v>
      </c>
    </row>
    <row r="1094" spans="1:8" ht="18" customHeight="1">
      <c r="A1094">
        <v>503</v>
      </c>
      <c r="B1094">
        <v>195</v>
      </c>
      <c r="C1094">
        <v>195</v>
      </c>
      <c r="D1094">
        <v>195</v>
      </c>
      <c r="E1094" t="s">
        <v>440</v>
      </c>
      <c r="F1094" t="s">
        <v>5762</v>
      </c>
      <c r="G1094" t="s">
        <v>1404</v>
      </c>
      <c r="H1094" t="s">
        <v>56</v>
      </c>
    </row>
    <row r="1095" spans="1:8" ht="18" customHeight="1">
      <c r="A1095">
        <v>344</v>
      </c>
      <c r="B1095">
        <v>36</v>
      </c>
      <c r="C1095">
        <v>36</v>
      </c>
      <c r="D1095">
        <v>36</v>
      </c>
      <c r="E1095" t="s">
        <v>440</v>
      </c>
      <c r="F1095" t="s">
        <v>5762</v>
      </c>
      <c r="G1095" t="s">
        <v>1404</v>
      </c>
      <c r="H1095" t="s">
        <v>2330</v>
      </c>
    </row>
    <row r="1096" spans="1:8" ht="18" customHeight="1">
      <c r="A1096">
        <v>383</v>
      </c>
      <c r="B1096">
        <v>75</v>
      </c>
      <c r="C1096">
        <v>75</v>
      </c>
      <c r="D1096">
        <v>75</v>
      </c>
      <c r="E1096" t="s">
        <v>440</v>
      </c>
      <c r="F1096" t="s">
        <v>5762</v>
      </c>
      <c r="G1096" t="s">
        <v>5507</v>
      </c>
      <c r="H1096" t="s">
        <v>141</v>
      </c>
    </row>
    <row r="1097" spans="1:8" ht="18" customHeight="1">
      <c r="A1097">
        <v>400</v>
      </c>
      <c r="B1097">
        <v>92</v>
      </c>
      <c r="C1097">
        <v>92</v>
      </c>
      <c r="D1097">
        <v>92</v>
      </c>
      <c r="E1097" t="s">
        <v>440</v>
      </c>
      <c r="F1097" t="s">
        <v>5762</v>
      </c>
      <c r="G1097" t="s">
        <v>5587</v>
      </c>
      <c r="H1097" t="s">
        <v>151</v>
      </c>
    </row>
    <row r="1098" spans="1:8" ht="18" customHeight="1">
      <c r="A1098">
        <v>382</v>
      </c>
      <c r="B1098">
        <v>74</v>
      </c>
      <c r="C1098">
        <v>74</v>
      </c>
      <c r="D1098">
        <v>74</v>
      </c>
      <c r="E1098" t="s">
        <v>440</v>
      </c>
      <c r="F1098" t="s">
        <v>5762</v>
      </c>
      <c r="G1098" t="s">
        <v>5587</v>
      </c>
      <c r="H1098" t="s">
        <v>466</v>
      </c>
    </row>
    <row r="1099" spans="1:8" ht="18" customHeight="1">
      <c r="A1099">
        <v>454</v>
      </c>
      <c r="B1099">
        <v>146</v>
      </c>
      <c r="C1099">
        <v>146</v>
      </c>
      <c r="D1099">
        <v>146</v>
      </c>
      <c r="E1099" t="s">
        <v>440</v>
      </c>
      <c r="F1099" t="s">
        <v>5762</v>
      </c>
      <c r="G1099" t="s">
        <v>5507</v>
      </c>
      <c r="H1099" t="s">
        <v>197</v>
      </c>
    </row>
    <row r="1100" spans="1:8" ht="18" customHeight="1">
      <c r="A1100">
        <v>376</v>
      </c>
      <c r="B1100">
        <v>68</v>
      </c>
      <c r="C1100">
        <v>68</v>
      </c>
      <c r="D1100">
        <v>68</v>
      </c>
      <c r="E1100" t="s">
        <v>440</v>
      </c>
      <c r="F1100" t="s">
        <v>5762</v>
      </c>
      <c r="G1100" t="s">
        <v>5624</v>
      </c>
      <c r="H1100" t="s">
        <v>644</v>
      </c>
    </row>
    <row r="1101" spans="1:8" ht="18" customHeight="1">
      <c r="A1101">
        <v>322</v>
      </c>
      <c r="B1101">
        <v>14</v>
      </c>
      <c r="C1101">
        <v>14</v>
      </c>
      <c r="D1101">
        <v>14</v>
      </c>
      <c r="E1101" t="s">
        <v>440</v>
      </c>
      <c r="F1101" t="s">
        <v>5762</v>
      </c>
      <c r="G1101" t="s">
        <v>1404</v>
      </c>
      <c r="H1101" t="s">
        <v>5766</v>
      </c>
    </row>
    <row r="1102" spans="1:8" ht="18" customHeight="1">
      <c r="A1102">
        <v>498</v>
      </c>
      <c r="B1102">
        <v>190</v>
      </c>
      <c r="C1102">
        <v>190</v>
      </c>
      <c r="D1102">
        <v>190</v>
      </c>
      <c r="E1102" t="s">
        <v>440</v>
      </c>
      <c r="F1102" t="s">
        <v>5762</v>
      </c>
      <c r="G1102" t="s">
        <v>5507</v>
      </c>
      <c r="H1102" t="s">
        <v>227</v>
      </c>
    </row>
    <row r="1103" spans="1:8" ht="18" customHeight="1">
      <c r="A1103">
        <v>385</v>
      </c>
      <c r="B1103">
        <v>77</v>
      </c>
      <c r="C1103">
        <v>77</v>
      </c>
      <c r="D1103">
        <v>77</v>
      </c>
      <c r="E1103" t="s">
        <v>440</v>
      </c>
      <c r="F1103" t="s">
        <v>5762</v>
      </c>
      <c r="G1103" t="s">
        <v>1404</v>
      </c>
      <c r="H1103" t="s">
        <v>180</v>
      </c>
    </row>
    <row r="1104" spans="1:8" ht="18" customHeight="1">
      <c r="A1104">
        <v>392</v>
      </c>
      <c r="B1104">
        <v>84</v>
      </c>
      <c r="C1104">
        <v>84</v>
      </c>
      <c r="D1104">
        <v>84</v>
      </c>
      <c r="E1104" t="s">
        <v>440</v>
      </c>
      <c r="F1104" t="s">
        <v>5762</v>
      </c>
      <c r="G1104" t="s">
        <v>1866</v>
      </c>
      <c r="H1104" t="s">
        <v>2614</v>
      </c>
    </row>
    <row r="1105" spans="1:8" ht="18" customHeight="1">
      <c r="A1105">
        <v>458</v>
      </c>
      <c r="B1105">
        <v>150</v>
      </c>
      <c r="C1105">
        <v>150</v>
      </c>
      <c r="D1105">
        <v>150</v>
      </c>
      <c r="E1105" t="s">
        <v>440</v>
      </c>
      <c r="F1105" t="s">
        <v>5762</v>
      </c>
      <c r="G1105" t="s">
        <v>1404</v>
      </c>
      <c r="H1105" t="s">
        <v>109</v>
      </c>
    </row>
    <row r="1106" spans="1:8" ht="18" customHeight="1">
      <c r="A1106">
        <v>327</v>
      </c>
      <c r="B1106">
        <v>19</v>
      </c>
      <c r="C1106">
        <v>19</v>
      </c>
      <c r="D1106">
        <v>19</v>
      </c>
      <c r="E1106" t="s">
        <v>440</v>
      </c>
      <c r="F1106" t="s">
        <v>5762</v>
      </c>
      <c r="G1106" t="s">
        <v>1404</v>
      </c>
      <c r="H1106" t="s">
        <v>2227</v>
      </c>
    </row>
    <row r="1107" spans="1:8" ht="18" customHeight="1">
      <c r="A1107">
        <v>415</v>
      </c>
      <c r="B1107">
        <v>107</v>
      </c>
      <c r="C1107">
        <v>107</v>
      </c>
      <c r="D1107">
        <v>107</v>
      </c>
      <c r="E1107" t="s">
        <v>440</v>
      </c>
      <c r="F1107" t="s">
        <v>5762</v>
      </c>
      <c r="G1107" t="s">
        <v>5507</v>
      </c>
      <c r="H1107" t="s">
        <v>166</v>
      </c>
    </row>
    <row r="1108" spans="1:8" ht="18" customHeight="1">
      <c r="A1108">
        <v>319</v>
      </c>
      <c r="B1108">
        <v>11</v>
      </c>
      <c r="C1108">
        <v>11</v>
      </c>
      <c r="D1108">
        <v>11</v>
      </c>
      <c r="E1108" t="s">
        <v>440</v>
      </c>
      <c r="F1108" t="s">
        <v>5762</v>
      </c>
      <c r="G1108" t="s">
        <v>1404</v>
      </c>
      <c r="H1108" t="s">
        <v>99</v>
      </c>
    </row>
    <row r="1109" spans="1:8" ht="18" customHeight="1">
      <c r="A1109">
        <v>394</v>
      </c>
      <c r="B1109">
        <v>86</v>
      </c>
      <c r="C1109">
        <v>86</v>
      </c>
      <c r="D1109">
        <v>86</v>
      </c>
      <c r="E1109" t="s">
        <v>440</v>
      </c>
      <c r="F1109" t="s">
        <v>5762</v>
      </c>
      <c r="G1109" t="s">
        <v>1404</v>
      </c>
      <c r="H1109" t="s">
        <v>147</v>
      </c>
    </row>
    <row r="1110" spans="1:8" ht="18" customHeight="1">
      <c r="A1110">
        <v>341</v>
      </c>
      <c r="B1110">
        <v>33</v>
      </c>
      <c r="C1110">
        <v>33</v>
      </c>
      <c r="D1110">
        <v>33</v>
      </c>
      <c r="E1110" t="s">
        <v>440</v>
      </c>
      <c r="F1110" t="s">
        <v>5762</v>
      </c>
      <c r="G1110" t="s">
        <v>1404</v>
      </c>
      <c r="H1110" t="s">
        <v>2311</v>
      </c>
    </row>
    <row r="1111" spans="1:8" ht="18" customHeight="1">
      <c r="A1111">
        <v>485</v>
      </c>
      <c r="B1111">
        <v>177</v>
      </c>
      <c r="C1111">
        <v>177</v>
      </c>
      <c r="D1111">
        <v>177</v>
      </c>
      <c r="E1111" t="s">
        <v>440</v>
      </c>
      <c r="F1111" t="s">
        <v>5762</v>
      </c>
      <c r="G1111" t="s">
        <v>1404</v>
      </c>
      <c r="H1111" t="s">
        <v>216</v>
      </c>
    </row>
    <row r="1112" spans="1:8" ht="18" customHeight="1">
      <c r="A1112">
        <v>445</v>
      </c>
      <c r="B1112">
        <v>137</v>
      </c>
      <c r="C1112">
        <v>137</v>
      </c>
      <c r="D1112">
        <v>137</v>
      </c>
      <c r="E1112" t="s">
        <v>440</v>
      </c>
      <c r="F1112" t="s">
        <v>5762</v>
      </c>
      <c r="G1112" t="s">
        <v>1404</v>
      </c>
      <c r="H1112" t="s">
        <v>189</v>
      </c>
    </row>
    <row r="1113" spans="1:8" ht="18" customHeight="1">
      <c r="A1113">
        <v>480</v>
      </c>
      <c r="B1113">
        <v>172</v>
      </c>
      <c r="C1113">
        <v>172</v>
      </c>
      <c r="D1113">
        <v>172</v>
      </c>
      <c r="E1113" t="s">
        <v>440</v>
      </c>
      <c r="F1113" t="s">
        <v>5762</v>
      </c>
      <c r="G1113" t="s">
        <v>1404</v>
      </c>
      <c r="H1113" t="s">
        <v>13</v>
      </c>
    </row>
    <row r="1114" spans="1:8" ht="18" customHeight="1">
      <c r="A1114">
        <v>340</v>
      </c>
      <c r="B1114">
        <v>32</v>
      </c>
      <c r="C1114">
        <v>32</v>
      </c>
      <c r="D1114">
        <v>32</v>
      </c>
      <c r="E1114" t="s">
        <v>440</v>
      </c>
      <c r="F1114" t="s">
        <v>5762</v>
      </c>
      <c r="G1114" t="s">
        <v>1404</v>
      </c>
      <c r="H1114" t="s">
        <v>2305</v>
      </c>
    </row>
    <row r="1115" spans="1:8" ht="18" customHeight="1">
      <c r="A1115">
        <v>390</v>
      </c>
      <c r="B1115">
        <v>82</v>
      </c>
      <c r="C1115">
        <v>82</v>
      </c>
      <c r="D1115">
        <v>82</v>
      </c>
      <c r="E1115" t="s">
        <v>440</v>
      </c>
      <c r="F1115" t="s">
        <v>5762</v>
      </c>
      <c r="G1115" t="s">
        <v>1404</v>
      </c>
      <c r="H1115" t="s">
        <v>2603</v>
      </c>
    </row>
    <row r="1116" spans="1:8" ht="18" customHeight="1">
      <c r="A1116">
        <v>393</v>
      </c>
      <c r="B1116">
        <v>85</v>
      </c>
      <c r="C1116">
        <v>85</v>
      </c>
      <c r="D1116">
        <v>85</v>
      </c>
      <c r="E1116" t="s">
        <v>440</v>
      </c>
      <c r="F1116" t="s">
        <v>5762</v>
      </c>
      <c r="G1116" t="s">
        <v>1404</v>
      </c>
      <c r="H1116" t="s">
        <v>2620</v>
      </c>
    </row>
    <row r="1117" spans="1:8" ht="18" customHeight="1">
      <c r="A1117">
        <v>451</v>
      </c>
      <c r="B1117">
        <v>143</v>
      </c>
      <c r="C1117">
        <v>143</v>
      </c>
      <c r="D1117">
        <v>143</v>
      </c>
      <c r="E1117" t="s">
        <v>440</v>
      </c>
      <c r="F1117" t="s">
        <v>5762</v>
      </c>
      <c r="G1117" t="s">
        <v>1866</v>
      </c>
      <c r="H1117" t="s">
        <v>193</v>
      </c>
    </row>
    <row r="1118" spans="1:8" ht="18" customHeight="1">
      <c r="A1118">
        <v>375</v>
      </c>
      <c r="B1118">
        <v>67</v>
      </c>
      <c r="C1118">
        <v>67</v>
      </c>
      <c r="D1118">
        <v>67</v>
      </c>
      <c r="E1118" t="s">
        <v>440</v>
      </c>
      <c r="F1118" t="s">
        <v>5762</v>
      </c>
      <c r="G1118" t="s">
        <v>1404</v>
      </c>
      <c r="H1118" t="s">
        <v>2516</v>
      </c>
    </row>
    <row r="1119" spans="1:8" ht="18" customHeight="1">
      <c r="A1119">
        <v>492</v>
      </c>
      <c r="B1119">
        <v>184</v>
      </c>
      <c r="C1119">
        <v>184</v>
      </c>
      <c r="D1119">
        <v>184</v>
      </c>
      <c r="E1119" t="s">
        <v>440</v>
      </c>
      <c r="F1119" t="s">
        <v>5762</v>
      </c>
      <c r="G1119" t="s">
        <v>1404</v>
      </c>
      <c r="H1119" t="s">
        <v>223</v>
      </c>
    </row>
    <row r="1120" spans="1:8" ht="18" customHeight="1">
      <c r="A1120">
        <v>444</v>
      </c>
      <c r="B1120">
        <v>136</v>
      </c>
      <c r="C1120">
        <v>136</v>
      </c>
      <c r="D1120">
        <v>136</v>
      </c>
      <c r="E1120" t="s">
        <v>440</v>
      </c>
      <c r="F1120" t="s">
        <v>5762</v>
      </c>
      <c r="G1120" t="s">
        <v>5624</v>
      </c>
      <c r="H1120" t="s">
        <v>187</v>
      </c>
    </row>
    <row r="1121" spans="1:8" ht="18" customHeight="1">
      <c r="A1121">
        <v>501</v>
      </c>
      <c r="B1121">
        <v>193</v>
      </c>
      <c r="C1121">
        <v>193</v>
      </c>
      <c r="D1121">
        <v>193</v>
      </c>
      <c r="E1121" t="s">
        <v>440</v>
      </c>
      <c r="F1121" t="s">
        <v>5762</v>
      </c>
      <c r="G1121" t="s">
        <v>1404</v>
      </c>
      <c r="H1121" t="s">
        <v>230</v>
      </c>
    </row>
    <row r="1122" spans="1:8" ht="18" customHeight="1">
      <c r="A1122">
        <v>1045</v>
      </c>
      <c r="B1122">
        <v>316</v>
      </c>
      <c r="C1122">
        <v>316</v>
      </c>
      <c r="D1122">
        <v>102</v>
      </c>
      <c r="E1122" t="s">
        <v>440</v>
      </c>
      <c r="F1122" t="s">
        <v>5761</v>
      </c>
      <c r="G1122" t="s">
        <v>1404</v>
      </c>
      <c r="H1122" t="s">
        <v>456</v>
      </c>
    </row>
    <row r="1123" spans="1:8" ht="18" customHeight="1">
      <c r="A1123">
        <v>981</v>
      </c>
      <c r="B1123">
        <v>252</v>
      </c>
      <c r="C1123">
        <v>252</v>
      </c>
      <c r="D1123">
        <v>38</v>
      </c>
      <c r="E1123" t="s">
        <v>440</v>
      </c>
      <c r="F1123" t="s">
        <v>5761</v>
      </c>
      <c r="G1123" t="s">
        <v>1404</v>
      </c>
      <c r="H1123" t="s">
        <v>2452</v>
      </c>
    </row>
    <row r="1124" spans="1:8" ht="18" customHeight="1">
      <c r="A1124">
        <v>1026</v>
      </c>
      <c r="B1124">
        <v>297</v>
      </c>
      <c r="C1124">
        <v>297</v>
      </c>
      <c r="D1124">
        <v>83</v>
      </c>
      <c r="E1124" t="s">
        <v>440</v>
      </c>
      <c r="F1124" t="s">
        <v>5761</v>
      </c>
      <c r="G1124" t="s">
        <v>1404</v>
      </c>
      <c r="H1124" t="s">
        <v>3245</v>
      </c>
    </row>
    <row r="1125" spans="1:8" ht="18" customHeight="1">
      <c r="A1125">
        <v>1032</v>
      </c>
      <c r="B1125">
        <v>303</v>
      </c>
      <c r="C1125">
        <v>303</v>
      </c>
      <c r="D1125">
        <v>89</v>
      </c>
      <c r="E1125" t="s">
        <v>440</v>
      </c>
      <c r="F1125" t="s">
        <v>5761</v>
      </c>
      <c r="G1125" t="s">
        <v>1404</v>
      </c>
      <c r="H1125" t="s">
        <v>3258</v>
      </c>
    </row>
    <row r="1126" spans="1:8" ht="18" customHeight="1">
      <c r="A1126">
        <v>947</v>
      </c>
      <c r="B1126">
        <v>218</v>
      </c>
      <c r="C1126">
        <v>218</v>
      </c>
      <c r="D1126">
        <v>4</v>
      </c>
      <c r="E1126" t="s">
        <v>440</v>
      </c>
      <c r="F1126" t="s">
        <v>5761</v>
      </c>
      <c r="G1126" t="s">
        <v>1404</v>
      </c>
      <c r="H1126" t="s">
        <v>2179</v>
      </c>
    </row>
    <row r="1127" spans="1:8" ht="18" customHeight="1">
      <c r="A1127">
        <v>991</v>
      </c>
      <c r="B1127">
        <v>262</v>
      </c>
      <c r="C1127">
        <v>262</v>
      </c>
      <c r="D1127">
        <v>48</v>
      </c>
      <c r="E1127" t="s">
        <v>440</v>
      </c>
      <c r="F1127" t="s">
        <v>5761</v>
      </c>
      <c r="G1127" t="s">
        <v>1866</v>
      </c>
      <c r="H1127" t="s">
        <v>3182</v>
      </c>
    </row>
    <row r="1128" spans="1:8" ht="18" customHeight="1">
      <c r="A1128">
        <v>1042</v>
      </c>
      <c r="B1128">
        <v>313</v>
      </c>
      <c r="C1128">
        <v>313</v>
      </c>
      <c r="D1128">
        <v>99</v>
      </c>
      <c r="E1128" t="s">
        <v>440</v>
      </c>
      <c r="F1128" t="s">
        <v>5761</v>
      </c>
      <c r="G1128" t="s">
        <v>1404</v>
      </c>
      <c r="H1128" t="s">
        <v>681</v>
      </c>
    </row>
    <row r="1129" spans="1:8" ht="18" customHeight="1">
      <c r="A1129">
        <v>1030</v>
      </c>
      <c r="B1129">
        <v>301</v>
      </c>
      <c r="C1129">
        <v>301</v>
      </c>
      <c r="D1129">
        <v>87</v>
      </c>
      <c r="E1129" t="s">
        <v>440</v>
      </c>
      <c r="F1129" t="s">
        <v>5761</v>
      </c>
      <c r="G1129" t="s">
        <v>1404</v>
      </c>
      <c r="H1129" t="s">
        <v>457</v>
      </c>
    </row>
    <row r="1130" spans="1:8" ht="18" customHeight="1">
      <c r="A1130">
        <v>1048</v>
      </c>
      <c r="B1130">
        <v>319</v>
      </c>
      <c r="C1130">
        <v>319</v>
      </c>
      <c r="D1130">
        <v>105</v>
      </c>
      <c r="E1130" t="s">
        <v>440</v>
      </c>
      <c r="F1130" t="s">
        <v>5761</v>
      </c>
      <c r="G1130" t="s">
        <v>1404</v>
      </c>
      <c r="H1130" t="s">
        <v>58</v>
      </c>
    </row>
    <row r="1131" spans="1:8" ht="18" customHeight="1">
      <c r="A1131">
        <v>968</v>
      </c>
      <c r="B1131">
        <v>239</v>
      </c>
      <c r="C1131">
        <v>239</v>
      </c>
      <c r="D1131">
        <v>25</v>
      </c>
      <c r="E1131" t="s">
        <v>440</v>
      </c>
      <c r="F1131" t="s">
        <v>5761</v>
      </c>
      <c r="G1131" t="s">
        <v>1404</v>
      </c>
      <c r="H1131" t="s">
        <v>1174</v>
      </c>
    </row>
    <row r="1132" spans="1:8" ht="18" customHeight="1">
      <c r="A1132">
        <v>964</v>
      </c>
      <c r="B1132">
        <v>235</v>
      </c>
      <c r="C1132">
        <v>235</v>
      </c>
      <c r="D1132">
        <v>21</v>
      </c>
      <c r="E1132" t="s">
        <v>440</v>
      </c>
      <c r="F1132" t="s">
        <v>5761</v>
      </c>
      <c r="G1132" t="s">
        <v>1404</v>
      </c>
      <c r="H1132" t="s">
        <v>3148</v>
      </c>
    </row>
    <row r="1133" spans="1:8" ht="18" customHeight="1">
      <c r="A1133">
        <v>1028</v>
      </c>
      <c r="B1133">
        <v>299</v>
      </c>
      <c r="C1133">
        <v>299</v>
      </c>
      <c r="D1133">
        <v>85</v>
      </c>
      <c r="E1133" t="s">
        <v>440</v>
      </c>
      <c r="F1133" t="s">
        <v>5761</v>
      </c>
      <c r="G1133" t="s">
        <v>1404</v>
      </c>
      <c r="H1133" t="s">
        <v>202</v>
      </c>
    </row>
    <row r="1134" spans="1:8" ht="18" customHeight="1">
      <c r="A1134">
        <v>963</v>
      </c>
      <c r="B1134">
        <v>234</v>
      </c>
      <c r="C1134">
        <v>234</v>
      </c>
      <c r="D1134">
        <v>20</v>
      </c>
      <c r="E1134" t="s">
        <v>440</v>
      </c>
      <c r="F1134" t="s">
        <v>5761</v>
      </c>
      <c r="G1134" t="s">
        <v>1404</v>
      </c>
      <c r="H1134" t="s">
        <v>3144</v>
      </c>
    </row>
    <row r="1135" spans="1:8" ht="18" customHeight="1">
      <c r="A1135">
        <v>969</v>
      </c>
      <c r="B1135">
        <v>240</v>
      </c>
      <c r="C1135">
        <v>240</v>
      </c>
      <c r="D1135">
        <v>26</v>
      </c>
      <c r="E1135" t="s">
        <v>440</v>
      </c>
      <c r="F1135" t="s">
        <v>5761</v>
      </c>
      <c r="G1135" t="s">
        <v>1404</v>
      </c>
      <c r="H1135" t="s">
        <v>2356</v>
      </c>
    </row>
    <row r="1136" spans="1:8" ht="18" customHeight="1">
      <c r="A1136">
        <v>1015</v>
      </c>
      <c r="B1136">
        <v>286</v>
      </c>
      <c r="C1136">
        <v>286</v>
      </c>
      <c r="D1136">
        <v>72</v>
      </c>
      <c r="E1136" t="s">
        <v>440</v>
      </c>
      <c r="F1136" t="s">
        <v>5761</v>
      </c>
      <c r="G1136" t="s">
        <v>1866</v>
      </c>
      <c r="H1136" t="s">
        <v>31</v>
      </c>
    </row>
    <row r="1137" spans="1:8" ht="18" customHeight="1">
      <c r="A1137">
        <v>983</v>
      </c>
      <c r="B1137">
        <v>254</v>
      </c>
      <c r="C1137">
        <v>254</v>
      </c>
      <c r="D1137">
        <v>40</v>
      </c>
      <c r="E1137" t="s">
        <v>440</v>
      </c>
      <c r="F1137" t="s">
        <v>5761</v>
      </c>
      <c r="G1137" t="s">
        <v>1404</v>
      </c>
      <c r="H1137" t="s">
        <v>2468</v>
      </c>
    </row>
    <row r="1138" spans="1:8" ht="18" customHeight="1">
      <c r="A1138">
        <v>974</v>
      </c>
      <c r="B1138">
        <v>245</v>
      </c>
      <c r="C1138">
        <v>245</v>
      </c>
      <c r="D1138">
        <v>31</v>
      </c>
      <c r="E1138" t="s">
        <v>440</v>
      </c>
      <c r="F1138" t="s">
        <v>5761</v>
      </c>
      <c r="G1138" t="s">
        <v>1404</v>
      </c>
      <c r="H1138" t="s">
        <v>2384</v>
      </c>
    </row>
    <row r="1139" spans="1:8" ht="18" customHeight="1">
      <c r="A1139">
        <v>999</v>
      </c>
      <c r="B1139">
        <v>270</v>
      </c>
      <c r="C1139">
        <v>270</v>
      </c>
      <c r="D1139">
        <v>56</v>
      </c>
      <c r="E1139" t="s">
        <v>440</v>
      </c>
      <c r="F1139" t="s">
        <v>5761</v>
      </c>
      <c r="G1139" t="s">
        <v>1404</v>
      </c>
      <c r="H1139" t="s">
        <v>21</v>
      </c>
    </row>
    <row r="1140" spans="1:8" ht="18" customHeight="1">
      <c r="A1140">
        <v>986</v>
      </c>
      <c r="B1140">
        <v>257</v>
      </c>
      <c r="C1140">
        <v>257</v>
      </c>
      <c r="D1140">
        <v>43</v>
      </c>
      <c r="E1140" t="s">
        <v>440</v>
      </c>
      <c r="F1140" t="s">
        <v>5761</v>
      </c>
      <c r="G1140" t="s">
        <v>1404</v>
      </c>
      <c r="H1140" t="s">
        <v>458</v>
      </c>
    </row>
    <row r="1141" spans="1:8" ht="18" customHeight="1">
      <c r="A1141">
        <v>1036</v>
      </c>
      <c r="B1141">
        <v>307</v>
      </c>
      <c r="C1141">
        <v>307</v>
      </c>
      <c r="D1141">
        <v>93</v>
      </c>
      <c r="E1141" t="s">
        <v>440</v>
      </c>
      <c r="F1141" t="s">
        <v>5761</v>
      </c>
      <c r="G1141" t="s">
        <v>1404</v>
      </c>
      <c r="H1141" t="s">
        <v>214</v>
      </c>
    </row>
    <row r="1142" spans="1:8" ht="18" customHeight="1">
      <c r="A1142">
        <v>1001</v>
      </c>
      <c r="B1142">
        <v>272</v>
      </c>
      <c r="C1142">
        <v>272</v>
      </c>
      <c r="D1142">
        <v>58</v>
      </c>
      <c r="E1142" t="s">
        <v>440</v>
      </c>
      <c r="F1142" t="s">
        <v>5761</v>
      </c>
      <c r="G1142" t="s">
        <v>1404</v>
      </c>
      <c r="H1142" t="s">
        <v>3199</v>
      </c>
    </row>
    <row r="1143" spans="1:8" ht="18" customHeight="1">
      <c r="A1143">
        <v>956</v>
      </c>
      <c r="B1143">
        <v>227</v>
      </c>
      <c r="C1143">
        <v>227</v>
      </c>
      <c r="D1143">
        <v>13</v>
      </c>
      <c r="E1143" t="s">
        <v>440</v>
      </c>
      <c r="F1143" t="s">
        <v>5761</v>
      </c>
      <c r="G1143" t="s">
        <v>1404</v>
      </c>
      <c r="H1143" t="s">
        <v>2200</v>
      </c>
    </row>
    <row r="1144" spans="1:8" ht="18" customHeight="1">
      <c r="A1144">
        <v>1047</v>
      </c>
      <c r="B1144">
        <v>318</v>
      </c>
      <c r="C1144">
        <v>318</v>
      </c>
      <c r="D1144">
        <v>104</v>
      </c>
      <c r="E1144" t="s">
        <v>440</v>
      </c>
      <c r="F1144" t="s">
        <v>5761</v>
      </c>
      <c r="G1144" t="s">
        <v>1404</v>
      </c>
      <c r="H1144" t="s">
        <v>122</v>
      </c>
    </row>
    <row r="1145" spans="1:8" ht="18" customHeight="1">
      <c r="A1145">
        <v>1009</v>
      </c>
      <c r="B1145">
        <v>280</v>
      </c>
      <c r="C1145">
        <v>280</v>
      </c>
      <c r="D1145">
        <v>66</v>
      </c>
      <c r="E1145" t="s">
        <v>440</v>
      </c>
      <c r="F1145" t="s">
        <v>5761</v>
      </c>
      <c r="G1145" t="s">
        <v>1404</v>
      </c>
      <c r="H1145" t="s">
        <v>5</v>
      </c>
    </row>
    <row r="1146" spans="1:8" ht="18" customHeight="1">
      <c r="A1146">
        <v>1019</v>
      </c>
      <c r="B1146">
        <v>290</v>
      </c>
      <c r="C1146">
        <v>290</v>
      </c>
      <c r="D1146">
        <v>76</v>
      </c>
      <c r="E1146" t="s">
        <v>440</v>
      </c>
      <c r="F1146" t="s">
        <v>5761</v>
      </c>
      <c r="G1146" t="s">
        <v>1404</v>
      </c>
      <c r="H1146" t="s">
        <v>1039</v>
      </c>
    </row>
    <row r="1147" spans="1:8" ht="18" customHeight="1">
      <c r="A1147">
        <v>1049</v>
      </c>
      <c r="B1147">
        <v>320</v>
      </c>
      <c r="C1147">
        <v>320</v>
      </c>
      <c r="D1147">
        <v>106</v>
      </c>
      <c r="E1147" t="s">
        <v>440</v>
      </c>
      <c r="F1147" t="s">
        <v>5761</v>
      </c>
      <c r="G1147" t="s">
        <v>1404</v>
      </c>
      <c r="H1147" t="s">
        <v>233</v>
      </c>
    </row>
    <row r="1148" spans="1:8" ht="18" customHeight="1">
      <c r="A1148">
        <v>987</v>
      </c>
      <c r="B1148">
        <v>258</v>
      </c>
      <c r="C1148">
        <v>258</v>
      </c>
      <c r="D1148">
        <v>44</v>
      </c>
      <c r="E1148" t="s">
        <v>440</v>
      </c>
      <c r="F1148" t="s">
        <v>5761</v>
      </c>
      <c r="G1148" t="s">
        <v>1404</v>
      </c>
      <c r="H1148" t="s">
        <v>1035</v>
      </c>
    </row>
    <row r="1149" spans="1:8" ht="18" customHeight="1">
      <c r="A1149">
        <v>960</v>
      </c>
      <c r="B1149">
        <v>231</v>
      </c>
      <c r="C1149">
        <v>231</v>
      </c>
      <c r="D1149">
        <v>17</v>
      </c>
      <c r="E1149" t="s">
        <v>440</v>
      </c>
      <c r="F1149" t="s">
        <v>5761</v>
      </c>
      <c r="G1149" t="s">
        <v>1404</v>
      </c>
      <c r="H1149" t="s">
        <v>2265</v>
      </c>
    </row>
    <row r="1150" spans="1:8" ht="18" customHeight="1">
      <c r="A1150">
        <v>1013</v>
      </c>
      <c r="B1150">
        <v>284</v>
      </c>
      <c r="C1150">
        <v>284</v>
      </c>
      <c r="D1150">
        <v>70</v>
      </c>
      <c r="E1150" t="s">
        <v>440</v>
      </c>
      <c r="F1150" t="s">
        <v>5761</v>
      </c>
      <c r="G1150" t="s">
        <v>1404</v>
      </c>
      <c r="H1150" t="s">
        <v>172</v>
      </c>
    </row>
    <row r="1151" spans="1:8" ht="18" customHeight="1">
      <c r="A1151">
        <v>977</v>
      </c>
      <c r="B1151">
        <v>248</v>
      </c>
      <c r="C1151">
        <v>248</v>
      </c>
      <c r="D1151">
        <v>34</v>
      </c>
      <c r="E1151" t="s">
        <v>440</v>
      </c>
      <c r="F1151" t="s">
        <v>5761</v>
      </c>
      <c r="G1151" t="s">
        <v>1404</v>
      </c>
      <c r="H1151" t="s">
        <v>1160</v>
      </c>
    </row>
    <row r="1152" spans="1:8" ht="18" customHeight="1">
      <c r="A1152">
        <v>951</v>
      </c>
      <c r="B1152">
        <v>222</v>
      </c>
      <c r="C1152">
        <v>222</v>
      </c>
      <c r="D1152">
        <v>8</v>
      </c>
      <c r="E1152" t="s">
        <v>440</v>
      </c>
      <c r="F1152" t="s">
        <v>5761</v>
      </c>
      <c r="G1152" t="s">
        <v>1404</v>
      </c>
      <c r="H1152" t="s">
        <v>3116</v>
      </c>
    </row>
    <row r="1153" spans="1:8" ht="18" customHeight="1">
      <c r="A1153">
        <v>1003</v>
      </c>
      <c r="B1153">
        <v>274</v>
      </c>
      <c r="C1153">
        <v>274</v>
      </c>
      <c r="D1153">
        <v>60</v>
      </c>
      <c r="E1153" t="s">
        <v>440</v>
      </c>
      <c r="F1153" t="s">
        <v>5761</v>
      </c>
      <c r="G1153" t="s">
        <v>1404</v>
      </c>
      <c r="H1153" t="s">
        <v>3204</v>
      </c>
    </row>
    <row r="1154" spans="1:8" ht="18" customHeight="1">
      <c r="A1154">
        <v>979</v>
      </c>
      <c r="B1154">
        <v>250</v>
      </c>
      <c r="C1154">
        <v>250</v>
      </c>
      <c r="D1154">
        <v>36</v>
      </c>
      <c r="E1154" t="s">
        <v>440</v>
      </c>
      <c r="F1154" t="s">
        <v>5761</v>
      </c>
      <c r="G1154" t="s">
        <v>1404</v>
      </c>
      <c r="H1154" t="s">
        <v>3167</v>
      </c>
    </row>
    <row r="1155" spans="1:8" ht="18" customHeight="1">
      <c r="A1155">
        <v>973</v>
      </c>
      <c r="B1155">
        <v>244</v>
      </c>
      <c r="C1155">
        <v>244</v>
      </c>
      <c r="D1155">
        <v>30</v>
      </c>
      <c r="E1155" t="s">
        <v>440</v>
      </c>
      <c r="F1155" t="s">
        <v>5761</v>
      </c>
      <c r="G1155" t="s">
        <v>1404</v>
      </c>
      <c r="H1155" t="s">
        <v>3159</v>
      </c>
    </row>
    <row r="1156" spans="1:8" ht="18" customHeight="1">
      <c r="A1156">
        <v>952</v>
      </c>
      <c r="B1156">
        <v>223</v>
      </c>
      <c r="C1156">
        <v>223</v>
      </c>
      <c r="D1156">
        <v>9</v>
      </c>
      <c r="E1156" t="s">
        <v>440</v>
      </c>
      <c r="F1156" t="s">
        <v>5761</v>
      </c>
      <c r="G1156" t="s">
        <v>1404</v>
      </c>
      <c r="H1156" t="s">
        <v>3120</v>
      </c>
    </row>
    <row r="1157" spans="1:8" ht="18" customHeight="1">
      <c r="A1157">
        <v>962</v>
      </c>
      <c r="B1157">
        <v>233</v>
      </c>
      <c r="C1157">
        <v>233</v>
      </c>
      <c r="D1157">
        <v>19</v>
      </c>
      <c r="E1157" t="s">
        <v>440</v>
      </c>
      <c r="F1157" t="s">
        <v>5761</v>
      </c>
      <c r="G1157" t="s">
        <v>1404</v>
      </c>
      <c r="H1157" t="s">
        <v>3141</v>
      </c>
    </row>
    <row r="1158" spans="1:8" ht="18" customHeight="1">
      <c r="A1158">
        <v>970</v>
      </c>
      <c r="B1158">
        <v>241</v>
      </c>
      <c r="C1158">
        <v>241</v>
      </c>
      <c r="D1158">
        <v>27</v>
      </c>
      <c r="E1158" t="s">
        <v>440</v>
      </c>
      <c r="F1158" t="s">
        <v>5761</v>
      </c>
      <c r="G1158" t="s">
        <v>1404</v>
      </c>
      <c r="H1158" t="s">
        <v>2364</v>
      </c>
    </row>
    <row r="1159" spans="1:8" ht="18" customHeight="1">
      <c r="A1159">
        <v>1051</v>
      </c>
      <c r="B1159">
        <v>322</v>
      </c>
      <c r="C1159">
        <v>322</v>
      </c>
      <c r="D1159">
        <v>108</v>
      </c>
      <c r="E1159" t="s">
        <v>440</v>
      </c>
      <c r="F1159" t="s">
        <v>5761</v>
      </c>
      <c r="G1159" t="s">
        <v>1404</v>
      </c>
      <c r="H1159" t="s">
        <v>3301</v>
      </c>
    </row>
    <row r="1160" spans="1:8" ht="18" customHeight="1">
      <c r="A1160">
        <v>975</v>
      </c>
      <c r="B1160">
        <v>246</v>
      </c>
      <c r="C1160">
        <v>246</v>
      </c>
      <c r="D1160">
        <v>32</v>
      </c>
      <c r="E1160" t="s">
        <v>440</v>
      </c>
      <c r="F1160" t="s">
        <v>5761</v>
      </c>
      <c r="G1160" t="s">
        <v>1404</v>
      </c>
      <c r="H1160" t="s">
        <v>2397</v>
      </c>
    </row>
    <row r="1161" spans="1:8" ht="18" customHeight="1">
      <c r="A1161">
        <v>980</v>
      </c>
      <c r="B1161">
        <v>251</v>
      </c>
      <c r="C1161">
        <v>251</v>
      </c>
      <c r="D1161">
        <v>37</v>
      </c>
      <c r="E1161" t="s">
        <v>440</v>
      </c>
      <c r="F1161" t="s">
        <v>5761</v>
      </c>
      <c r="G1161" t="s">
        <v>1404</v>
      </c>
      <c r="H1161" t="s">
        <v>1031</v>
      </c>
    </row>
    <row r="1162" spans="1:8" ht="18" customHeight="1">
      <c r="A1162">
        <v>1025</v>
      </c>
      <c r="B1162">
        <v>296</v>
      </c>
      <c r="C1162">
        <v>296</v>
      </c>
      <c r="D1162">
        <v>82</v>
      </c>
      <c r="E1162" t="s">
        <v>440</v>
      </c>
      <c r="F1162" t="s">
        <v>5761</v>
      </c>
      <c r="G1162" t="s">
        <v>1404</v>
      </c>
      <c r="H1162" t="s">
        <v>3241</v>
      </c>
    </row>
    <row r="1163" spans="1:8" ht="18" customHeight="1">
      <c r="A1163">
        <v>1039</v>
      </c>
      <c r="B1163">
        <v>310</v>
      </c>
      <c r="C1163">
        <v>310</v>
      </c>
      <c r="D1163">
        <v>96</v>
      </c>
      <c r="E1163" t="s">
        <v>440</v>
      </c>
      <c r="F1163" t="s">
        <v>5761</v>
      </c>
      <c r="G1163" t="s">
        <v>1404</v>
      </c>
      <c r="H1163" t="s">
        <v>52</v>
      </c>
    </row>
    <row r="1164" spans="1:8" ht="18" customHeight="1">
      <c r="A1164">
        <v>1007</v>
      </c>
      <c r="B1164">
        <v>278</v>
      </c>
      <c r="C1164">
        <v>278</v>
      </c>
      <c r="D1164">
        <v>64</v>
      </c>
      <c r="E1164" t="s">
        <v>440</v>
      </c>
      <c r="F1164" t="s">
        <v>5761</v>
      </c>
      <c r="G1164" t="s">
        <v>1404</v>
      </c>
      <c r="H1164" t="s">
        <v>163</v>
      </c>
    </row>
    <row r="1165" spans="1:8" ht="18" customHeight="1">
      <c r="A1165">
        <v>948</v>
      </c>
      <c r="B1165">
        <v>219</v>
      </c>
      <c r="C1165">
        <v>219</v>
      </c>
      <c r="D1165">
        <v>5</v>
      </c>
      <c r="E1165" t="s">
        <v>440</v>
      </c>
      <c r="F1165" t="s">
        <v>5761</v>
      </c>
      <c r="G1165" t="s">
        <v>1404</v>
      </c>
      <c r="H1165" t="s">
        <v>3113</v>
      </c>
    </row>
    <row r="1166" spans="1:8" ht="18" customHeight="1">
      <c r="A1166">
        <v>953</v>
      </c>
      <c r="B1166">
        <v>224</v>
      </c>
      <c r="C1166">
        <v>224</v>
      </c>
      <c r="D1166">
        <v>10</v>
      </c>
      <c r="E1166" t="s">
        <v>440</v>
      </c>
      <c r="F1166" t="s">
        <v>5761</v>
      </c>
      <c r="G1166" t="s">
        <v>1404</v>
      </c>
      <c r="H1166" t="s">
        <v>3124</v>
      </c>
    </row>
    <row r="1167" spans="1:8" ht="18" customHeight="1">
      <c r="A1167">
        <v>965</v>
      </c>
      <c r="B1167">
        <v>236</v>
      </c>
      <c r="C1167">
        <v>236</v>
      </c>
      <c r="D1167">
        <v>22</v>
      </c>
      <c r="E1167" t="s">
        <v>440</v>
      </c>
      <c r="F1167" t="s">
        <v>5761</v>
      </c>
      <c r="G1167" t="s">
        <v>1404</v>
      </c>
      <c r="H1167" t="s">
        <v>726</v>
      </c>
    </row>
    <row r="1168" spans="1:8" ht="18" customHeight="1">
      <c r="A1168">
        <v>1029</v>
      </c>
      <c r="B1168">
        <v>300</v>
      </c>
      <c r="C1168">
        <v>300</v>
      </c>
      <c r="D1168">
        <v>86</v>
      </c>
      <c r="E1168" t="s">
        <v>440</v>
      </c>
      <c r="F1168" t="s">
        <v>5761</v>
      </c>
      <c r="G1168" t="s">
        <v>1404</v>
      </c>
      <c r="H1168" t="s">
        <v>989</v>
      </c>
    </row>
    <row r="1169" spans="1:8" ht="18" customHeight="1">
      <c r="A1169">
        <v>957</v>
      </c>
      <c r="B1169">
        <v>228</v>
      </c>
      <c r="C1169">
        <v>228</v>
      </c>
      <c r="D1169">
        <v>14</v>
      </c>
      <c r="E1169" t="s">
        <v>440</v>
      </c>
      <c r="F1169" t="s">
        <v>5761</v>
      </c>
      <c r="G1169" t="s">
        <v>1404</v>
      </c>
      <c r="H1169" t="s">
        <v>3135</v>
      </c>
    </row>
    <row r="1170" spans="1:8" ht="18" customHeight="1">
      <c r="A1170">
        <v>1056</v>
      </c>
      <c r="B1170">
        <v>327</v>
      </c>
      <c r="C1170">
        <v>327</v>
      </c>
      <c r="D1170">
        <v>113</v>
      </c>
      <c r="E1170" t="s">
        <v>440</v>
      </c>
      <c r="F1170" t="s">
        <v>5761</v>
      </c>
      <c r="G1170" t="s">
        <v>1404</v>
      </c>
      <c r="H1170" t="s">
        <v>3315</v>
      </c>
    </row>
    <row r="1171" spans="1:8" ht="18" customHeight="1">
      <c r="A1171">
        <v>1012</v>
      </c>
      <c r="B1171">
        <v>283</v>
      </c>
      <c r="C1171">
        <v>283</v>
      </c>
      <c r="D1171">
        <v>69</v>
      </c>
      <c r="E1171" t="s">
        <v>440</v>
      </c>
      <c r="F1171" t="s">
        <v>5761</v>
      </c>
      <c r="G1171" t="s">
        <v>1404</v>
      </c>
      <c r="H1171" t="s">
        <v>3215</v>
      </c>
    </row>
    <row r="1172" spans="1:8" ht="18" customHeight="1">
      <c r="A1172">
        <v>961</v>
      </c>
      <c r="B1172">
        <v>232</v>
      </c>
      <c r="C1172">
        <v>232</v>
      </c>
      <c r="D1172">
        <v>18</v>
      </c>
      <c r="E1172" t="s">
        <v>440</v>
      </c>
      <c r="F1172" t="s">
        <v>5761</v>
      </c>
      <c r="G1172" t="s">
        <v>1404</v>
      </c>
      <c r="H1172" t="s">
        <v>3138</v>
      </c>
    </row>
    <row r="1173" spans="1:8" ht="18" customHeight="1">
      <c r="A1173">
        <v>944</v>
      </c>
      <c r="B1173">
        <v>215</v>
      </c>
      <c r="C1173">
        <v>215</v>
      </c>
      <c r="D1173">
        <v>1</v>
      </c>
      <c r="E1173" t="s">
        <v>440</v>
      </c>
      <c r="F1173" t="s">
        <v>5761</v>
      </c>
      <c r="G1173" t="s">
        <v>1404</v>
      </c>
      <c r="H1173" t="s">
        <v>1391</v>
      </c>
    </row>
    <row r="1174" spans="1:8" ht="18" customHeight="1">
      <c r="A1174">
        <v>1023</v>
      </c>
      <c r="B1174">
        <v>294</v>
      </c>
      <c r="C1174">
        <v>294</v>
      </c>
      <c r="D1174">
        <v>80</v>
      </c>
      <c r="E1174" t="s">
        <v>440</v>
      </c>
      <c r="F1174" t="s">
        <v>5761</v>
      </c>
      <c r="G1174" t="s">
        <v>1404</v>
      </c>
      <c r="H1174" t="s">
        <v>1210</v>
      </c>
    </row>
    <row r="1175" spans="1:8" ht="18" customHeight="1">
      <c r="A1175">
        <v>946</v>
      </c>
      <c r="B1175">
        <v>217</v>
      </c>
      <c r="C1175">
        <v>217</v>
      </c>
      <c r="D1175">
        <v>3</v>
      </c>
      <c r="E1175" t="s">
        <v>440</v>
      </c>
      <c r="F1175" t="s">
        <v>5761</v>
      </c>
      <c r="G1175" t="s">
        <v>1404</v>
      </c>
      <c r="H1175" t="s">
        <v>2155</v>
      </c>
    </row>
    <row r="1176" spans="1:8" ht="18" customHeight="1">
      <c r="A1176">
        <v>1000</v>
      </c>
      <c r="B1176">
        <v>271</v>
      </c>
      <c r="C1176">
        <v>271</v>
      </c>
      <c r="D1176">
        <v>57</v>
      </c>
      <c r="E1176" t="s">
        <v>440</v>
      </c>
      <c r="F1176" t="s">
        <v>5761</v>
      </c>
      <c r="G1176" t="s">
        <v>1404</v>
      </c>
      <c r="H1176" t="s">
        <v>156</v>
      </c>
    </row>
    <row r="1177" spans="1:8" ht="18" customHeight="1">
      <c r="A1177">
        <v>984</v>
      </c>
      <c r="B1177">
        <v>255</v>
      </c>
      <c r="C1177">
        <v>255</v>
      </c>
      <c r="D1177">
        <v>41</v>
      </c>
      <c r="E1177" t="s">
        <v>440</v>
      </c>
      <c r="F1177" t="s">
        <v>5761</v>
      </c>
      <c r="G1177" t="s">
        <v>1404</v>
      </c>
      <c r="H1177" t="s">
        <v>947</v>
      </c>
    </row>
    <row r="1178" spans="1:8" ht="18" customHeight="1">
      <c r="A1178">
        <v>1027</v>
      </c>
      <c r="B1178">
        <v>298</v>
      </c>
      <c r="C1178">
        <v>298</v>
      </c>
      <c r="D1178">
        <v>84</v>
      </c>
      <c r="E1178" t="s">
        <v>440</v>
      </c>
      <c r="F1178" t="s">
        <v>5761</v>
      </c>
      <c r="G1178" t="s">
        <v>1404</v>
      </c>
      <c r="H1178" t="s">
        <v>3248</v>
      </c>
    </row>
    <row r="1179" spans="1:8" ht="18" customHeight="1">
      <c r="A1179">
        <v>1059</v>
      </c>
      <c r="B1179">
        <v>330</v>
      </c>
      <c r="C1179">
        <v>330</v>
      </c>
      <c r="D1179">
        <v>116</v>
      </c>
      <c r="E1179" t="s">
        <v>440</v>
      </c>
      <c r="F1179" t="s">
        <v>5761</v>
      </c>
      <c r="G1179" t="s">
        <v>1404</v>
      </c>
      <c r="H1179" t="s">
        <v>3323</v>
      </c>
    </row>
    <row r="1180" spans="1:8" ht="18" customHeight="1">
      <c r="A1180">
        <v>1040</v>
      </c>
      <c r="B1180">
        <v>311</v>
      </c>
      <c r="C1180">
        <v>311</v>
      </c>
      <c r="D1180">
        <v>97</v>
      </c>
      <c r="E1180" t="s">
        <v>440</v>
      </c>
      <c r="F1180" t="s">
        <v>5761</v>
      </c>
      <c r="G1180" t="s">
        <v>1404</v>
      </c>
      <c r="H1180" t="s">
        <v>217</v>
      </c>
    </row>
    <row r="1181" spans="1:8" ht="18" customHeight="1">
      <c r="A1181">
        <v>966</v>
      </c>
      <c r="B1181">
        <v>237</v>
      </c>
      <c r="C1181">
        <v>237</v>
      </c>
      <c r="D1181">
        <v>23</v>
      </c>
      <c r="E1181" t="s">
        <v>440</v>
      </c>
      <c r="F1181" t="s">
        <v>5761</v>
      </c>
      <c r="G1181" t="s">
        <v>1404</v>
      </c>
      <c r="H1181" t="s">
        <v>2318</v>
      </c>
    </row>
    <row r="1182" spans="1:8" ht="18" customHeight="1">
      <c r="A1182">
        <v>1052</v>
      </c>
      <c r="B1182">
        <v>323</v>
      </c>
      <c r="C1182">
        <v>323</v>
      </c>
      <c r="D1182">
        <v>109</v>
      </c>
      <c r="E1182" t="s">
        <v>440</v>
      </c>
      <c r="F1182" t="s">
        <v>5761</v>
      </c>
      <c r="G1182" t="s">
        <v>1404</v>
      </c>
      <c r="H1182" t="s">
        <v>3305</v>
      </c>
    </row>
    <row r="1183" spans="1:8" ht="18" customHeight="1">
      <c r="A1183">
        <v>978</v>
      </c>
      <c r="B1183">
        <v>249</v>
      </c>
      <c r="C1183">
        <v>249</v>
      </c>
      <c r="D1183">
        <v>35</v>
      </c>
      <c r="E1183" t="s">
        <v>440</v>
      </c>
      <c r="F1183" t="s">
        <v>5761</v>
      </c>
      <c r="G1183" t="s">
        <v>1404</v>
      </c>
      <c r="H1183" t="s">
        <v>2421</v>
      </c>
    </row>
    <row r="1184" spans="1:8" ht="18" customHeight="1">
      <c r="A1184">
        <v>1058</v>
      </c>
      <c r="B1184">
        <v>329</v>
      </c>
      <c r="C1184">
        <v>329</v>
      </c>
      <c r="D1184">
        <v>115</v>
      </c>
      <c r="E1184" t="s">
        <v>440</v>
      </c>
      <c r="F1184" t="s">
        <v>5761</v>
      </c>
      <c r="G1184" t="s">
        <v>1404</v>
      </c>
      <c r="H1184" t="s">
        <v>3320</v>
      </c>
    </row>
    <row r="1185" spans="1:8" ht="18" customHeight="1">
      <c r="A1185">
        <v>1014</v>
      </c>
      <c r="B1185">
        <v>285</v>
      </c>
      <c r="C1185">
        <v>285</v>
      </c>
      <c r="D1185">
        <v>71</v>
      </c>
      <c r="E1185" t="s">
        <v>440</v>
      </c>
      <c r="F1185" t="s">
        <v>5761</v>
      </c>
      <c r="G1185" t="s">
        <v>1404</v>
      </c>
      <c r="H1185" t="s">
        <v>173</v>
      </c>
    </row>
    <row r="1186" spans="1:8" ht="18" customHeight="1">
      <c r="A1186">
        <v>959</v>
      </c>
      <c r="B1186">
        <v>230</v>
      </c>
      <c r="C1186">
        <v>230</v>
      </c>
      <c r="D1186">
        <v>16</v>
      </c>
      <c r="E1186" t="s">
        <v>440</v>
      </c>
      <c r="F1186" t="s">
        <v>5761</v>
      </c>
      <c r="G1186" t="s">
        <v>1404</v>
      </c>
      <c r="H1186" t="s">
        <v>679</v>
      </c>
    </row>
    <row r="1187" spans="1:8" ht="18" customHeight="1">
      <c r="A1187">
        <v>1005</v>
      </c>
      <c r="B1187">
        <v>276</v>
      </c>
      <c r="C1187">
        <v>276</v>
      </c>
      <c r="D1187">
        <v>62</v>
      </c>
      <c r="E1187" t="s">
        <v>440</v>
      </c>
      <c r="F1187" t="s">
        <v>5761</v>
      </c>
      <c r="G1187" t="s">
        <v>1404</v>
      </c>
      <c r="H1187" t="s">
        <v>162</v>
      </c>
    </row>
    <row r="1188" spans="1:8" ht="18" customHeight="1">
      <c r="A1188">
        <v>1038</v>
      </c>
      <c r="B1188">
        <v>309</v>
      </c>
      <c r="C1188">
        <v>309</v>
      </c>
      <c r="D1188">
        <v>95</v>
      </c>
      <c r="E1188" t="s">
        <v>440</v>
      </c>
      <c r="F1188" t="s">
        <v>5761</v>
      </c>
      <c r="G1188" t="s">
        <v>1404</v>
      </c>
      <c r="H1188" t="s">
        <v>79</v>
      </c>
    </row>
    <row r="1189" spans="1:8" ht="18" customHeight="1">
      <c r="A1189">
        <v>982</v>
      </c>
      <c r="B1189">
        <v>253</v>
      </c>
      <c r="C1189">
        <v>253</v>
      </c>
      <c r="D1189">
        <v>39</v>
      </c>
      <c r="E1189" t="s">
        <v>440</v>
      </c>
      <c r="F1189" t="s">
        <v>5761</v>
      </c>
      <c r="G1189" t="s">
        <v>1404</v>
      </c>
      <c r="H1189" t="s">
        <v>460</v>
      </c>
    </row>
    <row r="1190" spans="1:8" ht="18" customHeight="1">
      <c r="A1190">
        <v>1050</v>
      </c>
      <c r="B1190">
        <v>321</v>
      </c>
      <c r="C1190">
        <v>321</v>
      </c>
      <c r="D1190">
        <v>107</v>
      </c>
      <c r="E1190" t="s">
        <v>440</v>
      </c>
      <c r="F1190" t="s">
        <v>5761</v>
      </c>
      <c r="G1190" t="s">
        <v>1866</v>
      </c>
      <c r="H1190" t="s">
        <v>3297</v>
      </c>
    </row>
    <row r="1191" spans="1:8" ht="18" customHeight="1">
      <c r="A1191">
        <v>1018</v>
      </c>
      <c r="B1191">
        <v>289</v>
      </c>
      <c r="C1191">
        <v>289</v>
      </c>
      <c r="D1191">
        <v>75</v>
      </c>
      <c r="E1191" t="s">
        <v>440</v>
      </c>
      <c r="F1191" t="s">
        <v>5761</v>
      </c>
      <c r="G1191" t="s">
        <v>1404</v>
      </c>
      <c r="H1191" t="s">
        <v>186</v>
      </c>
    </row>
    <row r="1192" spans="1:8" ht="18" customHeight="1">
      <c r="A1192">
        <v>993</v>
      </c>
      <c r="B1192">
        <v>264</v>
      </c>
      <c r="C1192">
        <v>264</v>
      </c>
      <c r="D1192">
        <v>50</v>
      </c>
      <c r="E1192" t="s">
        <v>440</v>
      </c>
      <c r="F1192" t="s">
        <v>5761</v>
      </c>
      <c r="G1192" t="s">
        <v>1404</v>
      </c>
      <c r="H1192" t="s">
        <v>2569</v>
      </c>
    </row>
    <row r="1193" spans="1:8" ht="18" customHeight="1">
      <c r="A1193">
        <v>954</v>
      </c>
      <c r="B1193">
        <v>225</v>
      </c>
      <c r="C1193">
        <v>225</v>
      </c>
      <c r="D1193">
        <v>11</v>
      </c>
      <c r="E1193" t="s">
        <v>440</v>
      </c>
      <c r="F1193" t="s">
        <v>5761</v>
      </c>
      <c r="G1193" t="s">
        <v>1404</v>
      </c>
      <c r="H1193" t="s">
        <v>3127</v>
      </c>
    </row>
    <row r="1194" spans="1:8" ht="18" customHeight="1">
      <c r="A1194">
        <v>1033</v>
      </c>
      <c r="B1194">
        <v>304</v>
      </c>
      <c r="C1194">
        <v>304</v>
      </c>
      <c r="D1194">
        <v>90</v>
      </c>
      <c r="E1194" t="s">
        <v>440</v>
      </c>
      <c r="F1194" t="s">
        <v>5761</v>
      </c>
      <c r="G1194" t="s">
        <v>1404</v>
      </c>
      <c r="H1194" t="s">
        <v>443</v>
      </c>
    </row>
    <row r="1195" spans="1:8" ht="18" customHeight="1">
      <c r="A1195">
        <v>945</v>
      </c>
      <c r="B1195">
        <v>216</v>
      </c>
      <c r="C1195">
        <v>216</v>
      </c>
      <c r="D1195">
        <v>2</v>
      </c>
      <c r="E1195" t="s">
        <v>440</v>
      </c>
      <c r="F1195" t="s">
        <v>5761</v>
      </c>
      <c r="G1195" t="s">
        <v>1404</v>
      </c>
      <c r="H1195" t="s">
        <v>5768</v>
      </c>
    </row>
    <row r="1196" spans="1:8" ht="18" customHeight="1">
      <c r="A1196">
        <v>989</v>
      </c>
      <c r="B1196">
        <v>260</v>
      </c>
      <c r="C1196">
        <v>260</v>
      </c>
      <c r="D1196">
        <v>46</v>
      </c>
      <c r="E1196" t="s">
        <v>440</v>
      </c>
      <c r="F1196" t="s">
        <v>5761</v>
      </c>
      <c r="G1196" t="s">
        <v>1404</v>
      </c>
      <c r="H1196" t="s">
        <v>2499</v>
      </c>
    </row>
    <row r="1197" spans="1:8" ht="18" customHeight="1">
      <c r="A1197">
        <v>1057</v>
      </c>
      <c r="B1197">
        <v>328</v>
      </c>
      <c r="C1197">
        <v>328</v>
      </c>
      <c r="D1197">
        <v>114</v>
      </c>
      <c r="E1197" t="s">
        <v>440</v>
      </c>
      <c r="F1197" t="s">
        <v>5761</v>
      </c>
      <c r="G1197" t="s">
        <v>1404</v>
      </c>
      <c r="H1197" t="s">
        <v>1088</v>
      </c>
    </row>
    <row r="1198" spans="1:8" ht="18" customHeight="1">
      <c r="A1198">
        <v>972</v>
      </c>
      <c r="B1198">
        <v>243</v>
      </c>
      <c r="C1198">
        <v>243</v>
      </c>
      <c r="D1198">
        <v>29</v>
      </c>
      <c r="E1198" t="s">
        <v>440</v>
      </c>
      <c r="F1198" t="s">
        <v>5761</v>
      </c>
      <c r="G1198" t="s">
        <v>1404</v>
      </c>
      <c r="H1198" t="s">
        <v>3155</v>
      </c>
    </row>
    <row r="1199" spans="1:8" ht="18" customHeight="1">
      <c r="A1199">
        <v>1008</v>
      </c>
      <c r="B1199">
        <v>279</v>
      </c>
      <c r="C1199">
        <v>279</v>
      </c>
      <c r="D1199">
        <v>65</v>
      </c>
      <c r="E1199" t="s">
        <v>440</v>
      </c>
      <c r="F1199" t="s">
        <v>5761</v>
      </c>
      <c r="G1199" t="s">
        <v>1404</v>
      </c>
      <c r="H1199" t="s">
        <v>165</v>
      </c>
    </row>
    <row r="1200" spans="1:8" ht="18" customHeight="1">
      <c r="A1200">
        <v>1034</v>
      </c>
      <c r="B1200">
        <v>305</v>
      </c>
      <c r="C1200">
        <v>305</v>
      </c>
      <c r="D1200">
        <v>91</v>
      </c>
      <c r="E1200" t="s">
        <v>440</v>
      </c>
      <c r="F1200" t="s">
        <v>5761</v>
      </c>
      <c r="G1200" t="s">
        <v>1404</v>
      </c>
      <c r="H1200" t="s">
        <v>462</v>
      </c>
    </row>
    <row r="1201" spans="1:8" ht="18" customHeight="1">
      <c r="A1201">
        <v>1004</v>
      </c>
      <c r="B1201">
        <v>275</v>
      </c>
      <c r="C1201">
        <v>275</v>
      </c>
      <c r="D1201">
        <v>61</v>
      </c>
      <c r="E1201" t="s">
        <v>440</v>
      </c>
      <c r="F1201" t="s">
        <v>5761</v>
      </c>
      <c r="G1201" t="s">
        <v>1404</v>
      </c>
      <c r="H1201" t="s">
        <v>3208</v>
      </c>
    </row>
    <row r="1202" spans="1:8" ht="18" customHeight="1">
      <c r="A1202">
        <v>1020</v>
      </c>
      <c r="B1202">
        <v>291</v>
      </c>
      <c r="C1202">
        <v>291</v>
      </c>
      <c r="D1202">
        <v>77</v>
      </c>
      <c r="E1202" t="s">
        <v>440</v>
      </c>
      <c r="F1202" t="s">
        <v>5761</v>
      </c>
      <c r="G1202" t="s">
        <v>1404</v>
      </c>
      <c r="H1202" t="s">
        <v>188</v>
      </c>
    </row>
    <row r="1203" spans="1:8" ht="18" customHeight="1">
      <c r="A1203">
        <v>1044</v>
      </c>
      <c r="B1203">
        <v>315</v>
      </c>
      <c r="C1203">
        <v>315</v>
      </c>
      <c r="D1203">
        <v>101</v>
      </c>
      <c r="E1203" t="s">
        <v>440</v>
      </c>
      <c r="F1203" t="s">
        <v>5761</v>
      </c>
      <c r="G1203" t="s">
        <v>1404</v>
      </c>
      <c r="H1203" t="s">
        <v>463</v>
      </c>
    </row>
    <row r="1204" spans="1:8" ht="18" customHeight="1">
      <c r="A1204">
        <v>1055</v>
      </c>
      <c r="B1204">
        <v>326</v>
      </c>
      <c r="C1204">
        <v>326</v>
      </c>
      <c r="D1204">
        <v>112</v>
      </c>
      <c r="E1204" t="s">
        <v>440</v>
      </c>
      <c r="F1204" t="s">
        <v>5761</v>
      </c>
      <c r="G1204" t="s">
        <v>1404</v>
      </c>
      <c r="H1204" t="s">
        <v>128</v>
      </c>
    </row>
    <row r="1205" spans="1:8" ht="18" customHeight="1">
      <c r="A1205">
        <v>1016</v>
      </c>
      <c r="B1205">
        <v>287</v>
      </c>
      <c r="C1205">
        <v>287</v>
      </c>
      <c r="D1205">
        <v>73</v>
      </c>
      <c r="E1205" t="s">
        <v>440</v>
      </c>
      <c r="F1205" t="s">
        <v>5761</v>
      </c>
      <c r="G1205" t="s">
        <v>1404</v>
      </c>
      <c r="H1205" t="s">
        <v>32</v>
      </c>
    </row>
    <row r="1206" spans="1:8" ht="18" customHeight="1">
      <c r="A1206">
        <v>1041</v>
      </c>
      <c r="B1206">
        <v>312</v>
      </c>
      <c r="C1206">
        <v>312</v>
      </c>
      <c r="D1206">
        <v>98</v>
      </c>
      <c r="E1206" t="s">
        <v>440</v>
      </c>
      <c r="F1206" t="s">
        <v>5761</v>
      </c>
      <c r="G1206" t="s">
        <v>1404</v>
      </c>
      <c r="H1206" t="s">
        <v>3280</v>
      </c>
    </row>
    <row r="1207" spans="1:8" ht="18" customHeight="1">
      <c r="A1207">
        <v>998</v>
      </c>
      <c r="B1207">
        <v>269</v>
      </c>
      <c r="C1207">
        <v>269</v>
      </c>
      <c r="D1207">
        <v>55</v>
      </c>
      <c r="E1207" t="s">
        <v>440</v>
      </c>
      <c r="F1207" t="s">
        <v>5761</v>
      </c>
      <c r="G1207" t="s">
        <v>1404</v>
      </c>
      <c r="H1207" t="s">
        <v>3193</v>
      </c>
    </row>
    <row r="1208" spans="1:8" ht="18" customHeight="1">
      <c r="A1208">
        <v>1024</v>
      </c>
      <c r="B1208">
        <v>295</v>
      </c>
      <c r="C1208">
        <v>295</v>
      </c>
      <c r="D1208">
        <v>81</v>
      </c>
      <c r="E1208" t="s">
        <v>440</v>
      </c>
      <c r="F1208" t="s">
        <v>5761</v>
      </c>
      <c r="G1208" t="s">
        <v>1866</v>
      </c>
      <c r="H1208" t="s">
        <v>3236</v>
      </c>
    </row>
    <row r="1209" spans="1:8" ht="18" customHeight="1">
      <c r="A1209">
        <v>1011</v>
      </c>
      <c r="B1209">
        <v>282</v>
      </c>
      <c r="C1209">
        <v>282</v>
      </c>
      <c r="D1209">
        <v>68</v>
      </c>
      <c r="E1209" t="s">
        <v>440</v>
      </c>
      <c r="F1209" t="s">
        <v>5761</v>
      </c>
      <c r="G1209" t="s">
        <v>1404</v>
      </c>
      <c r="H1209" t="s">
        <v>171</v>
      </c>
    </row>
    <row r="1210" spans="1:8" ht="18" customHeight="1">
      <c r="A1210">
        <v>1017</v>
      </c>
      <c r="B1210">
        <v>288</v>
      </c>
      <c r="C1210">
        <v>288</v>
      </c>
      <c r="D1210">
        <v>74</v>
      </c>
      <c r="E1210" t="s">
        <v>440</v>
      </c>
      <c r="F1210" t="s">
        <v>5761</v>
      </c>
      <c r="G1210" t="s">
        <v>1404</v>
      </c>
      <c r="H1210" t="s">
        <v>3221</v>
      </c>
    </row>
    <row r="1211" spans="1:8" ht="18" customHeight="1">
      <c r="A1211">
        <v>997</v>
      </c>
      <c r="B1211">
        <v>268</v>
      </c>
      <c r="C1211">
        <v>268</v>
      </c>
      <c r="D1211">
        <v>54</v>
      </c>
      <c r="E1211" t="s">
        <v>440</v>
      </c>
      <c r="F1211" t="s">
        <v>5761</v>
      </c>
      <c r="G1211" t="s">
        <v>1404</v>
      </c>
      <c r="H1211" t="s">
        <v>453</v>
      </c>
    </row>
    <row r="1212" spans="1:8" ht="18" customHeight="1">
      <c r="A1212">
        <v>1010</v>
      </c>
      <c r="B1212">
        <v>281</v>
      </c>
      <c r="C1212">
        <v>281</v>
      </c>
      <c r="D1212">
        <v>67</v>
      </c>
      <c r="E1212" t="s">
        <v>440</v>
      </c>
      <c r="F1212" t="s">
        <v>5761</v>
      </c>
      <c r="G1212" t="s">
        <v>1404</v>
      </c>
      <c r="H1212" t="s">
        <v>28</v>
      </c>
    </row>
    <row r="1213" spans="1:8" ht="18" customHeight="1">
      <c r="A1213">
        <v>958</v>
      </c>
      <c r="B1213">
        <v>229</v>
      </c>
      <c r="C1213">
        <v>229</v>
      </c>
      <c r="D1213">
        <v>15</v>
      </c>
      <c r="E1213" t="s">
        <v>440</v>
      </c>
      <c r="F1213" t="s">
        <v>5761</v>
      </c>
      <c r="G1213" t="s">
        <v>1404</v>
      </c>
      <c r="H1213" t="s">
        <v>2241</v>
      </c>
    </row>
    <row r="1214" spans="1:8" ht="18" customHeight="1">
      <c r="A1214">
        <v>955</v>
      </c>
      <c r="B1214">
        <v>226</v>
      </c>
      <c r="C1214">
        <v>226</v>
      </c>
      <c r="D1214">
        <v>12</v>
      </c>
      <c r="E1214" t="s">
        <v>440</v>
      </c>
      <c r="F1214" t="s">
        <v>5761</v>
      </c>
      <c r="G1214" t="s">
        <v>1404</v>
      </c>
      <c r="H1214" t="s">
        <v>3131</v>
      </c>
    </row>
    <row r="1215" spans="1:8" ht="18" customHeight="1">
      <c r="A1215">
        <v>1043</v>
      </c>
      <c r="B1215">
        <v>314</v>
      </c>
      <c r="C1215">
        <v>314</v>
      </c>
      <c r="D1215">
        <v>100</v>
      </c>
      <c r="E1215" t="s">
        <v>440</v>
      </c>
      <c r="F1215" t="s">
        <v>5761</v>
      </c>
      <c r="G1215" t="s">
        <v>1404</v>
      </c>
      <c r="H1215" t="s">
        <v>225</v>
      </c>
    </row>
    <row r="1216" spans="1:8" ht="18" customHeight="1">
      <c r="A1216">
        <v>1031</v>
      </c>
      <c r="B1216">
        <v>302</v>
      </c>
      <c r="C1216">
        <v>302</v>
      </c>
      <c r="D1216">
        <v>88</v>
      </c>
      <c r="E1216" t="s">
        <v>440</v>
      </c>
      <c r="F1216" t="s">
        <v>5761</v>
      </c>
      <c r="G1216" t="s">
        <v>1404</v>
      </c>
      <c r="H1216" t="s">
        <v>112</v>
      </c>
    </row>
    <row r="1217" spans="1:8" ht="18" customHeight="1">
      <c r="A1217">
        <v>985</v>
      </c>
      <c r="B1217">
        <v>256</v>
      </c>
      <c r="C1217">
        <v>256</v>
      </c>
      <c r="D1217">
        <v>42</v>
      </c>
      <c r="E1217" t="s">
        <v>440</v>
      </c>
      <c r="F1217" t="s">
        <v>5761</v>
      </c>
      <c r="G1217" t="s">
        <v>1404</v>
      </c>
      <c r="H1217" t="s">
        <v>3175</v>
      </c>
    </row>
    <row r="1218" spans="1:8" ht="18" customHeight="1">
      <c r="A1218">
        <v>1053</v>
      </c>
      <c r="B1218">
        <v>324</v>
      </c>
      <c r="C1218">
        <v>324</v>
      </c>
      <c r="D1218">
        <v>110</v>
      </c>
      <c r="E1218" t="s">
        <v>440</v>
      </c>
      <c r="F1218" t="s">
        <v>5761</v>
      </c>
      <c r="G1218" t="s">
        <v>1404</v>
      </c>
      <c r="H1218" t="s">
        <v>3308</v>
      </c>
    </row>
    <row r="1219" spans="1:8" ht="18" customHeight="1">
      <c r="A1219">
        <v>1037</v>
      </c>
      <c r="B1219">
        <v>308</v>
      </c>
      <c r="C1219">
        <v>308</v>
      </c>
      <c r="D1219">
        <v>94</v>
      </c>
      <c r="E1219" t="s">
        <v>440</v>
      </c>
      <c r="F1219" t="s">
        <v>5761</v>
      </c>
      <c r="G1219" t="s">
        <v>1404</v>
      </c>
      <c r="H1219" t="s">
        <v>1120</v>
      </c>
    </row>
    <row r="1220" spans="1:8" ht="18" customHeight="1">
      <c r="A1220">
        <v>949</v>
      </c>
      <c r="B1220">
        <v>220</v>
      </c>
      <c r="C1220">
        <v>220</v>
      </c>
      <c r="D1220">
        <v>6</v>
      </c>
      <c r="E1220" t="s">
        <v>440</v>
      </c>
      <c r="F1220" t="s">
        <v>5761</v>
      </c>
      <c r="G1220" t="s">
        <v>1404</v>
      </c>
      <c r="H1220" t="s">
        <v>1371</v>
      </c>
    </row>
    <row r="1221" spans="1:8" ht="18" customHeight="1">
      <c r="A1221">
        <v>992</v>
      </c>
      <c r="B1221">
        <v>263</v>
      </c>
      <c r="C1221">
        <v>263</v>
      </c>
      <c r="D1221">
        <v>49</v>
      </c>
      <c r="E1221" t="s">
        <v>440</v>
      </c>
      <c r="F1221" t="s">
        <v>5761</v>
      </c>
      <c r="G1221" t="s">
        <v>1404</v>
      </c>
      <c r="H1221" t="s">
        <v>2528</v>
      </c>
    </row>
    <row r="1222" spans="1:8" ht="18" customHeight="1">
      <c r="A1222">
        <v>988</v>
      </c>
      <c r="B1222">
        <v>259</v>
      </c>
      <c r="C1222">
        <v>259</v>
      </c>
      <c r="D1222">
        <v>45</v>
      </c>
      <c r="E1222" t="s">
        <v>440</v>
      </c>
      <c r="F1222" t="s">
        <v>5761</v>
      </c>
      <c r="G1222" t="s">
        <v>1866</v>
      </c>
      <c r="H1222" t="s">
        <v>3178</v>
      </c>
    </row>
    <row r="1223" spans="1:8" ht="18" customHeight="1">
      <c r="A1223">
        <v>1035</v>
      </c>
      <c r="B1223">
        <v>306</v>
      </c>
      <c r="C1223">
        <v>306</v>
      </c>
      <c r="D1223">
        <v>92</v>
      </c>
      <c r="E1223" t="s">
        <v>440</v>
      </c>
      <c r="F1223" t="s">
        <v>5761</v>
      </c>
      <c r="G1223" t="s">
        <v>1404</v>
      </c>
      <c r="H1223" t="s">
        <v>212</v>
      </c>
    </row>
    <row r="1224" spans="1:8" ht="18" customHeight="1">
      <c r="A1224">
        <v>971</v>
      </c>
      <c r="B1224">
        <v>242</v>
      </c>
      <c r="C1224">
        <v>242</v>
      </c>
      <c r="D1224">
        <v>28</v>
      </c>
      <c r="E1224" t="s">
        <v>440</v>
      </c>
      <c r="F1224" t="s">
        <v>5761</v>
      </c>
      <c r="G1224" t="s">
        <v>1404</v>
      </c>
      <c r="H1224" t="s">
        <v>2372</v>
      </c>
    </row>
    <row r="1225" spans="1:8" ht="18" customHeight="1">
      <c r="A1225">
        <v>1046</v>
      </c>
      <c r="B1225">
        <v>317</v>
      </c>
      <c r="C1225">
        <v>317</v>
      </c>
      <c r="D1225">
        <v>103</v>
      </c>
      <c r="E1225" t="s">
        <v>440</v>
      </c>
      <c r="F1225" t="s">
        <v>5761</v>
      </c>
      <c r="G1225" t="s">
        <v>1404</v>
      </c>
      <c r="H1225" t="s">
        <v>56</v>
      </c>
    </row>
    <row r="1226" spans="1:8" ht="18" customHeight="1">
      <c r="A1226">
        <v>1022</v>
      </c>
      <c r="B1226">
        <v>293</v>
      </c>
      <c r="C1226">
        <v>293</v>
      </c>
      <c r="D1226">
        <v>79</v>
      </c>
      <c r="E1226" t="s">
        <v>440</v>
      </c>
      <c r="F1226" t="s">
        <v>5761</v>
      </c>
      <c r="G1226" t="s">
        <v>1404</v>
      </c>
      <c r="H1226" t="s">
        <v>3231</v>
      </c>
    </row>
    <row r="1227" spans="1:8" ht="18" customHeight="1">
      <c r="A1227">
        <v>967</v>
      </c>
      <c r="B1227">
        <v>238</v>
      </c>
      <c r="C1227">
        <v>238</v>
      </c>
      <c r="D1227">
        <v>24</v>
      </c>
      <c r="E1227" t="s">
        <v>440</v>
      </c>
      <c r="F1227" t="s">
        <v>5761</v>
      </c>
      <c r="G1227" t="s">
        <v>1404</v>
      </c>
      <c r="H1227" t="s">
        <v>3151</v>
      </c>
    </row>
    <row r="1228" spans="1:8" ht="18" customHeight="1">
      <c r="A1228">
        <v>950</v>
      </c>
      <c r="B1228">
        <v>221</v>
      </c>
      <c r="C1228">
        <v>221</v>
      </c>
      <c r="D1228">
        <v>7</v>
      </c>
      <c r="E1228" t="s">
        <v>440</v>
      </c>
      <c r="F1228" t="s">
        <v>5761</v>
      </c>
      <c r="G1228" t="s">
        <v>1404</v>
      </c>
      <c r="H1228" t="s">
        <v>99</v>
      </c>
    </row>
    <row r="1229" spans="1:8" ht="18" customHeight="1">
      <c r="A1229">
        <v>996</v>
      </c>
      <c r="B1229">
        <v>267</v>
      </c>
      <c r="C1229">
        <v>267</v>
      </c>
      <c r="D1229">
        <v>53</v>
      </c>
      <c r="E1229" t="s">
        <v>440</v>
      </c>
      <c r="F1229" t="s">
        <v>5761</v>
      </c>
      <c r="G1229" t="s">
        <v>1404</v>
      </c>
      <c r="H1229" t="s">
        <v>147</v>
      </c>
    </row>
    <row r="1230" spans="1:8" ht="18" customHeight="1">
      <c r="A1230">
        <v>1002</v>
      </c>
      <c r="B1230">
        <v>273</v>
      </c>
      <c r="C1230">
        <v>273</v>
      </c>
      <c r="D1230">
        <v>59</v>
      </c>
      <c r="E1230" t="s">
        <v>440</v>
      </c>
      <c r="F1230" t="s">
        <v>5761</v>
      </c>
      <c r="G1230" t="s">
        <v>1404</v>
      </c>
      <c r="H1230" t="s">
        <v>159</v>
      </c>
    </row>
    <row r="1231" spans="1:8" ht="18" customHeight="1">
      <c r="A1231">
        <v>1006</v>
      </c>
      <c r="B1231">
        <v>277</v>
      </c>
      <c r="C1231">
        <v>277</v>
      </c>
      <c r="D1231">
        <v>63</v>
      </c>
      <c r="E1231" t="s">
        <v>440</v>
      </c>
      <c r="F1231" t="s">
        <v>5761</v>
      </c>
      <c r="G1231" t="s">
        <v>1404</v>
      </c>
      <c r="H1231" t="s">
        <v>3212</v>
      </c>
    </row>
    <row r="1232" spans="1:8" ht="18" customHeight="1">
      <c r="A1232">
        <v>1021</v>
      </c>
      <c r="B1232">
        <v>292</v>
      </c>
      <c r="C1232">
        <v>292</v>
      </c>
      <c r="D1232">
        <v>78</v>
      </c>
      <c r="E1232" t="s">
        <v>440</v>
      </c>
      <c r="F1232" t="s">
        <v>5761</v>
      </c>
      <c r="G1232" t="s">
        <v>1404</v>
      </c>
      <c r="H1232" t="s">
        <v>189</v>
      </c>
    </row>
    <row r="1233" spans="1:8" ht="18" customHeight="1">
      <c r="A1233">
        <v>976</v>
      </c>
      <c r="B1233">
        <v>247</v>
      </c>
      <c r="C1233">
        <v>247</v>
      </c>
      <c r="D1233">
        <v>33</v>
      </c>
      <c r="E1233" t="s">
        <v>440</v>
      </c>
      <c r="F1233" t="s">
        <v>5761</v>
      </c>
      <c r="G1233" t="s">
        <v>1404</v>
      </c>
      <c r="H1233" t="s">
        <v>3163</v>
      </c>
    </row>
    <row r="1234" spans="1:8" ht="18" customHeight="1">
      <c r="A1234">
        <v>995</v>
      </c>
      <c r="B1234">
        <v>266</v>
      </c>
      <c r="C1234">
        <v>266</v>
      </c>
      <c r="D1234">
        <v>52</v>
      </c>
      <c r="E1234" t="s">
        <v>440</v>
      </c>
      <c r="F1234" t="s">
        <v>5761</v>
      </c>
      <c r="G1234" t="s">
        <v>1404</v>
      </c>
      <c r="H1234" t="s">
        <v>2620</v>
      </c>
    </row>
    <row r="1235" spans="1:8" ht="18" customHeight="1">
      <c r="A1235">
        <v>994</v>
      </c>
      <c r="B1235">
        <v>265</v>
      </c>
      <c r="C1235">
        <v>265</v>
      </c>
      <c r="D1235">
        <v>51</v>
      </c>
      <c r="E1235" t="s">
        <v>440</v>
      </c>
      <c r="F1235" t="s">
        <v>5761</v>
      </c>
      <c r="G1235" t="s">
        <v>1404</v>
      </c>
      <c r="H1235" t="s">
        <v>144</v>
      </c>
    </row>
    <row r="1236" spans="1:8" ht="18" customHeight="1">
      <c r="A1236">
        <v>1054</v>
      </c>
      <c r="B1236">
        <v>325</v>
      </c>
      <c r="C1236">
        <v>325</v>
      </c>
      <c r="D1236">
        <v>111</v>
      </c>
      <c r="E1236" t="s">
        <v>440</v>
      </c>
      <c r="F1236" t="s">
        <v>5761</v>
      </c>
      <c r="G1236" t="s">
        <v>1404</v>
      </c>
      <c r="H1236" t="s">
        <v>126</v>
      </c>
    </row>
    <row r="1237" spans="1:8" ht="18" customHeight="1">
      <c r="A1237">
        <v>990</v>
      </c>
      <c r="B1237">
        <v>261</v>
      </c>
      <c r="C1237">
        <v>261</v>
      </c>
      <c r="D1237">
        <v>47</v>
      </c>
      <c r="E1237" t="s">
        <v>440</v>
      </c>
      <c r="F1237" t="s">
        <v>5761</v>
      </c>
      <c r="G1237" t="s">
        <v>1404</v>
      </c>
      <c r="H1237" t="s">
        <v>2516</v>
      </c>
    </row>
    <row r="1238" spans="1:8" ht="18" customHeight="1">
      <c r="A1238">
        <v>1171</v>
      </c>
      <c r="B1238">
        <v>332</v>
      </c>
      <c r="C1238">
        <v>332</v>
      </c>
      <c r="D1238">
        <v>2</v>
      </c>
      <c r="E1238" t="s">
        <v>440</v>
      </c>
      <c r="F1238" t="s">
        <v>5763</v>
      </c>
      <c r="G1238" t="s">
        <v>1404</v>
      </c>
      <c r="H1238" t="s">
        <v>2179</v>
      </c>
    </row>
    <row r="1239" spans="1:8" ht="18" customHeight="1">
      <c r="A1239">
        <v>1191</v>
      </c>
      <c r="B1239">
        <v>352</v>
      </c>
      <c r="C1239">
        <v>352</v>
      </c>
      <c r="D1239">
        <v>22</v>
      </c>
      <c r="E1239" t="s">
        <v>440</v>
      </c>
      <c r="F1239" t="s">
        <v>5763</v>
      </c>
      <c r="G1239" t="s">
        <v>1404</v>
      </c>
      <c r="H1239" t="s">
        <v>178</v>
      </c>
    </row>
    <row r="1240" spans="1:8" ht="18" customHeight="1">
      <c r="A1240">
        <v>1211</v>
      </c>
      <c r="B1240">
        <v>372</v>
      </c>
      <c r="C1240">
        <v>372</v>
      </c>
      <c r="D1240">
        <v>42</v>
      </c>
      <c r="E1240" t="s">
        <v>440</v>
      </c>
      <c r="F1240" t="s">
        <v>5763</v>
      </c>
      <c r="G1240" t="s">
        <v>1404</v>
      </c>
      <c r="H1240" t="s">
        <v>457</v>
      </c>
    </row>
    <row r="1241" spans="1:8" ht="18" customHeight="1">
      <c r="A1241">
        <v>1219</v>
      </c>
      <c r="B1241">
        <v>380</v>
      </c>
      <c r="C1241">
        <v>380</v>
      </c>
      <c r="D1241">
        <v>50</v>
      </c>
      <c r="E1241" t="s">
        <v>440</v>
      </c>
      <c r="F1241" t="s">
        <v>5763</v>
      </c>
      <c r="G1241" t="s">
        <v>1404</v>
      </c>
      <c r="H1241" t="s">
        <v>58</v>
      </c>
    </row>
    <row r="1242" spans="1:8" ht="18" customHeight="1">
      <c r="A1242">
        <v>1180</v>
      </c>
      <c r="B1242">
        <v>341</v>
      </c>
      <c r="C1242">
        <v>341</v>
      </c>
      <c r="D1242">
        <v>11</v>
      </c>
      <c r="E1242" t="s">
        <v>440</v>
      </c>
      <c r="F1242" t="s">
        <v>5763</v>
      </c>
      <c r="G1242" t="s">
        <v>1404</v>
      </c>
      <c r="H1242" t="s">
        <v>1174</v>
      </c>
    </row>
    <row r="1243" spans="1:8" ht="18" customHeight="1">
      <c r="A1243">
        <v>1210</v>
      </c>
      <c r="B1243">
        <v>371</v>
      </c>
      <c r="C1243">
        <v>371</v>
      </c>
      <c r="D1243">
        <v>41</v>
      </c>
      <c r="E1243" t="s">
        <v>440</v>
      </c>
      <c r="F1243" t="s">
        <v>5763</v>
      </c>
      <c r="G1243" t="s">
        <v>5587</v>
      </c>
      <c r="H1243" t="s">
        <v>135</v>
      </c>
    </row>
    <row r="1244" spans="1:8" ht="18" customHeight="1">
      <c r="A1244">
        <v>1205</v>
      </c>
      <c r="B1244">
        <v>366</v>
      </c>
      <c r="C1244">
        <v>366</v>
      </c>
      <c r="D1244">
        <v>36</v>
      </c>
      <c r="E1244" t="s">
        <v>440</v>
      </c>
      <c r="F1244" t="s">
        <v>5763</v>
      </c>
      <c r="G1244" t="s">
        <v>1866</v>
      </c>
      <c r="H1244" t="s">
        <v>31</v>
      </c>
    </row>
    <row r="1245" spans="1:8" ht="18" customHeight="1">
      <c r="A1245">
        <v>1184</v>
      </c>
      <c r="B1245">
        <v>345</v>
      </c>
      <c r="C1245">
        <v>345</v>
      </c>
      <c r="D1245">
        <v>15</v>
      </c>
      <c r="E1245" t="s">
        <v>440</v>
      </c>
      <c r="F1245" t="s">
        <v>5763</v>
      </c>
      <c r="G1245" t="s">
        <v>1404</v>
      </c>
      <c r="H1245" t="s">
        <v>2468</v>
      </c>
    </row>
    <row r="1246" spans="1:8" ht="18" customHeight="1">
      <c r="A1246">
        <v>1181</v>
      </c>
      <c r="B1246">
        <v>342</v>
      </c>
      <c r="C1246">
        <v>342</v>
      </c>
      <c r="D1246">
        <v>12</v>
      </c>
      <c r="E1246" t="s">
        <v>440</v>
      </c>
      <c r="F1246" t="s">
        <v>5763</v>
      </c>
      <c r="G1246" t="s">
        <v>1404</v>
      </c>
      <c r="H1246" t="s">
        <v>2384</v>
      </c>
    </row>
    <row r="1247" spans="1:8" ht="18" customHeight="1">
      <c r="A1247">
        <v>1206</v>
      </c>
      <c r="B1247">
        <v>367</v>
      </c>
      <c r="C1247">
        <v>367</v>
      </c>
      <c r="D1247">
        <v>37</v>
      </c>
      <c r="E1247" t="s">
        <v>440</v>
      </c>
      <c r="F1247" t="s">
        <v>5763</v>
      </c>
      <c r="G1247" t="s">
        <v>1404</v>
      </c>
      <c r="H1247" t="s">
        <v>102</v>
      </c>
    </row>
    <row r="1248" spans="1:8" ht="18" customHeight="1">
      <c r="A1248">
        <v>1196</v>
      </c>
      <c r="B1248">
        <v>357</v>
      </c>
      <c r="C1248">
        <v>357</v>
      </c>
      <c r="D1248">
        <v>27</v>
      </c>
      <c r="E1248" t="s">
        <v>440</v>
      </c>
      <c r="F1248" t="s">
        <v>5763</v>
      </c>
      <c r="G1248" t="s">
        <v>1404</v>
      </c>
      <c r="H1248" t="s">
        <v>21</v>
      </c>
    </row>
    <row r="1249" spans="1:8" ht="18" customHeight="1">
      <c r="A1249">
        <v>1186</v>
      </c>
      <c r="B1249">
        <v>347</v>
      </c>
      <c r="C1249">
        <v>347</v>
      </c>
      <c r="D1249">
        <v>17</v>
      </c>
      <c r="E1249" t="s">
        <v>440</v>
      </c>
      <c r="F1249" t="s">
        <v>5763</v>
      </c>
      <c r="G1249" t="s">
        <v>1404</v>
      </c>
      <c r="H1249" t="s">
        <v>458</v>
      </c>
    </row>
    <row r="1250" spans="1:8" ht="18" customHeight="1">
      <c r="A1250">
        <v>1192</v>
      </c>
      <c r="B1250">
        <v>353</v>
      </c>
      <c r="C1250">
        <v>353</v>
      </c>
      <c r="D1250">
        <v>23</v>
      </c>
      <c r="E1250" t="s">
        <v>440</v>
      </c>
      <c r="F1250" t="s">
        <v>5763</v>
      </c>
      <c r="G1250" t="s">
        <v>5507</v>
      </c>
      <c r="H1250" t="s">
        <v>143</v>
      </c>
    </row>
    <row r="1251" spans="1:8" ht="18" customHeight="1">
      <c r="A1251">
        <v>1213</v>
      </c>
      <c r="B1251">
        <v>374</v>
      </c>
      <c r="C1251">
        <v>374</v>
      </c>
      <c r="D1251">
        <v>44</v>
      </c>
      <c r="E1251" t="s">
        <v>440</v>
      </c>
      <c r="F1251" t="s">
        <v>5763</v>
      </c>
      <c r="G1251" t="s">
        <v>1404</v>
      </c>
      <c r="H1251" t="s">
        <v>214</v>
      </c>
    </row>
    <row r="1252" spans="1:8" ht="18" customHeight="1">
      <c r="A1252">
        <v>1204</v>
      </c>
      <c r="B1252">
        <v>365</v>
      </c>
      <c r="C1252">
        <v>365</v>
      </c>
      <c r="D1252">
        <v>35</v>
      </c>
      <c r="E1252" t="s">
        <v>440</v>
      </c>
      <c r="F1252" t="s">
        <v>5763</v>
      </c>
      <c r="G1252" t="s">
        <v>1872</v>
      </c>
      <c r="H1252" t="s">
        <v>177</v>
      </c>
    </row>
    <row r="1253" spans="1:8" ht="18" customHeight="1">
      <c r="A1253">
        <v>1201</v>
      </c>
      <c r="B1253">
        <v>362</v>
      </c>
      <c r="C1253">
        <v>362</v>
      </c>
      <c r="D1253">
        <v>32</v>
      </c>
      <c r="E1253" t="s">
        <v>440</v>
      </c>
      <c r="F1253" t="s">
        <v>5763</v>
      </c>
      <c r="G1253" t="s">
        <v>1404</v>
      </c>
      <c r="H1253" t="s">
        <v>7</v>
      </c>
    </row>
    <row r="1254" spans="1:8" ht="18" customHeight="1">
      <c r="A1254">
        <v>1170</v>
      </c>
      <c r="B1254">
        <v>331</v>
      </c>
      <c r="C1254">
        <v>331</v>
      </c>
      <c r="D1254">
        <v>1</v>
      </c>
      <c r="E1254" t="s">
        <v>440</v>
      </c>
      <c r="F1254" t="s">
        <v>5763</v>
      </c>
      <c r="G1254" t="s">
        <v>5624</v>
      </c>
      <c r="H1254" t="s">
        <v>2163</v>
      </c>
    </row>
    <row r="1255" spans="1:8" ht="18" customHeight="1">
      <c r="A1255">
        <v>1220</v>
      </c>
      <c r="B1255">
        <v>381</v>
      </c>
      <c r="C1255">
        <v>381</v>
      </c>
      <c r="D1255">
        <v>51</v>
      </c>
      <c r="E1255" t="s">
        <v>440</v>
      </c>
      <c r="F1255" t="s">
        <v>5763</v>
      </c>
      <c r="G1255" t="s">
        <v>1404</v>
      </c>
      <c r="H1255" t="s">
        <v>233</v>
      </c>
    </row>
    <row r="1256" spans="1:8" ht="18" customHeight="1">
      <c r="A1256">
        <v>1221</v>
      </c>
      <c r="B1256">
        <v>382</v>
      </c>
      <c r="C1256">
        <v>382</v>
      </c>
      <c r="D1256">
        <v>52</v>
      </c>
      <c r="E1256" t="s">
        <v>440</v>
      </c>
      <c r="F1256" t="s">
        <v>5763</v>
      </c>
      <c r="G1256" t="s">
        <v>5507</v>
      </c>
      <c r="H1256" t="s">
        <v>3519</v>
      </c>
    </row>
    <row r="1257" spans="1:8" ht="18" customHeight="1">
      <c r="A1257">
        <v>1215</v>
      </c>
      <c r="B1257">
        <v>376</v>
      </c>
      <c r="C1257">
        <v>376</v>
      </c>
      <c r="D1257">
        <v>46</v>
      </c>
      <c r="E1257" t="s">
        <v>440</v>
      </c>
      <c r="F1257" t="s">
        <v>5763</v>
      </c>
      <c r="G1257" t="s">
        <v>1404</v>
      </c>
      <c r="H1257" t="s">
        <v>52</v>
      </c>
    </row>
    <row r="1258" spans="1:8" ht="18" customHeight="1">
      <c r="A1258">
        <v>1200</v>
      </c>
      <c r="B1258">
        <v>361</v>
      </c>
      <c r="C1258">
        <v>361</v>
      </c>
      <c r="D1258">
        <v>31</v>
      </c>
      <c r="E1258" t="s">
        <v>440</v>
      </c>
      <c r="F1258" t="s">
        <v>5763</v>
      </c>
      <c r="G1258" t="s">
        <v>1404</v>
      </c>
      <c r="H1258" t="s">
        <v>163</v>
      </c>
    </row>
    <row r="1259" spans="1:8" ht="18" customHeight="1">
      <c r="A1259">
        <v>1174</v>
      </c>
      <c r="B1259">
        <v>335</v>
      </c>
      <c r="C1259">
        <v>335</v>
      </c>
      <c r="D1259">
        <v>5</v>
      </c>
      <c r="E1259" t="s">
        <v>440</v>
      </c>
      <c r="F1259" t="s">
        <v>5763</v>
      </c>
      <c r="G1259" t="s">
        <v>1404</v>
      </c>
      <c r="H1259" t="s">
        <v>3124</v>
      </c>
    </row>
    <row r="1260" spans="1:8" ht="18" customHeight="1">
      <c r="A1260">
        <v>1178</v>
      </c>
      <c r="B1260">
        <v>339</v>
      </c>
      <c r="C1260">
        <v>339</v>
      </c>
      <c r="D1260">
        <v>9</v>
      </c>
      <c r="E1260" t="s">
        <v>440</v>
      </c>
      <c r="F1260" t="s">
        <v>5763</v>
      </c>
      <c r="G1260" t="s">
        <v>1404</v>
      </c>
      <c r="H1260" t="s">
        <v>726</v>
      </c>
    </row>
    <row r="1261" spans="1:8" ht="18" customHeight="1">
      <c r="A1261">
        <v>1177</v>
      </c>
      <c r="B1261">
        <v>338</v>
      </c>
      <c r="C1261">
        <v>338</v>
      </c>
      <c r="D1261">
        <v>8</v>
      </c>
      <c r="E1261" t="s">
        <v>440</v>
      </c>
      <c r="F1261" t="s">
        <v>5763</v>
      </c>
      <c r="G1261" t="s">
        <v>1404</v>
      </c>
      <c r="H1261" t="s">
        <v>2276</v>
      </c>
    </row>
    <row r="1262" spans="1:8" ht="18" customHeight="1">
      <c r="A1262">
        <v>1176</v>
      </c>
      <c r="B1262">
        <v>337</v>
      </c>
      <c r="C1262">
        <v>337</v>
      </c>
      <c r="D1262">
        <v>7</v>
      </c>
      <c r="E1262" t="s">
        <v>440</v>
      </c>
      <c r="F1262" t="s">
        <v>5763</v>
      </c>
      <c r="G1262" t="s">
        <v>1404</v>
      </c>
      <c r="H1262" t="s">
        <v>3138</v>
      </c>
    </row>
    <row r="1263" spans="1:8" ht="18" customHeight="1">
      <c r="A1263">
        <v>1197</v>
      </c>
      <c r="B1263">
        <v>358</v>
      </c>
      <c r="C1263">
        <v>358</v>
      </c>
      <c r="D1263">
        <v>28</v>
      </c>
      <c r="E1263" t="s">
        <v>440</v>
      </c>
      <c r="F1263" t="s">
        <v>5763</v>
      </c>
      <c r="G1263" t="s">
        <v>1404</v>
      </c>
      <c r="H1263" t="s">
        <v>156</v>
      </c>
    </row>
    <row r="1264" spans="1:8" ht="18" customHeight="1">
      <c r="A1264">
        <v>1185</v>
      </c>
      <c r="B1264">
        <v>346</v>
      </c>
      <c r="C1264">
        <v>346</v>
      </c>
      <c r="D1264">
        <v>16</v>
      </c>
      <c r="E1264" t="s">
        <v>440</v>
      </c>
      <c r="F1264" t="s">
        <v>5763</v>
      </c>
      <c r="G1264" t="s">
        <v>1404</v>
      </c>
      <c r="H1264" t="s">
        <v>2475</v>
      </c>
    </row>
    <row r="1265" spans="1:8" ht="18" customHeight="1">
      <c r="A1265">
        <v>1182</v>
      </c>
      <c r="B1265">
        <v>343</v>
      </c>
      <c r="C1265">
        <v>343</v>
      </c>
      <c r="D1265">
        <v>13</v>
      </c>
      <c r="E1265" t="s">
        <v>440</v>
      </c>
      <c r="F1265" t="s">
        <v>5763</v>
      </c>
      <c r="G1265" t="s">
        <v>1404</v>
      </c>
      <c r="H1265" t="s">
        <v>2421</v>
      </c>
    </row>
    <row r="1266" spans="1:8" ht="18" customHeight="1">
      <c r="A1266">
        <v>1203</v>
      </c>
      <c r="B1266">
        <v>364</v>
      </c>
      <c r="C1266">
        <v>364</v>
      </c>
      <c r="D1266">
        <v>34</v>
      </c>
      <c r="E1266" t="s">
        <v>440</v>
      </c>
      <c r="F1266" t="s">
        <v>5763</v>
      </c>
      <c r="G1266" t="s">
        <v>1404</v>
      </c>
      <c r="H1266" t="s">
        <v>173</v>
      </c>
    </row>
    <row r="1267" spans="1:8" ht="18" customHeight="1">
      <c r="A1267">
        <v>1183</v>
      </c>
      <c r="B1267">
        <v>344</v>
      </c>
      <c r="C1267">
        <v>344</v>
      </c>
      <c r="D1267">
        <v>14</v>
      </c>
      <c r="E1267" t="s">
        <v>440</v>
      </c>
      <c r="F1267" t="s">
        <v>5763</v>
      </c>
      <c r="G1267" t="s">
        <v>1404</v>
      </c>
      <c r="H1267" t="s">
        <v>460</v>
      </c>
    </row>
    <row r="1268" spans="1:8" ht="18" customHeight="1">
      <c r="A1268">
        <v>1216</v>
      </c>
      <c r="B1268">
        <v>377</v>
      </c>
      <c r="C1268">
        <v>377</v>
      </c>
      <c r="D1268">
        <v>47</v>
      </c>
      <c r="E1268" t="s">
        <v>440</v>
      </c>
      <c r="F1268" t="s">
        <v>5763</v>
      </c>
      <c r="G1268" t="s">
        <v>5624</v>
      </c>
      <c r="H1268" t="s">
        <v>226</v>
      </c>
    </row>
    <row r="1269" spans="1:8" ht="18" customHeight="1">
      <c r="A1269">
        <v>1175</v>
      </c>
      <c r="B1269">
        <v>336</v>
      </c>
      <c r="C1269">
        <v>336</v>
      </c>
      <c r="D1269">
        <v>6</v>
      </c>
      <c r="E1269" t="s">
        <v>440</v>
      </c>
      <c r="F1269" t="s">
        <v>5763</v>
      </c>
      <c r="G1269" t="s">
        <v>1404</v>
      </c>
      <c r="H1269" t="s">
        <v>97</v>
      </c>
    </row>
    <row r="1270" spans="1:8" ht="18" customHeight="1">
      <c r="A1270">
        <v>1194</v>
      </c>
      <c r="B1270">
        <v>355</v>
      </c>
      <c r="C1270">
        <v>355</v>
      </c>
      <c r="D1270">
        <v>25</v>
      </c>
      <c r="E1270" t="s">
        <v>440</v>
      </c>
      <c r="F1270" t="s">
        <v>5763</v>
      </c>
      <c r="G1270" t="s">
        <v>1404</v>
      </c>
      <c r="H1270" t="s">
        <v>149</v>
      </c>
    </row>
    <row r="1271" spans="1:8" ht="18" customHeight="1">
      <c r="A1271">
        <v>1188</v>
      </c>
      <c r="B1271">
        <v>349</v>
      </c>
      <c r="C1271">
        <v>349</v>
      </c>
      <c r="D1271">
        <v>19</v>
      </c>
      <c r="E1271" t="s">
        <v>440</v>
      </c>
      <c r="F1271" t="s">
        <v>5763</v>
      </c>
      <c r="G1271" t="s">
        <v>5587</v>
      </c>
      <c r="H1271" t="s">
        <v>3503</v>
      </c>
    </row>
    <row r="1272" spans="1:8" ht="18" customHeight="1">
      <c r="A1272">
        <v>1207</v>
      </c>
      <c r="B1272">
        <v>368</v>
      </c>
      <c r="C1272">
        <v>368</v>
      </c>
      <c r="D1272">
        <v>38</v>
      </c>
      <c r="E1272" t="s">
        <v>440</v>
      </c>
      <c r="F1272" t="s">
        <v>5763</v>
      </c>
      <c r="G1272" t="s">
        <v>1872</v>
      </c>
      <c r="H1272" t="s">
        <v>192</v>
      </c>
    </row>
    <row r="1273" spans="1:8" ht="18" customHeight="1">
      <c r="A1273">
        <v>1179</v>
      </c>
      <c r="B1273">
        <v>340</v>
      </c>
      <c r="C1273">
        <v>340</v>
      </c>
      <c r="D1273">
        <v>10</v>
      </c>
      <c r="E1273" t="s">
        <v>440</v>
      </c>
      <c r="F1273" t="s">
        <v>5763</v>
      </c>
      <c r="G1273" t="s">
        <v>5624</v>
      </c>
      <c r="H1273" t="s">
        <v>2342</v>
      </c>
    </row>
    <row r="1274" spans="1:8" ht="18" customHeight="1">
      <c r="A1274">
        <v>1198</v>
      </c>
      <c r="B1274">
        <v>359</v>
      </c>
      <c r="C1274">
        <v>359</v>
      </c>
      <c r="D1274">
        <v>29</v>
      </c>
      <c r="E1274" t="s">
        <v>440</v>
      </c>
      <c r="F1274" t="s">
        <v>5763</v>
      </c>
      <c r="G1274" t="s">
        <v>1404</v>
      </c>
      <c r="H1274" t="s">
        <v>157</v>
      </c>
    </row>
    <row r="1275" spans="1:8" ht="18" customHeight="1">
      <c r="A1275">
        <v>1202</v>
      </c>
      <c r="B1275">
        <v>363</v>
      </c>
      <c r="C1275">
        <v>363</v>
      </c>
      <c r="D1275">
        <v>33</v>
      </c>
      <c r="E1275" t="s">
        <v>440</v>
      </c>
      <c r="F1275" t="s">
        <v>5763</v>
      </c>
      <c r="G1275" t="s">
        <v>1404</v>
      </c>
      <c r="H1275" t="s">
        <v>28</v>
      </c>
    </row>
    <row r="1276" spans="1:8" ht="18" customHeight="1">
      <c r="A1276">
        <v>1195</v>
      </c>
      <c r="B1276">
        <v>356</v>
      </c>
      <c r="C1276">
        <v>356</v>
      </c>
      <c r="D1276">
        <v>26</v>
      </c>
      <c r="E1276" t="s">
        <v>440</v>
      </c>
      <c r="F1276" t="s">
        <v>5763</v>
      </c>
      <c r="G1276" t="s">
        <v>1872</v>
      </c>
      <c r="H1276" t="s">
        <v>465</v>
      </c>
    </row>
    <row r="1277" spans="1:8" ht="18" customHeight="1">
      <c r="A1277">
        <v>1212</v>
      </c>
      <c r="B1277">
        <v>373</v>
      </c>
      <c r="C1277">
        <v>373</v>
      </c>
      <c r="D1277">
        <v>43</v>
      </c>
      <c r="E1277" t="s">
        <v>440</v>
      </c>
      <c r="F1277" t="s">
        <v>5763</v>
      </c>
      <c r="G1277" t="s">
        <v>1404</v>
      </c>
      <c r="H1277" t="s">
        <v>112</v>
      </c>
    </row>
    <row r="1278" spans="1:8" ht="18" customHeight="1">
      <c r="A1278">
        <v>1209</v>
      </c>
      <c r="B1278">
        <v>370</v>
      </c>
      <c r="C1278">
        <v>370</v>
      </c>
      <c r="D1278">
        <v>40</v>
      </c>
      <c r="E1278" t="s">
        <v>440</v>
      </c>
      <c r="F1278" t="s">
        <v>5763</v>
      </c>
      <c r="G1278" t="s">
        <v>1872</v>
      </c>
      <c r="H1278" t="s">
        <v>198</v>
      </c>
    </row>
    <row r="1279" spans="1:8" ht="18" customHeight="1">
      <c r="A1279">
        <v>1214</v>
      </c>
      <c r="B1279">
        <v>375</v>
      </c>
      <c r="C1279">
        <v>375</v>
      </c>
      <c r="D1279">
        <v>45</v>
      </c>
      <c r="E1279" t="s">
        <v>440</v>
      </c>
      <c r="F1279" t="s">
        <v>5763</v>
      </c>
      <c r="G1279" t="s">
        <v>1404</v>
      </c>
      <c r="H1279" t="s">
        <v>1120</v>
      </c>
    </row>
    <row r="1280" spans="1:8" ht="18" customHeight="1">
      <c r="A1280">
        <v>1172</v>
      </c>
      <c r="B1280">
        <v>333</v>
      </c>
      <c r="C1280">
        <v>333</v>
      </c>
      <c r="D1280">
        <v>3</v>
      </c>
      <c r="E1280" t="s">
        <v>440</v>
      </c>
      <c r="F1280" t="s">
        <v>5763</v>
      </c>
      <c r="G1280" t="s">
        <v>1404</v>
      </c>
      <c r="H1280" t="s">
        <v>1371</v>
      </c>
    </row>
    <row r="1281" spans="1:8" ht="18" customHeight="1">
      <c r="A1281">
        <v>1187</v>
      </c>
      <c r="B1281">
        <v>348</v>
      </c>
      <c r="C1281">
        <v>348</v>
      </c>
      <c r="D1281">
        <v>18</v>
      </c>
      <c r="E1281" t="s">
        <v>440</v>
      </c>
      <c r="F1281" t="s">
        <v>5763</v>
      </c>
      <c r="G1281" t="s">
        <v>1866</v>
      </c>
      <c r="H1281" t="s">
        <v>3178</v>
      </c>
    </row>
    <row r="1282" spans="1:8" ht="18" customHeight="1">
      <c r="A1282">
        <v>1218</v>
      </c>
      <c r="B1282">
        <v>379</v>
      </c>
      <c r="C1282">
        <v>379</v>
      </c>
      <c r="D1282">
        <v>49</v>
      </c>
      <c r="E1282" t="s">
        <v>440</v>
      </c>
      <c r="F1282" t="s">
        <v>5763</v>
      </c>
      <c r="G1282" t="s">
        <v>1404</v>
      </c>
      <c r="H1282" t="s">
        <v>56</v>
      </c>
    </row>
    <row r="1283" spans="1:8" ht="18" customHeight="1">
      <c r="A1283">
        <v>1208</v>
      </c>
      <c r="B1283">
        <v>369</v>
      </c>
      <c r="C1283">
        <v>369</v>
      </c>
      <c r="D1283">
        <v>39</v>
      </c>
      <c r="E1283" t="s">
        <v>440</v>
      </c>
      <c r="F1283" t="s">
        <v>5763</v>
      </c>
      <c r="G1283" t="s">
        <v>5507</v>
      </c>
      <c r="H1283" t="s">
        <v>197</v>
      </c>
    </row>
    <row r="1284" spans="1:8" ht="18" customHeight="1">
      <c r="A1284">
        <v>1190</v>
      </c>
      <c r="B1284">
        <v>351</v>
      </c>
      <c r="C1284">
        <v>351</v>
      </c>
      <c r="D1284">
        <v>21</v>
      </c>
      <c r="E1284" t="s">
        <v>440</v>
      </c>
      <c r="F1284" t="s">
        <v>5763</v>
      </c>
      <c r="G1284" t="s">
        <v>5624</v>
      </c>
      <c r="H1284" t="s">
        <v>644</v>
      </c>
    </row>
    <row r="1285" spans="1:8" ht="18" customHeight="1">
      <c r="A1285">
        <v>1173</v>
      </c>
      <c r="B1285">
        <v>334</v>
      </c>
      <c r="C1285">
        <v>334</v>
      </c>
      <c r="D1285">
        <v>4</v>
      </c>
      <c r="E1285" t="s">
        <v>440</v>
      </c>
      <c r="F1285" t="s">
        <v>5763</v>
      </c>
      <c r="G1285" t="s">
        <v>1404</v>
      </c>
      <c r="H1285" t="s">
        <v>99</v>
      </c>
    </row>
    <row r="1286" spans="1:8" ht="18" customHeight="1">
      <c r="A1286">
        <v>1193</v>
      </c>
      <c r="B1286">
        <v>354</v>
      </c>
      <c r="C1286">
        <v>354</v>
      </c>
      <c r="D1286">
        <v>24</v>
      </c>
      <c r="E1286" t="s">
        <v>440</v>
      </c>
      <c r="F1286" t="s">
        <v>5763</v>
      </c>
      <c r="G1286" t="s">
        <v>1404</v>
      </c>
      <c r="H1286" t="s">
        <v>147</v>
      </c>
    </row>
    <row r="1287" spans="1:8" ht="18" customHeight="1">
      <c r="A1287">
        <v>1199</v>
      </c>
      <c r="B1287">
        <v>360</v>
      </c>
      <c r="C1287">
        <v>360</v>
      </c>
      <c r="D1287">
        <v>30</v>
      </c>
      <c r="E1287" t="s">
        <v>440</v>
      </c>
      <c r="F1287" t="s">
        <v>5763</v>
      </c>
      <c r="G1287" t="s">
        <v>1404</v>
      </c>
      <c r="H1287" t="s">
        <v>159</v>
      </c>
    </row>
    <row r="1288" spans="1:8" ht="18" customHeight="1">
      <c r="A1288">
        <v>1189</v>
      </c>
      <c r="B1288">
        <v>350</v>
      </c>
      <c r="C1288">
        <v>350</v>
      </c>
      <c r="D1288">
        <v>20</v>
      </c>
      <c r="E1288" t="s">
        <v>440</v>
      </c>
      <c r="F1288" t="s">
        <v>5763</v>
      </c>
      <c r="G1288" t="s">
        <v>1404</v>
      </c>
      <c r="H1288" t="s">
        <v>2516</v>
      </c>
    </row>
    <row r="1289" spans="1:8" ht="18" customHeight="1">
      <c r="A1289">
        <v>1217</v>
      </c>
      <c r="B1289">
        <v>378</v>
      </c>
      <c r="C1289">
        <v>378</v>
      </c>
      <c r="D1289">
        <v>48</v>
      </c>
      <c r="E1289" t="s">
        <v>440</v>
      </c>
      <c r="F1289" t="s">
        <v>5763</v>
      </c>
      <c r="G1289" t="s">
        <v>1404</v>
      </c>
      <c r="H1289" t="s">
        <v>230</v>
      </c>
    </row>
    <row r="1290" spans="1:8" ht="18" customHeight="1">
      <c r="A1290">
        <v>1482</v>
      </c>
      <c r="B1290">
        <v>261</v>
      </c>
      <c r="C1290">
        <v>78</v>
      </c>
      <c r="D1290">
        <v>78</v>
      </c>
      <c r="E1290" t="s">
        <v>6243</v>
      </c>
      <c r="F1290" t="s">
        <v>6241</v>
      </c>
      <c r="G1290" t="s">
        <v>1866</v>
      </c>
      <c r="H1290" t="s">
        <v>4279</v>
      </c>
    </row>
    <row r="1291" spans="1:8" ht="18" customHeight="1">
      <c r="A1291">
        <v>1412</v>
      </c>
      <c r="B1291">
        <v>191</v>
      </c>
      <c r="C1291">
        <v>8</v>
      </c>
      <c r="D1291">
        <v>8</v>
      </c>
      <c r="E1291" t="s">
        <v>6243</v>
      </c>
      <c r="F1291" t="s">
        <v>6241</v>
      </c>
      <c r="G1291" t="s">
        <v>441</v>
      </c>
      <c r="H1291" t="s">
        <v>3834</v>
      </c>
    </row>
    <row r="1292" spans="1:8" ht="18" customHeight="1">
      <c r="A1292">
        <v>1504</v>
      </c>
      <c r="B1292">
        <v>283</v>
      </c>
      <c r="C1292">
        <v>100</v>
      </c>
      <c r="D1292">
        <v>100</v>
      </c>
      <c r="E1292" t="s">
        <v>6243</v>
      </c>
      <c r="F1292" t="s">
        <v>6241</v>
      </c>
      <c r="G1292" t="s">
        <v>1404</v>
      </c>
      <c r="H1292" t="s">
        <v>4414</v>
      </c>
    </row>
    <row r="1293" spans="1:8" ht="18" customHeight="1">
      <c r="A1293">
        <v>1445</v>
      </c>
      <c r="B1293">
        <v>224</v>
      </c>
      <c r="C1293">
        <v>41</v>
      </c>
      <c r="D1293">
        <v>41</v>
      </c>
      <c r="E1293" t="s">
        <v>6243</v>
      </c>
      <c r="F1293" t="s">
        <v>6241</v>
      </c>
      <c r="G1293" t="s">
        <v>1866</v>
      </c>
      <c r="H1293" t="s">
        <v>4046</v>
      </c>
    </row>
    <row r="1294" spans="1:8" ht="18" customHeight="1">
      <c r="A1294">
        <v>1542</v>
      </c>
      <c r="B1294">
        <v>321</v>
      </c>
      <c r="C1294">
        <v>138</v>
      </c>
      <c r="D1294">
        <v>138</v>
      </c>
      <c r="E1294" t="s">
        <v>6243</v>
      </c>
      <c r="F1294" t="s">
        <v>6241</v>
      </c>
      <c r="G1294" t="s">
        <v>1872</v>
      </c>
      <c r="H1294" t="s">
        <v>4650</v>
      </c>
    </row>
    <row r="1295" spans="1:8" ht="18" customHeight="1">
      <c r="A1295">
        <v>1488</v>
      </c>
      <c r="B1295">
        <v>267</v>
      </c>
      <c r="C1295">
        <v>84</v>
      </c>
      <c r="D1295">
        <v>84</v>
      </c>
      <c r="E1295" t="s">
        <v>6243</v>
      </c>
      <c r="F1295" t="s">
        <v>6241</v>
      </c>
      <c r="G1295" t="s">
        <v>1872</v>
      </c>
      <c r="H1295" t="s">
        <v>4320</v>
      </c>
    </row>
    <row r="1296" spans="1:8" ht="18" customHeight="1">
      <c r="A1296">
        <v>1540</v>
      </c>
      <c r="B1296">
        <v>319</v>
      </c>
      <c r="C1296">
        <v>136</v>
      </c>
      <c r="D1296">
        <v>136</v>
      </c>
      <c r="E1296" t="s">
        <v>6243</v>
      </c>
      <c r="F1296" t="s">
        <v>6241</v>
      </c>
      <c r="G1296" t="s">
        <v>1404</v>
      </c>
      <c r="H1296" t="s">
        <v>4636</v>
      </c>
    </row>
    <row r="1297" spans="1:8" ht="18" customHeight="1">
      <c r="A1297">
        <v>1477</v>
      </c>
      <c r="B1297">
        <v>256</v>
      </c>
      <c r="C1297">
        <v>73</v>
      </c>
      <c r="D1297">
        <v>73</v>
      </c>
      <c r="E1297" t="s">
        <v>6243</v>
      </c>
      <c r="F1297" t="s">
        <v>6241</v>
      </c>
      <c r="G1297" t="s">
        <v>1872</v>
      </c>
      <c r="H1297" t="s">
        <v>4255</v>
      </c>
    </row>
    <row r="1298" spans="1:8" ht="18" customHeight="1">
      <c r="A1298">
        <v>1446</v>
      </c>
      <c r="B1298">
        <v>225</v>
      </c>
      <c r="C1298">
        <v>42</v>
      </c>
      <c r="D1298">
        <v>42</v>
      </c>
      <c r="E1298" t="s">
        <v>6243</v>
      </c>
      <c r="F1298" t="s">
        <v>6241</v>
      </c>
      <c r="G1298" t="s">
        <v>1872</v>
      </c>
      <c r="H1298" t="s">
        <v>4053</v>
      </c>
    </row>
    <row r="1299" spans="1:8" ht="18" customHeight="1">
      <c r="A1299">
        <v>1473</v>
      </c>
      <c r="B1299">
        <v>252</v>
      </c>
      <c r="C1299">
        <v>69</v>
      </c>
      <c r="D1299">
        <v>69</v>
      </c>
      <c r="E1299" t="s">
        <v>6243</v>
      </c>
      <c r="F1299" t="s">
        <v>6241</v>
      </c>
      <c r="G1299" t="s">
        <v>1404</v>
      </c>
      <c r="H1299" t="s">
        <v>4227</v>
      </c>
    </row>
    <row r="1300" spans="1:8" ht="18" customHeight="1">
      <c r="A1300">
        <v>1438</v>
      </c>
      <c r="B1300">
        <v>217</v>
      </c>
      <c r="C1300">
        <v>34</v>
      </c>
      <c r="D1300">
        <v>34</v>
      </c>
      <c r="E1300" t="s">
        <v>6243</v>
      </c>
      <c r="F1300" t="s">
        <v>6241</v>
      </c>
      <c r="G1300" t="s">
        <v>1872</v>
      </c>
      <c r="H1300" t="s">
        <v>3999</v>
      </c>
    </row>
    <row r="1301" spans="1:8" ht="18" customHeight="1">
      <c r="A1301">
        <v>1408</v>
      </c>
      <c r="B1301">
        <v>187</v>
      </c>
      <c r="C1301">
        <v>4</v>
      </c>
      <c r="D1301">
        <v>4</v>
      </c>
      <c r="E1301" t="s">
        <v>6243</v>
      </c>
      <c r="F1301" t="s">
        <v>6241</v>
      </c>
      <c r="G1301" t="s">
        <v>1872</v>
      </c>
      <c r="H1301" t="s">
        <v>3809</v>
      </c>
    </row>
    <row r="1302" spans="1:8" ht="18" customHeight="1">
      <c r="A1302">
        <v>1475</v>
      </c>
      <c r="B1302">
        <v>254</v>
      </c>
      <c r="C1302">
        <v>71</v>
      </c>
      <c r="D1302">
        <v>71</v>
      </c>
      <c r="E1302" t="s">
        <v>6243</v>
      </c>
      <c r="F1302" t="s">
        <v>6241</v>
      </c>
      <c r="G1302" t="s">
        <v>1404</v>
      </c>
      <c r="H1302" t="s">
        <v>4241</v>
      </c>
    </row>
    <row r="1303" spans="1:8" ht="18" customHeight="1">
      <c r="A1303">
        <v>1518</v>
      </c>
      <c r="B1303">
        <v>297</v>
      </c>
      <c r="C1303">
        <v>114</v>
      </c>
      <c r="D1303">
        <v>114</v>
      </c>
      <c r="E1303" t="s">
        <v>6243</v>
      </c>
      <c r="F1303" t="s">
        <v>6241</v>
      </c>
      <c r="G1303" t="s">
        <v>1404</v>
      </c>
      <c r="H1303" t="s">
        <v>4488</v>
      </c>
    </row>
    <row r="1304" spans="1:8" ht="18" customHeight="1">
      <c r="A1304">
        <v>1413</v>
      </c>
      <c r="B1304">
        <v>192</v>
      </c>
      <c r="C1304">
        <v>9</v>
      </c>
      <c r="D1304">
        <v>9</v>
      </c>
      <c r="E1304" t="s">
        <v>6243</v>
      </c>
      <c r="F1304" t="s">
        <v>6241</v>
      </c>
      <c r="G1304" t="s">
        <v>1404</v>
      </c>
      <c r="H1304" t="s">
        <v>2212</v>
      </c>
    </row>
    <row r="1305" spans="1:8" ht="18" customHeight="1">
      <c r="A1305">
        <v>1467</v>
      </c>
      <c r="B1305">
        <v>246</v>
      </c>
      <c r="C1305">
        <v>63</v>
      </c>
      <c r="D1305">
        <v>63</v>
      </c>
      <c r="E1305" t="s">
        <v>6243</v>
      </c>
      <c r="F1305" t="s">
        <v>6241</v>
      </c>
      <c r="G1305" t="s">
        <v>1872</v>
      </c>
      <c r="H1305" t="s">
        <v>4187</v>
      </c>
    </row>
    <row r="1306" spans="1:8" ht="18" customHeight="1">
      <c r="A1306">
        <v>1419</v>
      </c>
      <c r="B1306">
        <v>198</v>
      </c>
      <c r="C1306">
        <v>15</v>
      </c>
      <c r="D1306">
        <v>15</v>
      </c>
      <c r="E1306" t="s">
        <v>6243</v>
      </c>
      <c r="F1306" t="s">
        <v>6241</v>
      </c>
      <c r="G1306" t="s">
        <v>1404</v>
      </c>
      <c r="H1306" t="s">
        <v>3874</v>
      </c>
    </row>
    <row r="1307" spans="1:8" ht="18" customHeight="1">
      <c r="A1307">
        <v>1526</v>
      </c>
      <c r="B1307">
        <v>305</v>
      </c>
      <c r="C1307">
        <v>122</v>
      </c>
      <c r="D1307">
        <v>122</v>
      </c>
      <c r="E1307" t="s">
        <v>6243</v>
      </c>
      <c r="F1307" t="s">
        <v>6241</v>
      </c>
      <c r="G1307" t="s">
        <v>1404</v>
      </c>
      <c r="H1307" t="s">
        <v>4543</v>
      </c>
    </row>
    <row r="1308" spans="1:8" ht="18" customHeight="1">
      <c r="A1308">
        <v>1510</v>
      </c>
      <c r="B1308">
        <v>289</v>
      </c>
      <c r="C1308">
        <v>106</v>
      </c>
      <c r="D1308">
        <v>106</v>
      </c>
      <c r="E1308" t="s">
        <v>6243</v>
      </c>
      <c r="F1308" t="s">
        <v>6241</v>
      </c>
      <c r="G1308" t="s">
        <v>1404</v>
      </c>
      <c r="H1308" t="s">
        <v>4448</v>
      </c>
    </row>
    <row r="1309" spans="1:8" ht="18" customHeight="1">
      <c r="A1309">
        <v>1521</v>
      </c>
      <c r="B1309">
        <v>300</v>
      </c>
      <c r="C1309">
        <v>117</v>
      </c>
      <c r="D1309">
        <v>117</v>
      </c>
      <c r="E1309" t="s">
        <v>6243</v>
      </c>
      <c r="F1309" t="s">
        <v>6241</v>
      </c>
      <c r="G1309" t="s">
        <v>1404</v>
      </c>
      <c r="H1309" t="s">
        <v>4508</v>
      </c>
    </row>
    <row r="1310" spans="1:8" ht="18" customHeight="1">
      <c r="A1310">
        <v>1490</v>
      </c>
      <c r="B1310">
        <v>269</v>
      </c>
      <c r="C1310">
        <v>86</v>
      </c>
      <c r="D1310">
        <v>86</v>
      </c>
      <c r="E1310" t="s">
        <v>6243</v>
      </c>
      <c r="F1310" t="s">
        <v>6241</v>
      </c>
      <c r="G1310" t="s">
        <v>1866</v>
      </c>
      <c r="H1310" t="s">
        <v>4334</v>
      </c>
    </row>
    <row r="1311" spans="1:8" ht="18" customHeight="1">
      <c r="A1311">
        <v>1416</v>
      </c>
      <c r="B1311">
        <v>195</v>
      </c>
      <c r="C1311">
        <v>12</v>
      </c>
      <c r="D1311">
        <v>12</v>
      </c>
      <c r="E1311" t="s">
        <v>6243</v>
      </c>
      <c r="F1311" t="s">
        <v>6241</v>
      </c>
      <c r="G1311" t="s">
        <v>1404</v>
      </c>
      <c r="H1311" t="s">
        <v>3854</v>
      </c>
    </row>
    <row r="1312" spans="1:8" ht="18" customHeight="1">
      <c r="A1312">
        <v>1433</v>
      </c>
      <c r="B1312">
        <v>212</v>
      </c>
      <c r="C1312">
        <v>29</v>
      </c>
      <c r="D1312">
        <v>29</v>
      </c>
      <c r="E1312" t="s">
        <v>6243</v>
      </c>
      <c r="F1312" t="s">
        <v>6241</v>
      </c>
      <c r="G1312" t="s">
        <v>1872</v>
      </c>
      <c r="H1312" t="s">
        <v>3964</v>
      </c>
    </row>
    <row r="1313" spans="1:8" ht="18" customHeight="1">
      <c r="A1313">
        <v>1441</v>
      </c>
      <c r="B1313">
        <v>220</v>
      </c>
      <c r="C1313">
        <v>37</v>
      </c>
      <c r="D1313">
        <v>37</v>
      </c>
      <c r="E1313" t="s">
        <v>6243</v>
      </c>
      <c r="F1313" t="s">
        <v>6241</v>
      </c>
      <c r="G1313" t="s">
        <v>1404</v>
      </c>
      <c r="H1313" t="s">
        <v>4018</v>
      </c>
    </row>
    <row r="1314" spans="1:8" ht="18" customHeight="1">
      <c r="A1314">
        <v>1480</v>
      </c>
      <c r="B1314">
        <v>259</v>
      </c>
      <c r="C1314">
        <v>76</v>
      </c>
      <c r="D1314">
        <v>76</v>
      </c>
      <c r="E1314" t="s">
        <v>6243</v>
      </c>
      <c r="F1314" t="s">
        <v>6241</v>
      </c>
      <c r="G1314" t="s">
        <v>1872</v>
      </c>
      <c r="H1314" t="s">
        <v>4270</v>
      </c>
    </row>
    <row r="1315" spans="1:8" ht="18" customHeight="1">
      <c r="A1315">
        <v>1454</v>
      </c>
      <c r="B1315">
        <v>233</v>
      </c>
      <c r="C1315">
        <v>50</v>
      </c>
      <c r="D1315">
        <v>50</v>
      </c>
      <c r="E1315" t="s">
        <v>6243</v>
      </c>
      <c r="F1315" t="s">
        <v>6241</v>
      </c>
      <c r="G1315" t="s">
        <v>1404</v>
      </c>
      <c r="H1315" t="s">
        <v>4103</v>
      </c>
    </row>
    <row r="1316" spans="1:8" ht="18" customHeight="1">
      <c r="A1316">
        <v>1415</v>
      </c>
      <c r="B1316">
        <v>194</v>
      </c>
      <c r="C1316">
        <v>11</v>
      </c>
      <c r="D1316">
        <v>11</v>
      </c>
      <c r="E1316" t="s">
        <v>6243</v>
      </c>
      <c r="F1316" t="s">
        <v>6241</v>
      </c>
      <c r="G1316" t="s">
        <v>1872</v>
      </c>
      <c r="H1316" t="s">
        <v>3847</v>
      </c>
    </row>
    <row r="1317" spans="1:8" ht="18" customHeight="1">
      <c r="A1317">
        <v>1451</v>
      </c>
      <c r="B1317">
        <v>230</v>
      </c>
      <c r="C1317">
        <v>47</v>
      </c>
      <c r="D1317">
        <v>47</v>
      </c>
      <c r="E1317" t="s">
        <v>6243</v>
      </c>
      <c r="F1317" t="s">
        <v>6241</v>
      </c>
      <c r="G1317" t="s">
        <v>1872</v>
      </c>
      <c r="H1317" t="s">
        <v>4083</v>
      </c>
    </row>
    <row r="1318" spans="1:8" ht="18" customHeight="1">
      <c r="A1318">
        <v>1432</v>
      </c>
      <c r="B1318">
        <v>211</v>
      </c>
      <c r="C1318">
        <v>28</v>
      </c>
      <c r="D1318">
        <v>28</v>
      </c>
      <c r="E1318" t="s">
        <v>6243</v>
      </c>
      <c r="F1318" t="s">
        <v>6241</v>
      </c>
      <c r="G1318" t="s">
        <v>1872</v>
      </c>
      <c r="H1318" t="s">
        <v>3957</v>
      </c>
    </row>
    <row r="1319" spans="1:8" ht="18" customHeight="1">
      <c r="A1319">
        <v>1407</v>
      </c>
      <c r="B1319">
        <v>186</v>
      </c>
      <c r="C1319">
        <v>3</v>
      </c>
      <c r="D1319">
        <v>3</v>
      </c>
      <c r="E1319" t="s">
        <v>6243</v>
      </c>
      <c r="F1319" t="s">
        <v>6241</v>
      </c>
      <c r="G1319" t="s">
        <v>1872</v>
      </c>
      <c r="H1319" t="s">
        <v>3802</v>
      </c>
    </row>
    <row r="1320" spans="1:8" ht="18" customHeight="1">
      <c r="A1320">
        <v>1449</v>
      </c>
      <c r="B1320">
        <v>228</v>
      </c>
      <c r="C1320">
        <v>45</v>
      </c>
      <c r="D1320">
        <v>45</v>
      </c>
      <c r="E1320" t="s">
        <v>6243</v>
      </c>
      <c r="F1320" t="s">
        <v>6241</v>
      </c>
      <c r="G1320" t="s">
        <v>1404</v>
      </c>
      <c r="H1320" t="s">
        <v>4076</v>
      </c>
    </row>
    <row r="1321" spans="1:8" ht="18" customHeight="1">
      <c r="A1321">
        <v>1471</v>
      </c>
      <c r="B1321">
        <v>250</v>
      </c>
      <c r="C1321">
        <v>67</v>
      </c>
      <c r="D1321">
        <v>67</v>
      </c>
      <c r="E1321" t="s">
        <v>6243</v>
      </c>
      <c r="F1321" t="s">
        <v>6241</v>
      </c>
      <c r="G1321" t="s">
        <v>1404</v>
      </c>
      <c r="H1321" t="s">
        <v>673</v>
      </c>
    </row>
    <row r="1322" spans="1:8" ht="18" customHeight="1">
      <c r="A1322">
        <v>1447</v>
      </c>
      <c r="B1322">
        <v>226</v>
      </c>
      <c r="C1322">
        <v>43</v>
      </c>
      <c r="D1322">
        <v>43</v>
      </c>
      <c r="E1322" t="s">
        <v>6243</v>
      </c>
      <c r="F1322" t="s">
        <v>6241</v>
      </c>
      <c r="G1322" t="s">
        <v>1872</v>
      </c>
      <c r="H1322" t="s">
        <v>4061</v>
      </c>
    </row>
    <row r="1323" spans="1:8" ht="18" customHeight="1">
      <c r="A1323">
        <v>1501</v>
      </c>
      <c r="B1323">
        <v>280</v>
      </c>
      <c r="C1323">
        <v>97</v>
      </c>
      <c r="D1323">
        <v>97</v>
      </c>
      <c r="E1323" t="s">
        <v>6243</v>
      </c>
      <c r="F1323" t="s">
        <v>6241</v>
      </c>
      <c r="G1323" t="s">
        <v>1866</v>
      </c>
      <c r="H1323" t="s">
        <v>4402</v>
      </c>
    </row>
    <row r="1324" spans="1:8" ht="18" customHeight="1">
      <c r="A1324">
        <v>1423</v>
      </c>
      <c r="B1324">
        <v>202</v>
      </c>
      <c r="C1324">
        <v>19</v>
      </c>
      <c r="D1324">
        <v>19</v>
      </c>
      <c r="E1324" t="s">
        <v>6243</v>
      </c>
      <c r="F1324" t="s">
        <v>6241</v>
      </c>
      <c r="G1324" t="s">
        <v>1404</v>
      </c>
      <c r="H1324" t="s">
        <v>3902</v>
      </c>
    </row>
    <row r="1325" spans="1:8" ht="18" customHeight="1">
      <c r="A1325">
        <v>1506</v>
      </c>
      <c r="B1325">
        <v>285</v>
      </c>
      <c r="C1325">
        <v>102</v>
      </c>
      <c r="D1325">
        <v>102</v>
      </c>
      <c r="E1325" t="s">
        <v>6243</v>
      </c>
      <c r="F1325" t="s">
        <v>6241</v>
      </c>
      <c r="G1325" t="s">
        <v>1872</v>
      </c>
      <c r="H1325" t="s">
        <v>4428</v>
      </c>
    </row>
    <row r="1326" spans="1:8" ht="18" customHeight="1">
      <c r="A1326">
        <v>1547</v>
      </c>
      <c r="B1326">
        <v>326</v>
      </c>
      <c r="C1326">
        <v>143</v>
      </c>
      <c r="D1326">
        <v>143</v>
      </c>
      <c r="E1326" t="s">
        <v>6243</v>
      </c>
      <c r="F1326" t="s">
        <v>6241</v>
      </c>
      <c r="G1326" t="s">
        <v>1872</v>
      </c>
      <c r="H1326" t="s">
        <v>4684</v>
      </c>
    </row>
    <row r="1327" spans="1:8" ht="18" customHeight="1">
      <c r="A1327">
        <v>1472</v>
      </c>
      <c r="B1327">
        <v>251</v>
      </c>
      <c r="C1327">
        <v>68</v>
      </c>
      <c r="D1327">
        <v>68</v>
      </c>
      <c r="E1327" t="s">
        <v>6243</v>
      </c>
      <c r="F1327" t="s">
        <v>6241</v>
      </c>
      <c r="G1327" t="s">
        <v>1404</v>
      </c>
      <c r="H1327" t="s">
        <v>4221</v>
      </c>
    </row>
    <row r="1328" spans="1:8" ht="18" customHeight="1">
      <c r="A1328">
        <v>1418</v>
      </c>
      <c r="B1328">
        <v>197</v>
      </c>
      <c r="C1328">
        <v>14</v>
      </c>
      <c r="D1328">
        <v>14</v>
      </c>
      <c r="E1328" t="s">
        <v>6243</v>
      </c>
      <c r="F1328" t="s">
        <v>6241</v>
      </c>
      <c r="G1328" t="s">
        <v>1404</v>
      </c>
      <c r="H1328" t="s">
        <v>3868</v>
      </c>
    </row>
    <row r="1329" spans="1:8" ht="18" customHeight="1">
      <c r="A1329">
        <v>1406</v>
      </c>
      <c r="B1329">
        <v>185</v>
      </c>
      <c r="C1329">
        <v>2</v>
      </c>
      <c r="D1329">
        <v>2</v>
      </c>
      <c r="E1329" t="s">
        <v>6243</v>
      </c>
      <c r="F1329" t="s">
        <v>6241</v>
      </c>
      <c r="G1329" t="s">
        <v>1404</v>
      </c>
      <c r="H1329" t="s">
        <v>3795</v>
      </c>
    </row>
    <row r="1330" spans="1:8" ht="18" customHeight="1">
      <c r="A1330">
        <v>1426</v>
      </c>
      <c r="B1330">
        <v>205</v>
      </c>
      <c r="C1330">
        <v>22</v>
      </c>
      <c r="D1330">
        <v>22</v>
      </c>
      <c r="E1330" t="s">
        <v>6243</v>
      </c>
      <c r="F1330" t="s">
        <v>6241</v>
      </c>
      <c r="G1330" t="s">
        <v>1404</v>
      </c>
      <c r="H1330" t="s">
        <v>3916</v>
      </c>
    </row>
    <row r="1331" spans="1:8" ht="18" customHeight="1">
      <c r="A1331">
        <v>1494</v>
      </c>
      <c r="B1331">
        <v>273</v>
      </c>
      <c r="C1331">
        <v>90</v>
      </c>
      <c r="D1331">
        <v>90</v>
      </c>
      <c r="E1331" t="s">
        <v>6243</v>
      </c>
      <c r="F1331" t="s">
        <v>6241</v>
      </c>
      <c r="G1331" t="s">
        <v>1404</v>
      </c>
      <c r="H1331" t="s">
        <v>4361</v>
      </c>
    </row>
    <row r="1332" spans="1:8" ht="18" customHeight="1">
      <c r="A1332">
        <v>1465</v>
      </c>
      <c r="B1332">
        <v>244</v>
      </c>
      <c r="C1332">
        <v>61</v>
      </c>
      <c r="D1332">
        <v>61</v>
      </c>
      <c r="E1332" t="s">
        <v>6243</v>
      </c>
      <c r="F1332" t="s">
        <v>6241</v>
      </c>
      <c r="G1332" t="s">
        <v>1404</v>
      </c>
      <c r="H1332" t="s">
        <v>38</v>
      </c>
    </row>
    <row r="1333" spans="1:8" ht="18" customHeight="1">
      <c r="A1333">
        <v>1528</v>
      </c>
      <c r="B1333">
        <v>307</v>
      </c>
      <c r="C1333">
        <v>124</v>
      </c>
      <c r="D1333">
        <v>124</v>
      </c>
      <c r="E1333" t="s">
        <v>6243</v>
      </c>
      <c r="F1333" t="s">
        <v>6241</v>
      </c>
      <c r="G1333" t="s">
        <v>1404</v>
      </c>
      <c r="H1333" t="s">
        <v>4557</v>
      </c>
    </row>
    <row r="1334" spans="1:8" ht="18" customHeight="1">
      <c r="A1334">
        <v>1457</v>
      </c>
      <c r="B1334">
        <v>236</v>
      </c>
      <c r="C1334">
        <v>53</v>
      </c>
      <c r="D1334">
        <v>53</v>
      </c>
      <c r="E1334" t="s">
        <v>6243</v>
      </c>
      <c r="F1334" t="s">
        <v>6241</v>
      </c>
      <c r="G1334" t="s">
        <v>1872</v>
      </c>
      <c r="H1334" t="s">
        <v>4123</v>
      </c>
    </row>
    <row r="1335" spans="1:8" ht="18" customHeight="1">
      <c r="A1335">
        <v>1514</v>
      </c>
      <c r="B1335">
        <v>293</v>
      </c>
      <c r="C1335">
        <v>110</v>
      </c>
      <c r="D1335">
        <v>110</v>
      </c>
      <c r="E1335" t="s">
        <v>6243</v>
      </c>
      <c r="F1335" t="s">
        <v>6241</v>
      </c>
      <c r="G1335" t="s">
        <v>1872</v>
      </c>
      <c r="H1335" t="s">
        <v>4466</v>
      </c>
    </row>
    <row r="1336" spans="1:8" ht="18" customHeight="1">
      <c r="A1336">
        <v>1522</v>
      </c>
      <c r="B1336">
        <v>301</v>
      </c>
      <c r="C1336">
        <v>118</v>
      </c>
      <c r="D1336">
        <v>118</v>
      </c>
      <c r="E1336" t="s">
        <v>6243</v>
      </c>
      <c r="F1336" t="s">
        <v>6241</v>
      </c>
      <c r="G1336" t="s">
        <v>1872</v>
      </c>
      <c r="H1336" t="s">
        <v>4515</v>
      </c>
    </row>
    <row r="1337" spans="1:8" ht="18" customHeight="1">
      <c r="A1337">
        <v>1427</v>
      </c>
      <c r="B1337">
        <v>206</v>
      </c>
      <c r="C1337">
        <v>23</v>
      </c>
      <c r="D1337">
        <v>23</v>
      </c>
      <c r="E1337" t="s">
        <v>6243</v>
      </c>
      <c r="F1337" t="s">
        <v>6241</v>
      </c>
      <c r="G1337" t="s">
        <v>1872</v>
      </c>
      <c r="H1337" t="s">
        <v>3923</v>
      </c>
    </row>
    <row r="1338" spans="1:8" ht="18" customHeight="1">
      <c r="A1338">
        <v>1505</v>
      </c>
      <c r="B1338">
        <v>284</v>
      </c>
      <c r="C1338">
        <v>101</v>
      </c>
      <c r="D1338">
        <v>101</v>
      </c>
      <c r="E1338" t="s">
        <v>6243</v>
      </c>
      <c r="F1338" t="s">
        <v>6241</v>
      </c>
      <c r="G1338" t="s">
        <v>1404</v>
      </c>
      <c r="H1338" t="s">
        <v>4421</v>
      </c>
    </row>
    <row r="1339" spans="1:8" ht="18" customHeight="1">
      <c r="A1339">
        <v>1541</v>
      </c>
      <c r="B1339">
        <v>320</v>
      </c>
      <c r="C1339">
        <v>137</v>
      </c>
      <c r="D1339">
        <v>137</v>
      </c>
      <c r="E1339" t="s">
        <v>6243</v>
      </c>
      <c r="F1339" t="s">
        <v>6241</v>
      </c>
      <c r="G1339" t="s">
        <v>1404</v>
      </c>
      <c r="H1339" t="s">
        <v>4643</v>
      </c>
    </row>
    <row r="1340" spans="1:8" ht="18" customHeight="1">
      <c r="A1340">
        <v>1534</v>
      </c>
      <c r="B1340">
        <v>313</v>
      </c>
      <c r="C1340">
        <v>130</v>
      </c>
      <c r="D1340">
        <v>130</v>
      </c>
      <c r="E1340" t="s">
        <v>6243</v>
      </c>
      <c r="F1340" t="s">
        <v>6241</v>
      </c>
      <c r="G1340" t="s">
        <v>1404</v>
      </c>
      <c r="H1340" t="s">
        <v>4596</v>
      </c>
    </row>
    <row r="1341" spans="1:8" ht="18" customHeight="1">
      <c r="A1341">
        <v>1474</v>
      </c>
      <c r="B1341">
        <v>253</v>
      </c>
      <c r="C1341">
        <v>70</v>
      </c>
      <c r="D1341">
        <v>70</v>
      </c>
      <c r="E1341" t="s">
        <v>6243</v>
      </c>
      <c r="F1341" t="s">
        <v>6241</v>
      </c>
      <c r="G1341" t="s">
        <v>1404</v>
      </c>
      <c r="H1341" t="s">
        <v>4234</v>
      </c>
    </row>
    <row r="1342" spans="1:8" ht="18" customHeight="1">
      <c r="A1342">
        <v>1422</v>
      </c>
      <c r="B1342">
        <v>201</v>
      </c>
      <c r="C1342">
        <v>18</v>
      </c>
      <c r="D1342">
        <v>18</v>
      </c>
      <c r="E1342" t="s">
        <v>6243</v>
      </c>
      <c r="F1342" t="s">
        <v>6241</v>
      </c>
      <c r="G1342" t="s">
        <v>1872</v>
      </c>
      <c r="H1342" t="s">
        <v>3895</v>
      </c>
    </row>
    <row r="1343" spans="1:8" ht="18" customHeight="1">
      <c r="A1343">
        <v>1503</v>
      </c>
      <c r="B1343">
        <v>282</v>
      </c>
      <c r="C1343">
        <v>99</v>
      </c>
      <c r="D1343">
        <v>99</v>
      </c>
      <c r="E1343" t="s">
        <v>6243</v>
      </c>
      <c r="F1343" t="s">
        <v>6241</v>
      </c>
      <c r="G1343" t="s">
        <v>1872</v>
      </c>
      <c r="H1343" t="s">
        <v>242</v>
      </c>
    </row>
    <row r="1344" spans="1:8" ht="18" customHeight="1">
      <c r="A1344">
        <v>1509</v>
      </c>
      <c r="B1344">
        <v>288</v>
      </c>
      <c r="C1344">
        <v>105</v>
      </c>
      <c r="D1344">
        <v>105</v>
      </c>
      <c r="E1344" t="s">
        <v>6243</v>
      </c>
      <c r="F1344" t="s">
        <v>6241</v>
      </c>
      <c r="G1344" t="s">
        <v>1404</v>
      </c>
      <c r="H1344" t="s">
        <v>4441</v>
      </c>
    </row>
    <row r="1345" spans="1:8" ht="18" customHeight="1">
      <c r="A1345">
        <v>1429</v>
      </c>
      <c r="B1345">
        <v>208</v>
      </c>
      <c r="C1345">
        <v>25</v>
      </c>
      <c r="D1345">
        <v>25</v>
      </c>
      <c r="E1345" t="s">
        <v>6243</v>
      </c>
      <c r="F1345" t="s">
        <v>6241</v>
      </c>
      <c r="G1345" t="s">
        <v>1404</v>
      </c>
      <c r="H1345" t="s">
        <v>3937</v>
      </c>
    </row>
    <row r="1346" spans="1:8" ht="18" customHeight="1">
      <c r="A1346">
        <v>1544</v>
      </c>
      <c r="B1346">
        <v>323</v>
      </c>
      <c r="C1346">
        <v>140</v>
      </c>
      <c r="D1346">
        <v>140</v>
      </c>
      <c r="E1346" t="s">
        <v>6243</v>
      </c>
      <c r="F1346" t="s">
        <v>6241</v>
      </c>
      <c r="G1346" t="s">
        <v>1404</v>
      </c>
      <c r="H1346" t="s">
        <v>4664</v>
      </c>
    </row>
    <row r="1347" spans="1:8" ht="18" customHeight="1">
      <c r="A1347">
        <v>1550</v>
      </c>
      <c r="B1347">
        <v>329</v>
      </c>
      <c r="C1347">
        <v>146</v>
      </c>
      <c r="D1347">
        <v>146</v>
      </c>
      <c r="E1347" t="s">
        <v>6243</v>
      </c>
      <c r="F1347" t="s">
        <v>6241</v>
      </c>
      <c r="G1347" t="s">
        <v>1404</v>
      </c>
      <c r="H1347" t="s">
        <v>4705</v>
      </c>
    </row>
    <row r="1348" spans="1:8" ht="18" customHeight="1">
      <c r="A1348">
        <v>1529</v>
      </c>
      <c r="B1348">
        <v>308</v>
      </c>
      <c r="C1348">
        <v>125</v>
      </c>
      <c r="D1348">
        <v>125</v>
      </c>
      <c r="E1348" t="s">
        <v>6243</v>
      </c>
      <c r="F1348" t="s">
        <v>6241</v>
      </c>
      <c r="G1348" t="s">
        <v>1404</v>
      </c>
      <c r="H1348" t="s">
        <v>4563</v>
      </c>
    </row>
    <row r="1349" spans="1:8" ht="18" customHeight="1">
      <c r="A1349">
        <v>1525</v>
      </c>
      <c r="B1349">
        <v>304</v>
      </c>
      <c r="C1349">
        <v>121</v>
      </c>
      <c r="D1349">
        <v>121</v>
      </c>
      <c r="E1349" t="s">
        <v>6243</v>
      </c>
      <c r="F1349" t="s">
        <v>6241</v>
      </c>
      <c r="G1349" t="s">
        <v>1866</v>
      </c>
      <c r="H1349" t="s">
        <v>4536</v>
      </c>
    </row>
    <row r="1350" spans="1:8" ht="18" customHeight="1">
      <c r="A1350">
        <v>1536</v>
      </c>
      <c r="B1350">
        <v>315</v>
      </c>
      <c r="C1350">
        <v>132</v>
      </c>
      <c r="D1350">
        <v>132</v>
      </c>
      <c r="E1350" t="s">
        <v>6243</v>
      </c>
      <c r="F1350" t="s">
        <v>6241</v>
      </c>
      <c r="G1350" t="s">
        <v>1872</v>
      </c>
      <c r="H1350" t="s">
        <v>4610</v>
      </c>
    </row>
    <row r="1351" spans="1:8" ht="18" customHeight="1">
      <c r="A1351">
        <v>1551</v>
      </c>
      <c r="B1351">
        <v>330</v>
      </c>
      <c r="C1351">
        <v>147</v>
      </c>
      <c r="D1351">
        <v>147</v>
      </c>
      <c r="E1351" t="s">
        <v>6243</v>
      </c>
      <c r="F1351" t="s">
        <v>6241</v>
      </c>
      <c r="G1351" t="s">
        <v>1404</v>
      </c>
      <c r="H1351" t="s">
        <v>4711</v>
      </c>
    </row>
    <row r="1352" spans="1:8" ht="18" customHeight="1">
      <c r="A1352">
        <v>1453</v>
      </c>
      <c r="B1352">
        <v>232</v>
      </c>
      <c r="C1352">
        <v>49</v>
      </c>
      <c r="D1352">
        <v>49</v>
      </c>
      <c r="E1352" t="s">
        <v>6243</v>
      </c>
      <c r="F1352" t="s">
        <v>6241</v>
      </c>
      <c r="G1352" t="s">
        <v>1872</v>
      </c>
      <c r="H1352" t="s">
        <v>4096</v>
      </c>
    </row>
    <row r="1353" spans="1:8" ht="18" customHeight="1">
      <c r="A1353">
        <v>1519</v>
      </c>
      <c r="B1353">
        <v>298</v>
      </c>
      <c r="C1353">
        <v>115</v>
      </c>
      <c r="D1353">
        <v>115</v>
      </c>
      <c r="E1353" t="s">
        <v>6243</v>
      </c>
      <c r="F1353" t="s">
        <v>6241</v>
      </c>
      <c r="G1353" t="s">
        <v>1404</v>
      </c>
      <c r="H1353" t="s">
        <v>4495</v>
      </c>
    </row>
    <row r="1354" spans="1:8" ht="18" customHeight="1">
      <c r="A1354">
        <v>1502</v>
      </c>
      <c r="B1354">
        <v>281</v>
      </c>
      <c r="C1354">
        <v>98</v>
      </c>
      <c r="D1354">
        <v>98</v>
      </c>
      <c r="E1354" t="s">
        <v>6243</v>
      </c>
      <c r="F1354" t="s">
        <v>6241</v>
      </c>
      <c r="G1354" t="s">
        <v>1866</v>
      </c>
      <c r="H1354" t="s">
        <v>4408</v>
      </c>
    </row>
    <row r="1355" spans="1:8" ht="18" customHeight="1">
      <c r="A1355">
        <v>1537</v>
      </c>
      <c r="B1355">
        <v>316</v>
      </c>
      <c r="C1355">
        <v>133</v>
      </c>
      <c r="D1355">
        <v>133</v>
      </c>
      <c r="E1355" t="s">
        <v>6243</v>
      </c>
      <c r="F1355" t="s">
        <v>6241</v>
      </c>
      <c r="G1355" t="s">
        <v>1404</v>
      </c>
      <c r="H1355" t="s">
        <v>4616</v>
      </c>
    </row>
    <row r="1356" spans="1:8" ht="18" customHeight="1">
      <c r="A1356">
        <v>1469</v>
      </c>
      <c r="B1356">
        <v>248</v>
      </c>
      <c r="C1356">
        <v>65</v>
      </c>
      <c r="D1356">
        <v>65</v>
      </c>
      <c r="E1356" t="s">
        <v>6243</v>
      </c>
      <c r="F1356" t="s">
        <v>6241</v>
      </c>
      <c r="G1356" t="s">
        <v>1404</v>
      </c>
      <c r="H1356" t="s">
        <v>4202</v>
      </c>
    </row>
    <row r="1357" spans="1:8" ht="18" customHeight="1">
      <c r="A1357">
        <v>1466</v>
      </c>
      <c r="B1357">
        <v>245</v>
      </c>
      <c r="C1357">
        <v>62</v>
      </c>
      <c r="D1357">
        <v>62</v>
      </c>
      <c r="E1357" t="s">
        <v>6243</v>
      </c>
      <c r="F1357" t="s">
        <v>6241</v>
      </c>
      <c r="G1357" t="s">
        <v>1872</v>
      </c>
      <c r="H1357" t="s">
        <v>4181</v>
      </c>
    </row>
    <row r="1358" spans="1:8" ht="18" customHeight="1">
      <c r="A1358">
        <v>1430</v>
      </c>
      <c r="B1358">
        <v>209</v>
      </c>
      <c r="C1358">
        <v>26</v>
      </c>
      <c r="D1358">
        <v>26</v>
      </c>
      <c r="E1358" t="s">
        <v>6243</v>
      </c>
      <c r="F1358" t="s">
        <v>6241</v>
      </c>
      <c r="G1358" t="s">
        <v>1404</v>
      </c>
      <c r="H1358" t="s">
        <v>3944</v>
      </c>
    </row>
    <row r="1359" spans="1:8" ht="18" customHeight="1">
      <c r="A1359">
        <v>1535</v>
      </c>
      <c r="B1359">
        <v>314</v>
      </c>
      <c r="C1359">
        <v>131</v>
      </c>
      <c r="D1359">
        <v>131</v>
      </c>
      <c r="E1359" t="s">
        <v>6243</v>
      </c>
      <c r="F1359" t="s">
        <v>6241</v>
      </c>
      <c r="G1359" t="s">
        <v>1404</v>
      </c>
      <c r="H1359" t="s">
        <v>4603</v>
      </c>
    </row>
    <row r="1360" spans="1:8" ht="18" customHeight="1">
      <c r="A1360">
        <v>1516</v>
      </c>
      <c r="B1360">
        <v>295</v>
      </c>
      <c r="C1360">
        <v>112</v>
      </c>
      <c r="D1360">
        <v>112</v>
      </c>
      <c r="E1360" t="s">
        <v>6243</v>
      </c>
      <c r="F1360" t="s">
        <v>6241</v>
      </c>
      <c r="G1360" t="s">
        <v>1404</v>
      </c>
      <c r="H1360" t="s">
        <v>4480</v>
      </c>
    </row>
    <row r="1361" spans="1:8" ht="18" customHeight="1">
      <c r="A1361">
        <v>1508</v>
      </c>
      <c r="B1361">
        <v>287</v>
      </c>
      <c r="C1361">
        <v>104</v>
      </c>
      <c r="D1361">
        <v>104</v>
      </c>
      <c r="E1361" t="s">
        <v>6243</v>
      </c>
      <c r="F1361" t="s">
        <v>6241</v>
      </c>
      <c r="G1361" t="s">
        <v>1404</v>
      </c>
      <c r="H1361" t="s">
        <v>4435</v>
      </c>
    </row>
    <row r="1362" spans="1:8" ht="18" customHeight="1">
      <c r="A1362">
        <v>1483</v>
      </c>
      <c r="B1362">
        <v>262</v>
      </c>
      <c r="C1362">
        <v>79</v>
      </c>
      <c r="D1362">
        <v>79</v>
      </c>
      <c r="E1362" t="s">
        <v>6243</v>
      </c>
      <c r="F1362" t="s">
        <v>6241</v>
      </c>
      <c r="G1362" t="s">
        <v>1404</v>
      </c>
      <c r="H1362" t="s">
        <v>4286</v>
      </c>
    </row>
    <row r="1363" spans="1:8" ht="18" customHeight="1">
      <c r="A1363">
        <v>1437</v>
      </c>
      <c r="B1363">
        <v>216</v>
      </c>
      <c r="C1363">
        <v>33</v>
      </c>
      <c r="D1363">
        <v>33</v>
      </c>
      <c r="E1363" t="s">
        <v>6243</v>
      </c>
      <c r="F1363" t="s">
        <v>6241</v>
      </c>
      <c r="G1363" t="s">
        <v>1872</v>
      </c>
      <c r="H1363" t="s">
        <v>3992</v>
      </c>
    </row>
    <row r="1364" spans="1:8" ht="18" customHeight="1">
      <c r="A1364">
        <v>1491</v>
      </c>
      <c r="B1364">
        <v>270</v>
      </c>
      <c r="C1364">
        <v>87</v>
      </c>
      <c r="D1364">
        <v>87</v>
      </c>
      <c r="E1364" t="s">
        <v>6243</v>
      </c>
      <c r="F1364" t="s">
        <v>6241</v>
      </c>
      <c r="G1364" t="s">
        <v>1404</v>
      </c>
      <c r="H1364" t="s">
        <v>4340</v>
      </c>
    </row>
    <row r="1365" spans="1:8" ht="18" customHeight="1">
      <c r="A1365">
        <v>1531</v>
      </c>
      <c r="B1365">
        <v>310</v>
      </c>
      <c r="C1365">
        <v>127</v>
      </c>
      <c r="D1365">
        <v>127</v>
      </c>
      <c r="E1365" t="s">
        <v>6243</v>
      </c>
      <c r="F1365" t="s">
        <v>6241</v>
      </c>
      <c r="G1365" t="s">
        <v>1872</v>
      </c>
      <c r="H1365" t="s">
        <v>4576</v>
      </c>
    </row>
    <row r="1366" spans="1:8" ht="18" customHeight="1">
      <c r="A1366">
        <v>1498</v>
      </c>
      <c r="B1366">
        <v>277</v>
      </c>
      <c r="C1366">
        <v>94</v>
      </c>
      <c r="D1366">
        <v>94</v>
      </c>
      <c r="E1366" t="s">
        <v>6243</v>
      </c>
      <c r="F1366" t="s">
        <v>6241</v>
      </c>
      <c r="G1366" t="s">
        <v>1404</v>
      </c>
      <c r="H1366" t="s">
        <v>4387</v>
      </c>
    </row>
    <row r="1367" spans="1:8" ht="18" customHeight="1">
      <c r="A1367">
        <v>1442</v>
      </c>
      <c r="B1367">
        <v>221</v>
      </c>
      <c r="C1367">
        <v>38</v>
      </c>
      <c r="D1367">
        <v>38</v>
      </c>
      <c r="E1367" t="s">
        <v>6243</v>
      </c>
      <c r="F1367" t="s">
        <v>6241</v>
      </c>
      <c r="G1367" t="s">
        <v>1872</v>
      </c>
      <c r="H1367" t="s">
        <v>4025</v>
      </c>
    </row>
    <row r="1368" spans="1:8" ht="18" customHeight="1">
      <c r="A1368">
        <v>1484</v>
      </c>
      <c r="B1368">
        <v>263</v>
      </c>
      <c r="C1368">
        <v>80</v>
      </c>
      <c r="D1368">
        <v>80</v>
      </c>
      <c r="E1368" t="s">
        <v>6243</v>
      </c>
      <c r="F1368" t="s">
        <v>6241</v>
      </c>
      <c r="G1368" t="s">
        <v>1872</v>
      </c>
      <c r="H1368" t="s">
        <v>4293</v>
      </c>
    </row>
    <row r="1369" spans="1:8" ht="18" customHeight="1">
      <c r="A1369">
        <v>1428</v>
      </c>
      <c r="B1369">
        <v>207</v>
      </c>
      <c r="C1369">
        <v>24</v>
      </c>
      <c r="D1369">
        <v>24</v>
      </c>
      <c r="E1369" t="s">
        <v>6243</v>
      </c>
      <c r="F1369" t="s">
        <v>6241</v>
      </c>
      <c r="G1369" t="s">
        <v>1404</v>
      </c>
      <c r="H1369" t="s">
        <v>3930</v>
      </c>
    </row>
    <row r="1370" spans="1:8" ht="18" customHeight="1">
      <c r="A1370">
        <v>1517</v>
      </c>
      <c r="B1370">
        <v>296</v>
      </c>
      <c r="C1370">
        <v>113</v>
      </c>
      <c r="D1370">
        <v>113</v>
      </c>
      <c r="E1370" t="s">
        <v>6243</v>
      </c>
      <c r="F1370" t="s">
        <v>6241</v>
      </c>
      <c r="G1370" t="s">
        <v>4276</v>
      </c>
      <c r="H1370" t="s">
        <v>4485</v>
      </c>
    </row>
    <row r="1371" spans="1:8" ht="18" customHeight="1">
      <c r="A1371">
        <v>1417</v>
      </c>
      <c r="B1371">
        <v>196</v>
      </c>
      <c r="C1371">
        <v>13</v>
      </c>
      <c r="D1371">
        <v>13</v>
      </c>
      <c r="E1371" t="s">
        <v>6243</v>
      </c>
      <c r="F1371" t="s">
        <v>6241</v>
      </c>
      <c r="G1371" t="s">
        <v>1404</v>
      </c>
      <c r="H1371" t="s">
        <v>3861</v>
      </c>
    </row>
    <row r="1372" spans="1:8" ht="18" customHeight="1">
      <c r="A1372">
        <v>1410</v>
      </c>
      <c r="B1372">
        <v>189</v>
      </c>
      <c r="C1372">
        <v>6</v>
      </c>
      <c r="D1372">
        <v>6</v>
      </c>
      <c r="E1372" t="s">
        <v>6243</v>
      </c>
      <c r="F1372" t="s">
        <v>6241</v>
      </c>
      <c r="G1372" t="s">
        <v>1872</v>
      </c>
      <c r="H1372" t="s">
        <v>3822</v>
      </c>
    </row>
    <row r="1373" spans="1:8" ht="18" customHeight="1">
      <c r="A1373">
        <v>1461</v>
      </c>
      <c r="B1373">
        <v>240</v>
      </c>
      <c r="C1373">
        <v>57</v>
      </c>
      <c r="D1373">
        <v>57</v>
      </c>
      <c r="E1373" t="s">
        <v>6243</v>
      </c>
      <c r="F1373" t="s">
        <v>6241</v>
      </c>
      <c r="G1373" t="s">
        <v>1404</v>
      </c>
      <c r="H1373" t="s">
        <v>4150</v>
      </c>
    </row>
    <row r="1374" spans="1:8" ht="18" customHeight="1">
      <c r="A1374">
        <v>1507</v>
      </c>
      <c r="B1374">
        <v>286</v>
      </c>
      <c r="C1374">
        <v>103</v>
      </c>
      <c r="D1374">
        <v>103</v>
      </c>
      <c r="E1374" t="s">
        <v>6243</v>
      </c>
      <c r="F1374" t="s">
        <v>6241</v>
      </c>
      <c r="G1374" t="s">
        <v>1404</v>
      </c>
      <c r="H1374" t="s">
        <v>245</v>
      </c>
    </row>
    <row r="1375" spans="1:8" ht="18" customHeight="1">
      <c r="A1375">
        <v>1545</v>
      </c>
      <c r="B1375">
        <v>324</v>
      </c>
      <c r="C1375">
        <v>141</v>
      </c>
      <c r="D1375">
        <v>141</v>
      </c>
      <c r="E1375" t="s">
        <v>6243</v>
      </c>
      <c r="F1375" t="s">
        <v>6241</v>
      </c>
      <c r="G1375" t="s">
        <v>1404</v>
      </c>
      <c r="H1375" t="s">
        <v>4670</v>
      </c>
    </row>
    <row r="1376" spans="1:8" ht="18" customHeight="1">
      <c r="A1376">
        <v>1455</v>
      </c>
      <c r="B1376">
        <v>234</v>
      </c>
      <c r="C1376">
        <v>51</v>
      </c>
      <c r="D1376">
        <v>51</v>
      </c>
      <c r="E1376" t="s">
        <v>6243</v>
      </c>
      <c r="F1376" t="s">
        <v>6241</v>
      </c>
      <c r="G1376" t="s">
        <v>1404</v>
      </c>
      <c r="H1376" t="s">
        <v>4110</v>
      </c>
    </row>
    <row r="1377" spans="1:8" ht="18" customHeight="1">
      <c r="A1377">
        <v>1554</v>
      </c>
      <c r="B1377">
        <v>333</v>
      </c>
      <c r="C1377">
        <v>150</v>
      </c>
      <c r="D1377">
        <v>150</v>
      </c>
      <c r="E1377" t="s">
        <v>6243</v>
      </c>
      <c r="F1377" t="s">
        <v>6241</v>
      </c>
      <c r="G1377" t="s">
        <v>1404</v>
      </c>
      <c r="H1377" t="s">
        <v>4730</v>
      </c>
    </row>
    <row r="1378" spans="1:8" ht="18" customHeight="1">
      <c r="A1378">
        <v>1515</v>
      </c>
      <c r="B1378">
        <v>294</v>
      </c>
      <c r="C1378">
        <v>111</v>
      </c>
      <c r="D1378">
        <v>111</v>
      </c>
      <c r="E1378" t="s">
        <v>6243</v>
      </c>
      <c r="F1378" t="s">
        <v>6241</v>
      </c>
      <c r="G1378" t="s">
        <v>1872</v>
      </c>
      <c r="H1378" t="s">
        <v>4473</v>
      </c>
    </row>
    <row r="1379" spans="1:8" ht="18" customHeight="1">
      <c r="A1379">
        <v>1458</v>
      </c>
      <c r="B1379">
        <v>237</v>
      </c>
      <c r="C1379">
        <v>54</v>
      </c>
      <c r="D1379">
        <v>54</v>
      </c>
      <c r="E1379" t="s">
        <v>6243</v>
      </c>
      <c r="F1379" t="s">
        <v>6241</v>
      </c>
      <c r="G1379" t="s">
        <v>1404</v>
      </c>
      <c r="H1379" t="s">
        <v>4130</v>
      </c>
    </row>
    <row r="1380" spans="1:8" ht="18" customHeight="1">
      <c r="A1380">
        <v>1479</v>
      </c>
      <c r="B1380">
        <v>258</v>
      </c>
      <c r="C1380">
        <v>75</v>
      </c>
      <c r="D1380">
        <v>75</v>
      </c>
      <c r="E1380" t="s">
        <v>6243</v>
      </c>
      <c r="F1380" t="s">
        <v>6241</v>
      </c>
      <c r="G1380" t="s">
        <v>1404</v>
      </c>
      <c r="H1380" t="s">
        <v>215</v>
      </c>
    </row>
    <row r="1381" spans="1:8" ht="18" customHeight="1">
      <c r="A1381">
        <v>1424</v>
      </c>
      <c r="B1381">
        <v>203</v>
      </c>
      <c r="C1381">
        <v>20</v>
      </c>
      <c r="D1381">
        <v>20</v>
      </c>
      <c r="E1381" t="s">
        <v>6243</v>
      </c>
      <c r="F1381" t="s">
        <v>6241</v>
      </c>
      <c r="G1381" t="s">
        <v>1866</v>
      </c>
      <c r="H1381" t="s">
        <v>459</v>
      </c>
    </row>
    <row r="1382" spans="1:8" ht="18" customHeight="1">
      <c r="A1382">
        <v>1478</v>
      </c>
      <c r="B1382">
        <v>257</v>
      </c>
      <c r="C1382">
        <v>74</v>
      </c>
      <c r="D1382">
        <v>74</v>
      </c>
      <c r="E1382" t="s">
        <v>6243</v>
      </c>
      <c r="F1382" t="s">
        <v>6241</v>
      </c>
      <c r="G1382" t="s">
        <v>1872</v>
      </c>
      <c r="H1382" t="s">
        <v>4261</v>
      </c>
    </row>
    <row r="1383" spans="1:8" ht="18" customHeight="1">
      <c r="A1383">
        <v>1556</v>
      </c>
      <c r="B1383">
        <v>335</v>
      </c>
      <c r="C1383">
        <v>152</v>
      </c>
      <c r="D1383">
        <v>152</v>
      </c>
      <c r="E1383" t="s">
        <v>6243</v>
      </c>
      <c r="F1383" t="s">
        <v>6241</v>
      </c>
      <c r="G1383" t="s">
        <v>1866</v>
      </c>
      <c r="H1383" t="s">
        <v>4739</v>
      </c>
    </row>
    <row r="1384" spans="1:8" ht="18" customHeight="1">
      <c r="A1384">
        <v>1548</v>
      </c>
      <c r="B1384">
        <v>327</v>
      </c>
      <c r="C1384">
        <v>144</v>
      </c>
      <c r="D1384">
        <v>144</v>
      </c>
      <c r="E1384" t="s">
        <v>6243</v>
      </c>
      <c r="F1384" t="s">
        <v>6241</v>
      </c>
      <c r="G1384" t="s">
        <v>1872</v>
      </c>
      <c r="H1384" t="s">
        <v>4691</v>
      </c>
    </row>
    <row r="1385" spans="1:8" ht="18" customHeight="1">
      <c r="A1385">
        <v>1434</v>
      </c>
      <c r="B1385">
        <v>213</v>
      </c>
      <c r="C1385">
        <v>30</v>
      </c>
      <c r="D1385">
        <v>30</v>
      </c>
      <c r="E1385" t="s">
        <v>6243</v>
      </c>
      <c r="F1385" t="s">
        <v>6241</v>
      </c>
      <c r="G1385" t="s">
        <v>1872</v>
      </c>
      <c r="H1385" t="s">
        <v>3971</v>
      </c>
    </row>
    <row r="1386" spans="1:8" ht="18" customHeight="1">
      <c r="A1386">
        <v>1553</v>
      </c>
      <c r="B1386">
        <v>332</v>
      </c>
      <c r="C1386">
        <v>149</v>
      </c>
      <c r="D1386">
        <v>149</v>
      </c>
      <c r="E1386" t="s">
        <v>6243</v>
      </c>
      <c r="F1386" t="s">
        <v>6241</v>
      </c>
      <c r="G1386" t="s">
        <v>1404</v>
      </c>
      <c r="H1386" t="s">
        <v>4723</v>
      </c>
    </row>
    <row r="1387" spans="1:8" ht="18" customHeight="1">
      <c r="A1387">
        <v>1496</v>
      </c>
      <c r="B1387">
        <v>275</v>
      </c>
      <c r="C1387">
        <v>92</v>
      </c>
      <c r="D1387">
        <v>92</v>
      </c>
      <c r="E1387" t="s">
        <v>6243</v>
      </c>
      <c r="F1387" t="s">
        <v>6241</v>
      </c>
      <c r="G1387" t="s">
        <v>1872</v>
      </c>
      <c r="H1387" t="s">
        <v>4374</v>
      </c>
    </row>
    <row r="1388" spans="1:8" ht="18" customHeight="1">
      <c r="A1388">
        <v>1420</v>
      </c>
      <c r="B1388">
        <v>199</v>
      </c>
      <c r="C1388">
        <v>16</v>
      </c>
      <c r="D1388">
        <v>16</v>
      </c>
      <c r="E1388" t="s">
        <v>6243</v>
      </c>
      <c r="F1388" t="s">
        <v>6241</v>
      </c>
      <c r="G1388" t="s">
        <v>1404</v>
      </c>
      <c r="H1388" t="s">
        <v>3881</v>
      </c>
    </row>
    <row r="1389" spans="1:8" ht="18" customHeight="1">
      <c r="A1389">
        <v>1459</v>
      </c>
      <c r="B1389">
        <v>238</v>
      </c>
      <c r="C1389">
        <v>55</v>
      </c>
      <c r="D1389">
        <v>55</v>
      </c>
      <c r="E1389" t="s">
        <v>6243</v>
      </c>
      <c r="F1389" t="s">
        <v>6241</v>
      </c>
      <c r="G1389" t="s">
        <v>1872</v>
      </c>
      <c r="H1389" t="s">
        <v>4137</v>
      </c>
    </row>
    <row r="1390" spans="1:8" ht="18" customHeight="1">
      <c r="A1390">
        <v>1487</v>
      </c>
      <c r="B1390">
        <v>266</v>
      </c>
      <c r="C1390">
        <v>83</v>
      </c>
      <c r="D1390">
        <v>83</v>
      </c>
      <c r="E1390" t="s">
        <v>6243</v>
      </c>
      <c r="F1390" t="s">
        <v>6241</v>
      </c>
      <c r="G1390" t="s">
        <v>1404</v>
      </c>
      <c r="H1390" t="s">
        <v>4313</v>
      </c>
    </row>
    <row r="1391" spans="1:8" ht="18" customHeight="1">
      <c r="A1391">
        <v>1435</v>
      </c>
      <c r="B1391">
        <v>214</v>
      </c>
      <c r="C1391">
        <v>31</v>
      </c>
      <c r="D1391">
        <v>31</v>
      </c>
      <c r="E1391" t="s">
        <v>6243</v>
      </c>
      <c r="F1391" t="s">
        <v>6241</v>
      </c>
      <c r="G1391" t="s">
        <v>1404</v>
      </c>
      <c r="H1391" t="s">
        <v>3977</v>
      </c>
    </row>
    <row r="1392" spans="1:8" ht="18" customHeight="1">
      <c r="A1392">
        <v>1414</v>
      </c>
      <c r="B1392">
        <v>193</v>
      </c>
      <c r="C1392">
        <v>10</v>
      </c>
      <c r="D1392">
        <v>10</v>
      </c>
      <c r="E1392" t="s">
        <v>6243</v>
      </c>
      <c r="F1392" t="s">
        <v>6241</v>
      </c>
      <c r="G1392" t="s">
        <v>1872</v>
      </c>
      <c r="H1392" t="s">
        <v>3840</v>
      </c>
    </row>
    <row r="1393" spans="1:8" ht="18" customHeight="1">
      <c r="A1393">
        <v>1524</v>
      </c>
      <c r="B1393">
        <v>303</v>
      </c>
      <c r="C1393">
        <v>120</v>
      </c>
      <c r="D1393">
        <v>120</v>
      </c>
      <c r="E1393" t="s">
        <v>6243</v>
      </c>
      <c r="F1393" t="s">
        <v>6241</v>
      </c>
      <c r="G1393" t="s">
        <v>1404</v>
      </c>
      <c r="H1393" t="s">
        <v>4529</v>
      </c>
    </row>
    <row r="1394" spans="1:8" ht="18" customHeight="1">
      <c r="A1394">
        <v>1411</v>
      </c>
      <c r="B1394">
        <v>190</v>
      </c>
      <c r="C1394">
        <v>7</v>
      </c>
      <c r="D1394">
        <v>7</v>
      </c>
      <c r="E1394" t="s">
        <v>6243</v>
      </c>
      <c r="F1394" t="s">
        <v>6241</v>
      </c>
      <c r="G1394" t="s">
        <v>1872</v>
      </c>
      <c r="H1394" t="s">
        <v>3829</v>
      </c>
    </row>
    <row r="1395" spans="1:8" ht="18" customHeight="1">
      <c r="A1395">
        <v>1523</v>
      </c>
      <c r="B1395">
        <v>302</v>
      </c>
      <c r="C1395">
        <v>119</v>
      </c>
      <c r="D1395">
        <v>119</v>
      </c>
      <c r="E1395" t="s">
        <v>6243</v>
      </c>
      <c r="F1395" t="s">
        <v>6241</v>
      </c>
      <c r="G1395" t="s">
        <v>1404</v>
      </c>
      <c r="H1395" t="s">
        <v>4522</v>
      </c>
    </row>
    <row r="1396" spans="1:8" ht="18" customHeight="1">
      <c r="A1396">
        <v>1511</v>
      </c>
      <c r="B1396">
        <v>290</v>
      </c>
      <c r="C1396">
        <v>107</v>
      </c>
      <c r="D1396">
        <v>107</v>
      </c>
      <c r="E1396" t="s">
        <v>6243</v>
      </c>
      <c r="F1396" t="s">
        <v>6241</v>
      </c>
      <c r="G1396" t="s">
        <v>441</v>
      </c>
      <c r="H1396" t="s">
        <v>4452</v>
      </c>
    </row>
    <row r="1397" spans="1:8" ht="18" customHeight="1">
      <c r="A1397">
        <v>1512</v>
      </c>
      <c r="B1397">
        <v>291</v>
      </c>
      <c r="C1397">
        <v>108</v>
      </c>
      <c r="D1397">
        <v>108</v>
      </c>
      <c r="E1397" t="s">
        <v>6243</v>
      </c>
      <c r="F1397" t="s">
        <v>6241</v>
      </c>
      <c r="G1397" t="s">
        <v>441</v>
      </c>
      <c r="H1397" t="s">
        <v>4452</v>
      </c>
    </row>
    <row r="1398" spans="1:8" ht="18" customHeight="1">
      <c r="A1398">
        <v>1493</v>
      </c>
      <c r="B1398">
        <v>272</v>
      </c>
      <c r="C1398">
        <v>89</v>
      </c>
      <c r="D1398">
        <v>89</v>
      </c>
      <c r="E1398" t="s">
        <v>6243</v>
      </c>
      <c r="F1398" t="s">
        <v>6241</v>
      </c>
      <c r="G1398" t="s">
        <v>1404</v>
      </c>
      <c r="H1398" t="s">
        <v>4354</v>
      </c>
    </row>
    <row r="1399" spans="1:8" ht="18" customHeight="1">
      <c r="A1399">
        <v>1409</v>
      </c>
      <c r="B1399">
        <v>188</v>
      </c>
      <c r="C1399">
        <v>5</v>
      </c>
      <c r="D1399">
        <v>5</v>
      </c>
      <c r="E1399" t="s">
        <v>6243</v>
      </c>
      <c r="F1399" t="s">
        <v>6241</v>
      </c>
      <c r="G1399" t="s">
        <v>1404</v>
      </c>
      <c r="H1399" t="s">
        <v>3816</v>
      </c>
    </row>
    <row r="1400" spans="1:8" ht="18" customHeight="1">
      <c r="A1400">
        <v>1431</v>
      </c>
      <c r="B1400">
        <v>210</v>
      </c>
      <c r="C1400">
        <v>27</v>
      </c>
      <c r="D1400">
        <v>27</v>
      </c>
      <c r="E1400" t="s">
        <v>6243</v>
      </c>
      <c r="F1400" t="s">
        <v>6241</v>
      </c>
      <c r="G1400" t="s">
        <v>1404</v>
      </c>
      <c r="H1400" t="s">
        <v>3950</v>
      </c>
    </row>
    <row r="1401" spans="1:8" ht="18" customHeight="1">
      <c r="A1401">
        <v>1405</v>
      </c>
      <c r="B1401">
        <v>184</v>
      </c>
      <c r="C1401">
        <v>1</v>
      </c>
      <c r="D1401">
        <v>1</v>
      </c>
      <c r="E1401" t="s">
        <v>6243</v>
      </c>
      <c r="F1401" t="s">
        <v>6241</v>
      </c>
      <c r="G1401" t="s">
        <v>1404</v>
      </c>
      <c r="H1401" t="s">
        <v>3788</v>
      </c>
    </row>
    <row r="1402" spans="1:8" ht="18" customHeight="1">
      <c r="A1402">
        <v>1533</v>
      </c>
      <c r="B1402">
        <v>312</v>
      </c>
      <c r="C1402">
        <v>129</v>
      </c>
      <c r="D1402">
        <v>129</v>
      </c>
      <c r="E1402" t="s">
        <v>6243</v>
      </c>
      <c r="F1402" t="s">
        <v>6241</v>
      </c>
      <c r="G1402" t="s">
        <v>1404</v>
      </c>
      <c r="H1402" t="s">
        <v>4589</v>
      </c>
    </row>
    <row r="1403" spans="1:8" ht="18" customHeight="1">
      <c r="A1403">
        <v>1464</v>
      </c>
      <c r="B1403">
        <v>243</v>
      </c>
      <c r="C1403">
        <v>60</v>
      </c>
      <c r="D1403">
        <v>60</v>
      </c>
      <c r="E1403" t="s">
        <v>6243</v>
      </c>
      <c r="F1403" t="s">
        <v>6241</v>
      </c>
      <c r="G1403" t="s">
        <v>1404</v>
      </c>
      <c r="H1403" t="s">
        <v>4169</v>
      </c>
    </row>
    <row r="1404" spans="1:8" ht="18" customHeight="1">
      <c r="A1404">
        <v>1460</v>
      </c>
      <c r="B1404">
        <v>239</v>
      </c>
      <c r="C1404">
        <v>56</v>
      </c>
      <c r="D1404">
        <v>56</v>
      </c>
      <c r="E1404" t="s">
        <v>6243</v>
      </c>
      <c r="F1404" t="s">
        <v>6241</v>
      </c>
      <c r="G1404" t="s">
        <v>1404</v>
      </c>
      <c r="H1404" t="s">
        <v>4143</v>
      </c>
    </row>
    <row r="1405" spans="1:8" ht="18" customHeight="1">
      <c r="A1405">
        <v>1555</v>
      </c>
      <c r="B1405">
        <v>334</v>
      </c>
      <c r="C1405">
        <v>151</v>
      </c>
      <c r="D1405">
        <v>151</v>
      </c>
      <c r="E1405" t="s">
        <v>6243</v>
      </c>
      <c r="F1405" t="s">
        <v>6241</v>
      </c>
      <c r="G1405" t="s">
        <v>1404</v>
      </c>
      <c r="H1405" t="s">
        <v>4734</v>
      </c>
    </row>
    <row r="1406" spans="1:8" ht="18" customHeight="1">
      <c r="A1406">
        <v>1539</v>
      </c>
      <c r="B1406">
        <v>318</v>
      </c>
      <c r="C1406">
        <v>135</v>
      </c>
      <c r="D1406">
        <v>135</v>
      </c>
      <c r="E1406" t="s">
        <v>6243</v>
      </c>
      <c r="F1406" t="s">
        <v>6241</v>
      </c>
      <c r="G1406" t="s">
        <v>1866</v>
      </c>
      <c r="H1406" t="s">
        <v>4630</v>
      </c>
    </row>
    <row r="1407" spans="1:8" ht="18" customHeight="1">
      <c r="A1407">
        <v>1500</v>
      </c>
      <c r="B1407">
        <v>279</v>
      </c>
      <c r="C1407">
        <v>96</v>
      </c>
      <c r="D1407">
        <v>96</v>
      </c>
      <c r="E1407" t="s">
        <v>6243</v>
      </c>
      <c r="F1407" t="s">
        <v>6241</v>
      </c>
      <c r="G1407" t="s">
        <v>1872</v>
      </c>
      <c r="H1407" t="s">
        <v>4395</v>
      </c>
    </row>
    <row r="1408" spans="1:8" ht="18" customHeight="1">
      <c r="A1408">
        <v>1421</v>
      </c>
      <c r="B1408">
        <v>200</v>
      </c>
      <c r="C1408">
        <v>17</v>
      </c>
      <c r="D1408">
        <v>17</v>
      </c>
      <c r="E1408" t="s">
        <v>6243</v>
      </c>
      <c r="F1408" t="s">
        <v>6241</v>
      </c>
      <c r="G1408" t="s">
        <v>1872</v>
      </c>
      <c r="H1408" t="s">
        <v>3888</v>
      </c>
    </row>
    <row r="1409" spans="1:8" ht="18" customHeight="1">
      <c r="A1409">
        <v>1552</v>
      </c>
      <c r="B1409">
        <v>331</v>
      </c>
      <c r="C1409">
        <v>148</v>
      </c>
      <c r="D1409">
        <v>148</v>
      </c>
      <c r="E1409" t="s">
        <v>6243</v>
      </c>
      <c r="F1409" t="s">
        <v>6241</v>
      </c>
      <c r="G1409" t="s">
        <v>1404</v>
      </c>
      <c r="H1409" t="s">
        <v>4718</v>
      </c>
    </row>
    <row r="1410" spans="1:8" ht="18" customHeight="1">
      <c r="A1410">
        <v>1546</v>
      </c>
      <c r="B1410">
        <v>325</v>
      </c>
      <c r="C1410">
        <v>142</v>
      </c>
      <c r="D1410">
        <v>142</v>
      </c>
      <c r="E1410" t="s">
        <v>6243</v>
      </c>
      <c r="F1410" t="s">
        <v>6241</v>
      </c>
      <c r="G1410" t="s">
        <v>1866</v>
      </c>
      <c r="H1410" t="s">
        <v>4677</v>
      </c>
    </row>
    <row r="1411" spans="1:8" ht="18" customHeight="1">
      <c r="A1411">
        <v>1527</v>
      </c>
      <c r="B1411">
        <v>306</v>
      </c>
      <c r="C1411">
        <v>123</v>
      </c>
      <c r="D1411">
        <v>123</v>
      </c>
      <c r="E1411" t="s">
        <v>6243</v>
      </c>
      <c r="F1411" t="s">
        <v>6241</v>
      </c>
      <c r="G1411" t="s">
        <v>1872</v>
      </c>
      <c r="H1411" t="s">
        <v>4550</v>
      </c>
    </row>
    <row r="1412" spans="1:8" ht="18" customHeight="1">
      <c r="A1412">
        <v>1495</v>
      </c>
      <c r="B1412">
        <v>274</v>
      </c>
      <c r="C1412">
        <v>91</v>
      </c>
      <c r="D1412">
        <v>91</v>
      </c>
      <c r="E1412" t="s">
        <v>6243</v>
      </c>
      <c r="F1412" t="s">
        <v>6241</v>
      </c>
      <c r="G1412" t="s">
        <v>1872</v>
      </c>
      <c r="H1412" t="s">
        <v>4368</v>
      </c>
    </row>
    <row r="1413" spans="1:8" ht="18" customHeight="1">
      <c r="A1413">
        <v>1440</v>
      </c>
      <c r="B1413">
        <v>219</v>
      </c>
      <c r="C1413">
        <v>36</v>
      </c>
      <c r="D1413">
        <v>36</v>
      </c>
      <c r="E1413" t="s">
        <v>6243</v>
      </c>
      <c r="F1413" t="s">
        <v>6241</v>
      </c>
      <c r="G1413" t="s">
        <v>1404</v>
      </c>
      <c r="H1413" t="s">
        <v>4011</v>
      </c>
    </row>
    <row r="1414" spans="1:8" ht="18" customHeight="1">
      <c r="A1414">
        <v>1425</v>
      </c>
      <c r="B1414">
        <v>204</v>
      </c>
      <c r="C1414">
        <v>21</v>
      </c>
      <c r="D1414">
        <v>21</v>
      </c>
      <c r="E1414" t="s">
        <v>6243</v>
      </c>
      <c r="F1414" t="s">
        <v>6241</v>
      </c>
      <c r="G1414" t="s">
        <v>1872</v>
      </c>
      <c r="H1414" t="s">
        <v>3909</v>
      </c>
    </row>
    <row r="1415" spans="1:8" ht="18" customHeight="1">
      <c r="A1415">
        <v>1456</v>
      </c>
      <c r="B1415">
        <v>235</v>
      </c>
      <c r="C1415">
        <v>52</v>
      </c>
      <c r="D1415">
        <v>52</v>
      </c>
      <c r="E1415" t="s">
        <v>6243</v>
      </c>
      <c r="F1415" t="s">
        <v>6241</v>
      </c>
      <c r="G1415" t="s">
        <v>1404</v>
      </c>
      <c r="H1415" t="s">
        <v>4117</v>
      </c>
    </row>
    <row r="1416" spans="1:8" ht="18" customHeight="1">
      <c r="A1416">
        <v>1486</v>
      </c>
      <c r="B1416">
        <v>265</v>
      </c>
      <c r="C1416">
        <v>82</v>
      </c>
      <c r="D1416">
        <v>82</v>
      </c>
      <c r="E1416" t="s">
        <v>6243</v>
      </c>
      <c r="F1416" t="s">
        <v>6241</v>
      </c>
      <c r="G1416" t="s">
        <v>1872</v>
      </c>
      <c r="H1416" t="s">
        <v>4306</v>
      </c>
    </row>
    <row r="1417" spans="1:8" ht="18" customHeight="1">
      <c r="A1417">
        <v>1543</v>
      </c>
      <c r="B1417">
        <v>322</v>
      </c>
      <c r="C1417">
        <v>139</v>
      </c>
      <c r="D1417">
        <v>139</v>
      </c>
      <c r="E1417" t="s">
        <v>6243</v>
      </c>
      <c r="F1417" t="s">
        <v>6241</v>
      </c>
      <c r="G1417" t="s">
        <v>1872</v>
      </c>
      <c r="H1417" t="s">
        <v>4657</v>
      </c>
    </row>
    <row r="1418" spans="1:8" ht="18" customHeight="1">
      <c r="A1418">
        <v>1538</v>
      </c>
      <c r="B1418">
        <v>317</v>
      </c>
      <c r="C1418">
        <v>134</v>
      </c>
      <c r="D1418">
        <v>134</v>
      </c>
      <c r="E1418" t="s">
        <v>6243</v>
      </c>
      <c r="F1418" t="s">
        <v>6241</v>
      </c>
      <c r="G1418" t="s">
        <v>1872</v>
      </c>
      <c r="H1418" t="s">
        <v>4623</v>
      </c>
    </row>
    <row r="1419" spans="1:8" ht="18" customHeight="1">
      <c r="A1419">
        <v>1463</v>
      </c>
      <c r="B1419">
        <v>242</v>
      </c>
      <c r="C1419">
        <v>59</v>
      </c>
      <c r="D1419">
        <v>59</v>
      </c>
      <c r="E1419" t="s">
        <v>6243</v>
      </c>
      <c r="F1419" t="s">
        <v>6241</v>
      </c>
      <c r="G1419" t="s">
        <v>1872</v>
      </c>
      <c r="H1419" t="s">
        <v>4162</v>
      </c>
    </row>
    <row r="1420" spans="1:8" ht="18" customHeight="1">
      <c r="A1420">
        <v>1513</v>
      </c>
      <c r="B1420">
        <v>292</v>
      </c>
      <c r="C1420">
        <v>109</v>
      </c>
      <c r="D1420">
        <v>109</v>
      </c>
      <c r="E1420" t="s">
        <v>6243</v>
      </c>
      <c r="F1420" t="s">
        <v>6241</v>
      </c>
      <c r="G1420" t="s">
        <v>1866</v>
      </c>
      <c r="H1420" t="s">
        <v>4459</v>
      </c>
    </row>
    <row r="1421" spans="1:8" ht="18" customHeight="1">
      <c r="A1421">
        <v>1452</v>
      </c>
      <c r="B1421">
        <v>231</v>
      </c>
      <c r="C1421">
        <v>48</v>
      </c>
      <c r="D1421">
        <v>48</v>
      </c>
      <c r="E1421" t="s">
        <v>6243</v>
      </c>
      <c r="F1421" t="s">
        <v>6241</v>
      </c>
      <c r="G1421" t="s">
        <v>1404</v>
      </c>
      <c r="H1421" t="s">
        <v>4089</v>
      </c>
    </row>
    <row r="1422" spans="1:8" ht="18" customHeight="1">
      <c r="A1422">
        <v>1485</v>
      </c>
      <c r="B1422">
        <v>264</v>
      </c>
      <c r="C1422">
        <v>81</v>
      </c>
      <c r="D1422">
        <v>81</v>
      </c>
      <c r="E1422" t="s">
        <v>6243</v>
      </c>
      <c r="F1422" t="s">
        <v>6241</v>
      </c>
      <c r="G1422" t="s">
        <v>1404</v>
      </c>
      <c r="H1422" t="s">
        <v>4299</v>
      </c>
    </row>
    <row r="1423" spans="1:8" ht="18" customHeight="1">
      <c r="A1423">
        <v>1481</v>
      </c>
      <c r="B1423">
        <v>260</v>
      </c>
      <c r="C1423">
        <v>77</v>
      </c>
      <c r="D1423">
        <v>77</v>
      </c>
      <c r="E1423" t="s">
        <v>6243</v>
      </c>
      <c r="F1423" t="s">
        <v>6241</v>
      </c>
      <c r="G1423" t="s">
        <v>4276</v>
      </c>
      <c r="H1423" t="s">
        <v>4275</v>
      </c>
    </row>
    <row r="1424" spans="1:8" ht="18" customHeight="1">
      <c r="A1424">
        <v>1436</v>
      </c>
      <c r="B1424">
        <v>215</v>
      </c>
      <c r="C1424">
        <v>32</v>
      </c>
      <c r="D1424">
        <v>32</v>
      </c>
      <c r="E1424" t="s">
        <v>6243</v>
      </c>
      <c r="F1424" t="s">
        <v>6241</v>
      </c>
      <c r="G1424" t="s">
        <v>1404</v>
      </c>
      <c r="H1424" t="s">
        <v>3984</v>
      </c>
    </row>
    <row r="1425" spans="1:8" ht="18" customHeight="1">
      <c r="A1425">
        <v>1489</v>
      </c>
      <c r="B1425">
        <v>268</v>
      </c>
      <c r="C1425">
        <v>85</v>
      </c>
      <c r="D1425">
        <v>85</v>
      </c>
      <c r="E1425" t="s">
        <v>6243</v>
      </c>
      <c r="F1425" t="s">
        <v>6241</v>
      </c>
      <c r="G1425" t="s">
        <v>1404</v>
      </c>
      <c r="H1425" t="s">
        <v>4327</v>
      </c>
    </row>
    <row r="1426" spans="1:8" ht="18" customHeight="1">
      <c r="A1426">
        <v>1462</v>
      </c>
      <c r="B1426">
        <v>241</v>
      </c>
      <c r="C1426">
        <v>58</v>
      </c>
      <c r="D1426">
        <v>58</v>
      </c>
      <c r="E1426" t="s">
        <v>6243</v>
      </c>
      <c r="F1426" t="s">
        <v>6241</v>
      </c>
      <c r="G1426" t="s">
        <v>1872</v>
      </c>
      <c r="H1426" t="s">
        <v>4</v>
      </c>
    </row>
    <row r="1427" spans="1:8" ht="18" customHeight="1">
      <c r="A1427">
        <v>1448</v>
      </c>
      <c r="B1427">
        <v>227</v>
      </c>
      <c r="C1427">
        <v>44</v>
      </c>
      <c r="D1427">
        <v>44</v>
      </c>
      <c r="E1427" t="s">
        <v>6243</v>
      </c>
      <c r="F1427" t="s">
        <v>6241</v>
      </c>
      <c r="G1427" t="s">
        <v>1404</v>
      </c>
      <c r="H1427" t="s">
        <v>4068</v>
      </c>
    </row>
    <row r="1428" spans="1:8" ht="18" customHeight="1">
      <c r="A1428">
        <v>1443</v>
      </c>
      <c r="B1428">
        <v>222</v>
      </c>
      <c r="C1428">
        <v>39</v>
      </c>
      <c r="D1428">
        <v>39</v>
      </c>
      <c r="E1428" t="s">
        <v>6243</v>
      </c>
      <c r="F1428" t="s">
        <v>6241</v>
      </c>
      <c r="G1428" t="s">
        <v>1872</v>
      </c>
      <c r="H1428" t="s">
        <v>4032</v>
      </c>
    </row>
    <row r="1429" spans="1:8" ht="18" customHeight="1">
      <c r="A1429">
        <v>1468</v>
      </c>
      <c r="B1429">
        <v>247</v>
      </c>
      <c r="C1429">
        <v>64</v>
      </c>
      <c r="D1429">
        <v>64</v>
      </c>
      <c r="E1429" t="s">
        <v>6243</v>
      </c>
      <c r="F1429" t="s">
        <v>6241</v>
      </c>
      <c r="G1429" t="s">
        <v>1872</v>
      </c>
      <c r="H1429" t="s">
        <v>4194</v>
      </c>
    </row>
    <row r="1430" spans="1:8" ht="18" customHeight="1">
      <c r="A1430">
        <v>1450</v>
      </c>
      <c r="B1430">
        <v>229</v>
      </c>
      <c r="C1430">
        <v>46</v>
      </c>
      <c r="D1430">
        <v>46</v>
      </c>
      <c r="E1430" t="s">
        <v>6243</v>
      </c>
      <c r="F1430" t="s">
        <v>6241</v>
      </c>
      <c r="G1430" t="s">
        <v>1404</v>
      </c>
      <c r="H1430" t="s">
        <v>159</v>
      </c>
    </row>
    <row r="1431" spans="1:8" ht="18" customHeight="1">
      <c r="A1431">
        <v>1499</v>
      </c>
      <c r="B1431">
        <v>278</v>
      </c>
      <c r="C1431">
        <v>95</v>
      </c>
      <c r="D1431">
        <v>95</v>
      </c>
      <c r="E1431" t="s">
        <v>6243</v>
      </c>
      <c r="F1431" t="s">
        <v>6241</v>
      </c>
      <c r="G1431" t="s">
        <v>1912</v>
      </c>
      <c r="H1431" t="s">
        <v>4392</v>
      </c>
    </row>
    <row r="1432" spans="1:8" ht="18" customHeight="1">
      <c r="A1432">
        <v>1476</v>
      </c>
      <c r="B1432">
        <v>255</v>
      </c>
      <c r="C1432">
        <v>72</v>
      </c>
      <c r="D1432">
        <v>72</v>
      </c>
      <c r="E1432" t="s">
        <v>6243</v>
      </c>
      <c r="F1432" t="s">
        <v>6241</v>
      </c>
      <c r="G1432" t="s">
        <v>1404</v>
      </c>
      <c r="H1432" t="s">
        <v>4248</v>
      </c>
    </row>
    <row r="1433" spans="1:8" ht="18" customHeight="1">
      <c r="A1433">
        <v>1497</v>
      </c>
      <c r="B1433">
        <v>276</v>
      </c>
      <c r="C1433">
        <v>93</v>
      </c>
      <c r="D1433">
        <v>93</v>
      </c>
      <c r="E1433" t="s">
        <v>6243</v>
      </c>
      <c r="F1433" t="s">
        <v>6241</v>
      </c>
      <c r="G1433" t="s">
        <v>1404</v>
      </c>
      <c r="H1433" t="s">
        <v>4381</v>
      </c>
    </row>
    <row r="1434" spans="1:8" ht="18" customHeight="1">
      <c r="A1434">
        <v>1444</v>
      </c>
      <c r="B1434">
        <v>223</v>
      </c>
      <c r="C1434">
        <v>40</v>
      </c>
      <c r="D1434">
        <v>40</v>
      </c>
      <c r="E1434" t="s">
        <v>6243</v>
      </c>
      <c r="F1434" t="s">
        <v>6241</v>
      </c>
      <c r="G1434" t="s">
        <v>1872</v>
      </c>
      <c r="H1434" t="s">
        <v>4039</v>
      </c>
    </row>
    <row r="1435" spans="1:8" ht="18" customHeight="1">
      <c r="A1435">
        <v>1470</v>
      </c>
      <c r="B1435">
        <v>249</v>
      </c>
      <c r="C1435">
        <v>66</v>
      </c>
      <c r="D1435">
        <v>66</v>
      </c>
      <c r="E1435" t="s">
        <v>6243</v>
      </c>
      <c r="F1435" t="s">
        <v>6241</v>
      </c>
      <c r="G1435" t="s">
        <v>1404</v>
      </c>
      <c r="H1435" t="s">
        <v>4209</v>
      </c>
    </row>
    <row r="1436" spans="1:8" ht="18" customHeight="1">
      <c r="A1436">
        <v>1532</v>
      </c>
      <c r="B1436">
        <v>311</v>
      </c>
      <c r="C1436">
        <v>128</v>
      </c>
      <c r="D1436">
        <v>128</v>
      </c>
      <c r="E1436" t="s">
        <v>6243</v>
      </c>
      <c r="F1436" t="s">
        <v>6241</v>
      </c>
      <c r="G1436" t="s">
        <v>1404</v>
      </c>
      <c r="H1436" t="s">
        <v>4583</v>
      </c>
    </row>
    <row r="1437" spans="1:8" ht="18" customHeight="1">
      <c r="A1437">
        <v>1549</v>
      </c>
      <c r="B1437">
        <v>328</v>
      </c>
      <c r="C1437">
        <v>145</v>
      </c>
      <c r="D1437">
        <v>145</v>
      </c>
      <c r="E1437" t="s">
        <v>6243</v>
      </c>
      <c r="F1437" t="s">
        <v>6241</v>
      </c>
      <c r="G1437" t="s">
        <v>1404</v>
      </c>
      <c r="H1437" t="s">
        <v>4698</v>
      </c>
    </row>
    <row r="1438" spans="1:8" ht="18" customHeight="1">
      <c r="A1438">
        <v>1530</v>
      </c>
      <c r="B1438">
        <v>309</v>
      </c>
      <c r="C1438">
        <v>126</v>
      </c>
      <c r="D1438">
        <v>126</v>
      </c>
      <c r="E1438" t="s">
        <v>6243</v>
      </c>
      <c r="F1438" t="s">
        <v>6241</v>
      </c>
      <c r="G1438" t="s">
        <v>1866</v>
      </c>
      <c r="H1438" t="s">
        <v>4569</v>
      </c>
    </row>
    <row r="1439" spans="1:8" ht="18" customHeight="1">
      <c r="A1439">
        <v>1520</v>
      </c>
      <c r="B1439">
        <v>299</v>
      </c>
      <c r="C1439">
        <v>116</v>
      </c>
      <c r="D1439">
        <v>116</v>
      </c>
      <c r="E1439" t="s">
        <v>6243</v>
      </c>
      <c r="F1439" t="s">
        <v>6241</v>
      </c>
      <c r="G1439" t="s">
        <v>1872</v>
      </c>
      <c r="H1439" t="s">
        <v>4502</v>
      </c>
    </row>
    <row r="1440" spans="1:8" ht="18" customHeight="1">
      <c r="A1440">
        <v>1492</v>
      </c>
      <c r="B1440">
        <v>271</v>
      </c>
      <c r="C1440">
        <v>88</v>
      </c>
      <c r="D1440">
        <v>88</v>
      </c>
      <c r="E1440" t="s">
        <v>6243</v>
      </c>
      <c r="F1440" t="s">
        <v>6241</v>
      </c>
      <c r="G1440" t="s">
        <v>1404</v>
      </c>
      <c r="H1440" t="s">
        <v>4347</v>
      </c>
    </row>
    <row r="1441" spans="1:8" ht="18" customHeight="1">
      <c r="A1441">
        <v>1439</v>
      </c>
      <c r="B1441">
        <v>218</v>
      </c>
      <c r="C1441">
        <v>35</v>
      </c>
      <c r="D1441">
        <v>35</v>
      </c>
      <c r="E1441" t="s">
        <v>6243</v>
      </c>
      <c r="F1441" t="s">
        <v>6241</v>
      </c>
      <c r="G1441" t="s">
        <v>1404</v>
      </c>
      <c r="H1441" t="s">
        <v>4005</v>
      </c>
    </row>
    <row r="1442" spans="1:8" ht="18" customHeight="1">
      <c r="A1442">
        <v>592</v>
      </c>
      <c r="B1442">
        <v>70</v>
      </c>
      <c r="C1442">
        <v>70</v>
      </c>
      <c r="D1442">
        <v>70</v>
      </c>
      <c r="E1442" t="s">
        <v>3683</v>
      </c>
      <c r="F1442" s="19" t="s">
        <v>5762</v>
      </c>
      <c r="G1442" t="s">
        <v>468</v>
      </c>
      <c r="H1442" t="s">
        <v>457</v>
      </c>
    </row>
    <row r="1443" spans="1:8" ht="18" customHeight="1">
      <c r="A1443">
        <v>625</v>
      </c>
      <c r="B1443">
        <v>103</v>
      </c>
      <c r="C1443">
        <v>103</v>
      </c>
      <c r="D1443">
        <v>103</v>
      </c>
      <c r="E1443" t="s">
        <v>3683</v>
      </c>
      <c r="F1443" s="19" t="s">
        <v>5762</v>
      </c>
      <c r="G1443" t="s">
        <v>468</v>
      </c>
      <c r="H1443" t="s">
        <v>58</v>
      </c>
    </row>
    <row r="1444" spans="1:8" ht="18" customHeight="1">
      <c r="A1444">
        <v>596</v>
      </c>
      <c r="B1444">
        <v>74</v>
      </c>
      <c r="C1444">
        <v>74</v>
      </c>
      <c r="D1444">
        <v>74</v>
      </c>
      <c r="E1444" t="s">
        <v>3683</v>
      </c>
      <c r="F1444" s="19" t="s">
        <v>5762</v>
      </c>
      <c r="G1444" t="s">
        <v>468</v>
      </c>
      <c r="H1444" t="s">
        <v>107</v>
      </c>
    </row>
    <row r="1445" spans="1:8" ht="18" customHeight="1">
      <c r="A1445">
        <v>535</v>
      </c>
      <c r="B1445">
        <v>13</v>
      </c>
      <c r="C1445">
        <v>13</v>
      </c>
      <c r="D1445">
        <v>13</v>
      </c>
      <c r="E1445" t="s">
        <v>3683</v>
      </c>
      <c r="F1445" s="19" t="s">
        <v>5762</v>
      </c>
      <c r="G1445" t="s">
        <v>468</v>
      </c>
      <c r="H1445" t="s">
        <v>760</v>
      </c>
    </row>
    <row r="1446" spans="1:8" ht="18" customHeight="1">
      <c r="A1446">
        <v>548</v>
      </c>
      <c r="B1446">
        <v>26</v>
      </c>
      <c r="C1446">
        <v>26</v>
      </c>
      <c r="D1446">
        <v>26</v>
      </c>
      <c r="E1446" t="s">
        <v>3683</v>
      </c>
      <c r="F1446" s="19" t="s">
        <v>5762</v>
      </c>
      <c r="G1446" t="s">
        <v>468</v>
      </c>
      <c r="H1446" t="s">
        <v>1174</v>
      </c>
    </row>
    <row r="1447" spans="1:8" ht="18" customHeight="1">
      <c r="A1447">
        <v>600</v>
      </c>
      <c r="B1447">
        <v>78</v>
      </c>
      <c r="C1447">
        <v>78</v>
      </c>
      <c r="D1447">
        <v>78</v>
      </c>
      <c r="E1447" t="s">
        <v>3683</v>
      </c>
      <c r="F1447" s="19" t="s">
        <v>5762</v>
      </c>
      <c r="G1447" t="s">
        <v>468</v>
      </c>
      <c r="H1447" t="s">
        <v>135</v>
      </c>
    </row>
    <row r="1448" spans="1:8" ht="18" customHeight="1">
      <c r="A1448">
        <v>594</v>
      </c>
      <c r="B1448">
        <v>72</v>
      </c>
      <c r="C1448">
        <v>72</v>
      </c>
      <c r="D1448">
        <v>72</v>
      </c>
      <c r="E1448" t="s">
        <v>3683</v>
      </c>
      <c r="F1448" s="19" t="s">
        <v>5762</v>
      </c>
      <c r="G1448" t="s">
        <v>468</v>
      </c>
      <c r="H1448" t="s">
        <v>74</v>
      </c>
    </row>
    <row r="1449" spans="1:8" ht="18" customHeight="1">
      <c r="A1449">
        <v>605</v>
      </c>
      <c r="B1449">
        <v>83</v>
      </c>
      <c r="C1449">
        <v>83</v>
      </c>
      <c r="D1449">
        <v>83</v>
      </c>
      <c r="E1449" t="s">
        <v>3683</v>
      </c>
      <c r="F1449" s="19" t="s">
        <v>5762</v>
      </c>
      <c r="G1449" t="s">
        <v>468</v>
      </c>
      <c r="H1449" t="s">
        <v>120</v>
      </c>
    </row>
    <row r="1450" spans="1:8" ht="18" customHeight="1">
      <c r="A1450">
        <v>634</v>
      </c>
      <c r="B1450">
        <v>112</v>
      </c>
      <c r="C1450">
        <v>112</v>
      </c>
      <c r="D1450">
        <v>112</v>
      </c>
      <c r="E1450" t="s">
        <v>3683</v>
      </c>
      <c r="F1450" s="19" t="s">
        <v>5762</v>
      </c>
      <c r="G1450" t="s">
        <v>468</v>
      </c>
      <c r="H1450" t="s">
        <v>136</v>
      </c>
    </row>
    <row r="1451" spans="1:8" ht="18" customHeight="1">
      <c r="A1451">
        <v>626</v>
      </c>
      <c r="B1451">
        <v>104</v>
      </c>
      <c r="C1451">
        <v>104</v>
      </c>
      <c r="D1451">
        <v>104</v>
      </c>
      <c r="E1451" t="s">
        <v>3683</v>
      </c>
      <c r="F1451" s="19" t="s">
        <v>5762</v>
      </c>
      <c r="G1451" t="s">
        <v>468</v>
      </c>
      <c r="H1451" t="s">
        <v>59</v>
      </c>
    </row>
    <row r="1452" spans="1:8" ht="18" customHeight="1">
      <c r="A1452">
        <v>566</v>
      </c>
      <c r="B1452">
        <v>44</v>
      </c>
      <c r="C1452">
        <v>44</v>
      </c>
      <c r="D1452">
        <v>44</v>
      </c>
      <c r="E1452" t="s">
        <v>3683</v>
      </c>
      <c r="F1452" s="19" t="s">
        <v>5762</v>
      </c>
      <c r="G1452" t="s">
        <v>468</v>
      </c>
      <c r="H1452" t="s">
        <v>31</v>
      </c>
    </row>
    <row r="1453" spans="1:8" ht="18" customHeight="1">
      <c r="A1453">
        <v>630</v>
      </c>
      <c r="B1453">
        <v>108</v>
      </c>
      <c r="C1453">
        <v>108</v>
      </c>
      <c r="D1453">
        <v>108</v>
      </c>
      <c r="E1453" t="s">
        <v>3683</v>
      </c>
      <c r="F1453" s="19" t="s">
        <v>5762</v>
      </c>
      <c r="G1453" t="s">
        <v>468</v>
      </c>
      <c r="H1453" t="s">
        <v>125</v>
      </c>
    </row>
    <row r="1454" spans="1:8" ht="18" customHeight="1">
      <c r="A1454">
        <v>551</v>
      </c>
      <c r="B1454">
        <v>29</v>
      </c>
      <c r="C1454">
        <v>29</v>
      </c>
      <c r="D1454">
        <v>29</v>
      </c>
      <c r="E1454" t="s">
        <v>3683</v>
      </c>
      <c r="F1454" s="19" t="s">
        <v>5762</v>
      </c>
      <c r="G1454" t="s">
        <v>468</v>
      </c>
      <c r="H1454" t="s">
        <v>1221</v>
      </c>
    </row>
    <row r="1455" spans="1:8" ht="18" customHeight="1">
      <c r="A1455">
        <v>547</v>
      </c>
      <c r="B1455">
        <v>25</v>
      </c>
      <c r="C1455">
        <v>25</v>
      </c>
      <c r="D1455">
        <v>25</v>
      </c>
      <c r="E1455" t="s">
        <v>3683</v>
      </c>
      <c r="F1455" s="19" t="s">
        <v>5762</v>
      </c>
      <c r="G1455" t="s">
        <v>468</v>
      </c>
      <c r="H1455" t="s">
        <v>1155</v>
      </c>
    </row>
    <row r="1456" spans="1:8" ht="18" customHeight="1">
      <c r="A1456">
        <v>557</v>
      </c>
      <c r="B1456">
        <v>35</v>
      </c>
      <c r="C1456">
        <v>35</v>
      </c>
      <c r="D1456">
        <v>35</v>
      </c>
      <c r="E1456" t="s">
        <v>3683</v>
      </c>
      <c r="F1456" s="19" t="s">
        <v>5762</v>
      </c>
      <c r="G1456" t="s">
        <v>468</v>
      </c>
      <c r="H1456" t="s">
        <v>102</v>
      </c>
    </row>
    <row r="1457" spans="1:8" ht="18" customHeight="1">
      <c r="A1457">
        <v>554</v>
      </c>
      <c r="B1457">
        <v>32</v>
      </c>
      <c r="C1457">
        <v>32</v>
      </c>
      <c r="D1457">
        <v>32</v>
      </c>
      <c r="E1457" t="s">
        <v>3683</v>
      </c>
      <c r="F1457" s="19" t="s">
        <v>5762</v>
      </c>
      <c r="G1457" t="s">
        <v>468</v>
      </c>
      <c r="H1457" t="s">
        <v>21</v>
      </c>
    </row>
    <row r="1458" spans="1:8" ht="18" customHeight="1">
      <c r="A1458">
        <v>577</v>
      </c>
      <c r="B1458">
        <v>55</v>
      </c>
      <c r="C1458">
        <v>55</v>
      </c>
      <c r="D1458">
        <v>55</v>
      </c>
      <c r="E1458" t="s">
        <v>3683</v>
      </c>
      <c r="F1458" s="19" t="s">
        <v>5762</v>
      </c>
      <c r="G1458" t="s">
        <v>468</v>
      </c>
      <c r="H1458" t="s">
        <v>37</v>
      </c>
    </row>
    <row r="1459" spans="1:8" ht="18" customHeight="1">
      <c r="A1459">
        <v>571</v>
      </c>
      <c r="B1459">
        <v>49</v>
      </c>
      <c r="C1459">
        <v>49</v>
      </c>
      <c r="D1459">
        <v>49</v>
      </c>
      <c r="E1459" t="s">
        <v>3683</v>
      </c>
      <c r="F1459" s="19" t="s">
        <v>5762</v>
      </c>
      <c r="G1459" t="s">
        <v>468</v>
      </c>
      <c r="H1459" t="s">
        <v>25</v>
      </c>
    </row>
    <row r="1460" spans="1:8" ht="18" customHeight="1">
      <c r="A1460">
        <v>613</v>
      </c>
      <c r="B1460">
        <v>91</v>
      </c>
      <c r="C1460">
        <v>91</v>
      </c>
      <c r="D1460">
        <v>91</v>
      </c>
      <c r="E1460" t="s">
        <v>3683</v>
      </c>
      <c r="F1460" s="19" t="s">
        <v>5762</v>
      </c>
      <c r="G1460" t="s">
        <v>468</v>
      </c>
      <c r="H1460" t="s">
        <v>54</v>
      </c>
    </row>
    <row r="1461" spans="1:8" ht="18" customHeight="1">
      <c r="A1461">
        <v>524</v>
      </c>
      <c r="B1461">
        <v>2</v>
      </c>
      <c r="C1461">
        <v>2</v>
      </c>
      <c r="D1461">
        <v>2</v>
      </c>
      <c r="E1461" t="s">
        <v>3683</v>
      </c>
      <c r="F1461" s="19" t="s">
        <v>5762</v>
      </c>
      <c r="G1461" t="s">
        <v>468</v>
      </c>
      <c r="H1461" t="s">
        <v>1365</v>
      </c>
    </row>
    <row r="1462" spans="1:8" ht="18" customHeight="1">
      <c r="A1462">
        <v>562</v>
      </c>
      <c r="B1462">
        <v>40</v>
      </c>
      <c r="C1462">
        <v>40</v>
      </c>
      <c r="D1462">
        <v>40</v>
      </c>
      <c r="E1462" t="s">
        <v>3683</v>
      </c>
      <c r="F1462" s="19" t="s">
        <v>5762</v>
      </c>
      <c r="G1462" t="s">
        <v>468</v>
      </c>
      <c r="H1462" t="s">
        <v>67</v>
      </c>
    </row>
    <row r="1463" spans="1:8" ht="18" customHeight="1">
      <c r="A1463">
        <v>579</v>
      </c>
      <c r="B1463">
        <v>57</v>
      </c>
      <c r="C1463">
        <v>57</v>
      </c>
      <c r="D1463">
        <v>57</v>
      </c>
      <c r="E1463" t="s">
        <v>3683</v>
      </c>
      <c r="F1463" s="19" t="s">
        <v>5762</v>
      </c>
      <c r="G1463" t="s">
        <v>468</v>
      </c>
      <c r="H1463" t="s">
        <v>11</v>
      </c>
    </row>
    <row r="1464" spans="1:8" ht="18" customHeight="1">
      <c r="A1464">
        <v>628</v>
      </c>
      <c r="B1464">
        <v>106</v>
      </c>
      <c r="C1464">
        <v>106</v>
      </c>
      <c r="D1464">
        <v>106</v>
      </c>
      <c r="E1464" t="s">
        <v>3683</v>
      </c>
      <c r="F1464" s="19" t="s">
        <v>5762</v>
      </c>
      <c r="G1464" t="s">
        <v>468</v>
      </c>
      <c r="H1464" t="s">
        <v>122</v>
      </c>
    </row>
    <row r="1465" spans="1:8" ht="18" customHeight="1">
      <c r="A1465">
        <v>523</v>
      </c>
      <c r="B1465">
        <v>1</v>
      </c>
      <c r="C1465">
        <v>1</v>
      </c>
      <c r="D1465">
        <v>1</v>
      </c>
      <c r="E1465" t="s">
        <v>3683</v>
      </c>
      <c r="F1465" s="19" t="s">
        <v>5762</v>
      </c>
      <c r="G1465" t="s">
        <v>468</v>
      </c>
      <c r="H1465" t="s">
        <v>1356</v>
      </c>
    </row>
    <row r="1466" spans="1:8" ht="18" customHeight="1">
      <c r="A1466">
        <v>558</v>
      </c>
      <c r="B1466">
        <v>36</v>
      </c>
      <c r="C1466">
        <v>36</v>
      </c>
      <c r="D1466">
        <v>36</v>
      </c>
      <c r="E1466" t="s">
        <v>3683</v>
      </c>
      <c r="F1466" s="19" t="s">
        <v>5762</v>
      </c>
      <c r="G1466" t="s">
        <v>468</v>
      </c>
      <c r="H1466" t="s">
        <v>5</v>
      </c>
    </row>
    <row r="1467" spans="1:8" ht="18" customHeight="1">
      <c r="A1467">
        <v>576</v>
      </c>
      <c r="B1467">
        <v>54</v>
      </c>
      <c r="C1467">
        <v>54</v>
      </c>
      <c r="D1467">
        <v>54</v>
      </c>
      <c r="E1467" t="s">
        <v>3683</v>
      </c>
      <c r="F1467" s="19" t="s">
        <v>5762</v>
      </c>
      <c r="G1467" t="s">
        <v>468</v>
      </c>
      <c r="H1467" t="s">
        <v>10</v>
      </c>
    </row>
    <row r="1468" spans="1:8" ht="18" customHeight="1">
      <c r="A1468">
        <v>544</v>
      </c>
      <c r="B1468">
        <v>22</v>
      </c>
      <c r="C1468">
        <v>22</v>
      </c>
      <c r="D1468">
        <v>22</v>
      </c>
      <c r="E1468" t="s">
        <v>3683</v>
      </c>
      <c r="F1468" s="19" t="s">
        <v>5762</v>
      </c>
      <c r="G1468" t="s">
        <v>468</v>
      </c>
      <c r="H1468" t="s">
        <v>1111</v>
      </c>
    </row>
    <row r="1469" spans="1:8" ht="18" customHeight="1">
      <c r="A1469">
        <v>612</v>
      </c>
      <c r="B1469">
        <v>90</v>
      </c>
      <c r="C1469">
        <v>90</v>
      </c>
      <c r="D1469">
        <v>90</v>
      </c>
      <c r="E1469" t="s">
        <v>3683</v>
      </c>
      <c r="F1469" s="19" t="s">
        <v>5762</v>
      </c>
      <c r="G1469" t="s">
        <v>468</v>
      </c>
      <c r="H1469" t="s">
        <v>118</v>
      </c>
    </row>
    <row r="1470" spans="1:8" ht="18" customHeight="1">
      <c r="A1470">
        <v>541</v>
      </c>
      <c r="B1470">
        <v>19</v>
      </c>
      <c r="C1470">
        <v>19</v>
      </c>
      <c r="D1470">
        <v>19</v>
      </c>
      <c r="E1470" t="s">
        <v>3683</v>
      </c>
      <c r="F1470" s="19" t="s">
        <v>5762</v>
      </c>
      <c r="G1470" t="s">
        <v>468</v>
      </c>
      <c r="H1470" t="s">
        <v>1035</v>
      </c>
    </row>
    <row r="1471" spans="1:8" ht="18" customHeight="1">
      <c r="A1471">
        <v>545</v>
      </c>
      <c r="B1471">
        <v>23</v>
      </c>
      <c r="C1471">
        <v>23</v>
      </c>
      <c r="D1471">
        <v>23</v>
      </c>
      <c r="E1471" t="s">
        <v>3683</v>
      </c>
      <c r="F1471" s="19" t="s">
        <v>5762</v>
      </c>
      <c r="G1471" t="s">
        <v>468</v>
      </c>
      <c r="H1471" t="s">
        <v>1160</v>
      </c>
    </row>
    <row r="1472" spans="1:8" ht="18" customHeight="1">
      <c r="A1472">
        <v>588</v>
      </c>
      <c r="B1472">
        <v>66</v>
      </c>
      <c r="C1472">
        <v>66</v>
      </c>
      <c r="D1472">
        <v>66</v>
      </c>
      <c r="E1472" t="s">
        <v>3683</v>
      </c>
      <c r="F1472" s="19" t="s">
        <v>5762</v>
      </c>
      <c r="G1472" t="s">
        <v>468</v>
      </c>
      <c r="H1472" t="s">
        <v>106</v>
      </c>
    </row>
    <row r="1473" spans="1:8" ht="18" customHeight="1">
      <c r="A1473">
        <v>538</v>
      </c>
      <c r="B1473">
        <v>16</v>
      </c>
      <c r="C1473">
        <v>16</v>
      </c>
      <c r="D1473">
        <v>16</v>
      </c>
      <c r="E1473" t="s">
        <v>3683</v>
      </c>
      <c r="F1473" s="19" t="s">
        <v>5762</v>
      </c>
      <c r="G1473" t="s">
        <v>468</v>
      </c>
      <c r="H1473" t="s">
        <v>1327</v>
      </c>
    </row>
    <row r="1474" spans="1:8" ht="18" customHeight="1">
      <c r="A1474">
        <v>532</v>
      </c>
      <c r="B1474">
        <v>10</v>
      </c>
      <c r="C1474">
        <v>10</v>
      </c>
      <c r="D1474">
        <v>10</v>
      </c>
      <c r="E1474" t="s">
        <v>3683</v>
      </c>
      <c r="F1474" s="19" t="s">
        <v>5762</v>
      </c>
      <c r="G1474" t="s">
        <v>468</v>
      </c>
      <c r="H1474" t="s">
        <v>566</v>
      </c>
    </row>
    <row r="1475" spans="1:8" ht="18" customHeight="1">
      <c r="A1475">
        <v>574</v>
      </c>
      <c r="B1475">
        <v>52</v>
      </c>
      <c r="C1475">
        <v>52</v>
      </c>
      <c r="D1475">
        <v>52</v>
      </c>
      <c r="E1475" t="s">
        <v>3683</v>
      </c>
      <c r="F1475" s="19" t="s">
        <v>5762</v>
      </c>
      <c r="G1475" t="s">
        <v>468</v>
      </c>
      <c r="H1475" t="s">
        <v>132</v>
      </c>
    </row>
    <row r="1476" spans="1:8" ht="18" customHeight="1">
      <c r="A1476">
        <v>631</v>
      </c>
      <c r="B1476">
        <v>109</v>
      </c>
      <c r="C1476">
        <v>109</v>
      </c>
      <c r="D1476">
        <v>109</v>
      </c>
      <c r="E1476" t="s">
        <v>3683</v>
      </c>
      <c r="F1476" s="19" t="s">
        <v>5762</v>
      </c>
      <c r="G1476" t="s">
        <v>468</v>
      </c>
      <c r="H1476" t="s">
        <v>60</v>
      </c>
    </row>
    <row r="1477" spans="1:8" ht="18" customHeight="1">
      <c r="A1477">
        <v>560</v>
      </c>
      <c r="B1477">
        <v>38</v>
      </c>
      <c r="C1477">
        <v>38</v>
      </c>
      <c r="D1477">
        <v>38</v>
      </c>
      <c r="E1477" t="s">
        <v>3683</v>
      </c>
      <c r="F1477" s="19" t="s">
        <v>5762</v>
      </c>
      <c r="G1477" t="s">
        <v>468</v>
      </c>
      <c r="H1477" t="s">
        <v>27</v>
      </c>
    </row>
    <row r="1478" spans="1:8" ht="18" customHeight="1">
      <c r="A1478">
        <v>525</v>
      </c>
      <c r="B1478">
        <v>3</v>
      </c>
      <c r="C1478">
        <v>3</v>
      </c>
      <c r="D1478">
        <v>3</v>
      </c>
      <c r="E1478" t="s">
        <v>3683</v>
      </c>
      <c r="F1478" s="19" t="s">
        <v>5762</v>
      </c>
      <c r="G1478" t="s">
        <v>468</v>
      </c>
      <c r="H1478" t="s">
        <v>780</v>
      </c>
    </row>
    <row r="1479" spans="1:8" ht="18" customHeight="1">
      <c r="A1479">
        <v>582</v>
      </c>
      <c r="B1479">
        <v>60</v>
      </c>
      <c r="C1479">
        <v>60</v>
      </c>
      <c r="D1479">
        <v>60</v>
      </c>
      <c r="E1479" t="s">
        <v>3683</v>
      </c>
      <c r="F1479" s="19" t="s">
        <v>5762</v>
      </c>
      <c r="G1479" t="s">
        <v>468</v>
      </c>
      <c r="H1479" t="s">
        <v>105</v>
      </c>
    </row>
    <row r="1480" spans="1:8" ht="18" customHeight="1">
      <c r="A1480">
        <v>568</v>
      </c>
      <c r="B1480">
        <v>46</v>
      </c>
      <c r="C1480">
        <v>46</v>
      </c>
      <c r="D1480">
        <v>46</v>
      </c>
      <c r="E1480" t="s">
        <v>3683</v>
      </c>
      <c r="F1480" s="19" t="s">
        <v>5762</v>
      </c>
      <c r="G1480" t="s">
        <v>468</v>
      </c>
      <c r="H1480" t="s">
        <v>68</v>
      </c>
    </row>
    <row r="1481" spans="1:8" ht="18" customHeight="1">
      <c r="A1481">
        <v>603</v>
      </c>
      <c r="B1481">
        <v>81</v>
      </c>
      <c r="C1481">
        <v>81</v>
      </c>
      <c r="D1481">
        <v>81</v>
      </c>
      <c r="E1481" t="s">
        <v>3683</v>
      </c>
      <c r="F1481" s="19" t="s">
        <v>5762</v>
      </c>
      <c r="G1481" t="s">
        <v>468</v>
      </c>
      <c r="H1481" t="s">
        <v>43</v>
      </c>
    </row>
    <row r="1482" spans="1:8" ht="18" customHeight="1">
      <c r="A1482">
        <v>587</v>
      </c>
      <c r="B1482">
        <v>65</v>
      </c>
      <c r="C1482">
        <v>65</v>
      </c>
      <c r="D1482">
        <v>65</v>
      </c>
      <c r="E1482" t="s">
        <v>3683</v>
      </c>
      <c r="F1482" s="19" t="s">
        <v>5762</v>
      </c>
      <c r="G1482" t="s">
        <v>468</v>
      </c>
      <c r="H1482" t="s">
        <v>133</v>
      </c>
    </row>
    <row r="1483" spans="1:8" ht="18" customHeight="1">
      <c r="A1483">
        <v>581</v>
      </c>
      <c r="B1483">
        <v>59</v>
      </c>
      <c r="C1483">
        <v>59</v>
      </c>
      <c r="D1483">
        <v>59</v>
      </c>
      <c r="E1483" t="s">
        <v>3683</v>
      </c>
      <c r="F1483" s="19" t="s">
        <v>5762</v>
      </c>
      <c r="G1483" t="s">
        <v>468</v>
      </c>
      <c r="H1483" t="s">
        <v>33</v>
      </c>
    </row>
    <row r="1484" spans="1:8" ht="18" customHeight="1">
      <c r="A1484">
        <v>586</v>
      </c>
      <c r="B1484">
        <v>64</v>
      </c>
      <c r="C1484">
        <v>64</v>
      </c>
      <c r="D1484">
        <v>64</v>
      </c>
      <c r="E1484" t="s">
        <v>3683</v>
      </c>
      <c r="F1484" s="19" t="s">
        <v>5762</v>
      </c>
      <c r="G1484" t="s">
        <v>468</v>
      </c>
      <c r="H1484" t="s">
        <v>134</v>
      </c>
    </row>
    <row r="1485" spans="1:8" ht="18" customHeight="1">
      <c r="A1485">
        <v>607</v>
      </c>
      <c r="B1485">
        <v>85</v>
      </c>
      <c r="C1485">
        <v>85</v>
      </c>
      <c r="D1485">
        <v>85</v>
      </c>
      <c r="E1485" t="s">
        <v>3683</v>
      </c>
      <c r="F1485" s="19" t="s">
        <v>5762</v>
      </c>
      <c r="G1485" t="s">
        <v>468</v>
      </c>
      <c r="H1485" t="s">
        <v>52</v>
      </c>
    </row>
    <row r="1486" spans="1:8" ht="18" customHeight="1">
      <c r="A1486">
        <v>534</v>
      </c>
      <c r="B1486">
        <v>12</v>
      </c>
      <c r="C1486">
        <v>12</v>
      </c>
      <c r="D1486">
        <v>12</v>
      </c>
      <c r="E1486" t="s">
        <v>3683</v>
      </c>
      <c r="F1486" s="19" t="s">
        <v>5762</v>
      </c>
      <c r="G1486" t="s">
        <v>468</v>
      </c>
      <c r="H1486" t="s">
        <v>726</v>
      </c>
    </row>
    <row r="1487" spans="1:8" ht="18" customHeight="1">
      <c r="A1487">
        <v>559</v>
      </c>
      <c r="B1487">
        <v>37</v>
      </c>
      <c r="C1487">
        <v>37</v>
      </c>
      <c r="D1487">
        <v>37</v>
      </c>
      <c r="E1487" t="s">
        <v>3683</v>
      </c>
      <c r="F1487" s="19" t="s">
        <v>5762</v>
      </c>
      <c r="G1487" t="s">
        <v>468</v>
      </c>
      <c r="H1487" t="s">
        <v>101</v>
      </c>
    </row>
    <row r="1488" spans="1:8" ht="18" customHeight="1">
      <c r="A1488">
        <v>570</v>
      </c>
      <c r="B1488">
        <v>48</v>
      </c>
      <c r="C1488">
        <v>48</v>
      </c>
      <c r="D1488">
        <v>48</v>
      </c>
      <c r="E1488" t="s">
        <v>3683</v>
      </c>
      <c r="F1488" s="19" t="s">
        <v>5762</v>
      </c>
      <c r="G1488" t="s">
        <v>468</v>
      </c>
      <c r="H1488" t="s">
        <v>131</v>
      </c>
    </row>
    <row r="1489" spans="1:8" ht="18" customHeight="1">
      <c r="A1489">
        <v>583</v>
      </c>
      <c r="B1489">
        <v>61</v>
      </c>
      <c r="C1489">
        <v>61</v>
      </c>
      <c r="D1489">
        <v>61</v>
      </c>
      <c r="E1489" t="s">
        <v>3683</v>
      </c>
      <c r="F1489" s="19" t="s">
        <v>5762</v>
      </c>
      <c r="G1489" t="s">
        <v>468</v>
      </c>
      <c r="H1489" t="s">
        <v>103</v>
      </c>
    </row>
    <row r="1490" spans="1:8" ht="18" customHeight="1">
      <c r="A1490">
        <v>561</v>
      </c>
      <c r="B1490">
        <v>39</v>
      </c>
      <c r="C1490">
        <v>39</v>
      </c>
      <c r="D1490">
        <v>39</v>
      </c>
      <c r="E1490" t="s">
        <v>3683</v>
      </c>
      <c r="F1490" s="19" t="s">
        <v>5762</v>
      </c>
      <c r="G1490" t="s">
        <v>468</v>
      </c>
      <c r="H1490" t="s">
        <v>593</v>
      </c>
    </row>
    <row r="1491" spans="1:8" ht="18" customHeight="1">
      <c r="A1491">
        <v>590</v>
      </c>
      <c r="B1491">
        <v>68</v>
      </c>
      <c r="C1491">
        <v>68</v>
      </c>
      <c r="D1491">
        <v>68</v>
      </c>
      <c r="E1491" t="s">
        <v>3683</v>
      </c>
      <c r="F1491" s="19" t="s">
        <v>5762</v>
      </c>
      <c r="G1491" t="s">
        <v>1279</v>
      </c>
      <c r="H1491" t="s">
        <v>76</v>
      </c>
    </row>
    <row r="1492" spans="1:8" ht="18" customHeight="1">
      <c r="A1492">
        <v>530</v>
      </c>
      <c r="B1492">
        <v>8</v>
      </c>
      <c r="C1492">
        <v>8</v>
      </c>
      <c r="D1492">
        <v>8</v>
      </c>
      <c r="E1492" t="s">
        <v>3683</v>
      </c>
      <c r="F1492" s="19" t="s">
        <v>5762</v>
      </c>
      <c r="G1492" t="s">
        <v>468</v>
      </c>
      <c r="H1492" t="s">
        <v>709</v>
      </c>
    </row>
    <row r="1493" spans="1:8" ht="18" customHeight="1">
      <c r="A1493">
        <v>564</v>
      </c>
      <c r="B1493">
        <v>42</v>
      </c>
      <c r="C1493">
        <v>42</v>
      </c>
      <c r="D1493">
        <v>42</v>
      </c>
      <c r="E1493" t="s">
        <v>3683</v>
      </c>
      <c r="F1493" s="19" t="s">
        <v>5762</v>
      </c>
      <c r="G1493" t="s">
        <v>468</v>
      </c>
      <c r="H1493" t="s">
        <v>104</v>
      </c>
    </row>
    <row r="1494" spans="1:8" ht="18" customHeight="1">
      <c r="A1494">
        <v>529</v>
      </c>
      <c r="B1494">
        <v>7</v>
      </c>
      <c r="C1494">
        <v>7</v>
      </c>
      <c r="D1494">
        <v>7</v>
      </c>
      <c r="E1494" t="s">
        <v>3683</v>
      </c>
      <c r="F1494" s="19" t="s">
        <v>5762</v>
      </c>
      <c r="G1494" t="s">
        <v>468</v>
      </c>
      <c r="H1494" t="s">
        <v>1391</v>
      </c>
    </row>
    <row r="1495" spans="1:8" ht="18" customHeight="1">
      <c r="A1495">
        <v>624</v>
      </c>
      <c r="B1495">
        <v>102</v>
      </c>
      <c r="C1495">
        <v>102</v>
      </c>
      <c r="D1495">
        <v>102</v>
      </c>
      <c r="E1495" t="s">
        <v>3683</v>
      </c>
      <c r="F1495" s="19" t="s">
        <v>5762</v>
      </c>
      <c r="G1495" t="s">
        <v>468</v>
      </c>
      <c r="H1495" t="s">
        <v>716</v>
      </c>
    </row>
    <row r="1496" spans="1:8" ht="18" customHeight="1">
      <c r="A1496">
        <v>569</v>
      </c>
      <c r="B1496">
        <v>47</v>
      </c>
      <c r="C1496">
        <v>47</v>
      </c>
      <c r="D1496">
        <v>47</v>
      </c>
      <c r="E1496" t="s">
        <v>3683</v>
      </c>
      <c r="F1496" s="19" t="s">
        <v>5762</v>
      </c>
      <c r="G1496" t="s">
        <v>468</v>
      </c>
      <c r="H1496" t="s">
        <v>20</v>
      </c>
    </row>
    <row r="1497" spans="1:8" ht="18" customHeight="1">
      <c r="A1497">
        <v>604</v>
      </c>
      <c r="B1497">
        <v>82</v>
      </c>
      <c r="C1497">
        <v>82</v>
      </c>
      <c r="D1497">
        <v>82</v>
      </c>
      <c r="E1497" t="s">
        <v>3683</v>
      </c>
      <c r="F1497" s="19" t="s">
        <v>5762</v>
      </c>
      <c r="G1497" t="s">
        <v>468</v>
      </c>
      <c r="H1497" t="s">
        <v>1247</v>
      </c>
    </row>
    <row r="1498" spans="1:8" ht="18" customHeight="1">
      <c r="A1498">
        <v>533</v>
      </c>
      <c r="B1498">
        <v>11</v>
      </c>
      <c r="C1498">
        <v>11</v>
      </c>
      <c r="D1498">
        <v>11</v>
      </c>
      <c r="E1498" t="s">
        <v>3683</v>
      </c>
      <c r="F1498" s="19" t="s">
        <v>5762</v>
      </c>
      <c r="G1498" t="s">
        <v>468</v>
      </c>
      <c r="H1498" t="s">
        <v>1315</v>
      </c>
    </row>
    <row r="1499" spans="1:8" ht="18" customHeight="1">
      <c r="A1499">
        <v>580</v>
      </c>
      <c r="B1499">
        <v>58</v>
      </c>
      <c r="C1499">
        <v>58</v>
      </c>
      <c r="D1499">
        <v>58</v>
      </c>
      <c r="E1499" t="s">
        <v>3683</v>
      </c>
      <c r="F1499" s="19" t="s">
        <v>5762</v>
      </c>
      <c r="G1499" t="s">
        <v>468</v>
      </c>
      <c r="H1499" t="s">
        <v>35</v>
      </c>
    </row>
    <row r="1500" spans="1:8" ht="18" customHeight="1">
      <c r="A1500">
        <v>616</v>
      </c>
      <c r="B1500">
        <v>94</v>
      </c>
      <c r="C1500">
        <v>94</v>
      </c>
      <c r="D1500">
        <v>94</v>
      </c>
      <c r="E1500" t="s">
        <v>3683</v>
      </c>
      <c r="F1500" s="19" t="s">
        <v>5762</v>
      </c>
      <c r="G1500" t="s">
        <v>468</v>
      </c>
      <c r="H1500" t="s">
        <v>114</v>
      </c>
    </row>
    <row r="1501" spans="1:8" ht="18" customHeight="1">
      <c r="A1501">
        <v>578</v>
      </c>
      <c r="B1501">
        <v>56</v>
      </c>
      <c r="C1501">
        <v>56</v>
      </c>
      <c r="D1501">
        <v>56</v>
      </c>
      <c r="E1501" t="s">
        <v>3683</v>
      </c>
      <c r="F1501" s="19" t="s">
        <v>5762</v>
      </c>
      <c r="G1501" t="s">
        <v>468</v>
      </c>
      <c r="H1501" t="s">
        <v>69</v>
      </c>
    </row>
    <row r="1502" spans="1:8" ht="18" customHeight="1">
      <c r="A1502">
        <v>610</v>
      </c>
      <c r="B1502">
        <v>88</v>
      </c>
      <c r="C1502">
        <v>88</v>
      </c>
      <c r="D1502">
        <v>88</v>
      </c>
      <c r="E1502" t="s">
        <v>3683</v>
      </c>
      <c r="F1502" s="19" t="s">
        <v>5762</v>
      </c>
      <c r="G1502" t="s">
        <v>468</v>
      </c>
      <c r="H1502" t="s">
        <v>51</v>
      </c>
    </row>
    <row r="1503" spans="1:8" ht="18" customHeight="1">
      <c r="A1503">
        <v>601</v>
      </c>
      <c r="B1503">
        <v>79</v>
      </c>
      <c r="C1503">
        <v>79</v>
      </c>
      <c r="D1503">
        <v>79</v>
      </c>
      <c r="E1503" t="s">
        <v>3683</v>
      </c>
      <c r="F1503" s="19" t="s">
        <v>5762</v>
      </c>
      <c r="G1503" t="s">
        <v>468</v>
      </c>
      <c r="H1503" t="s">
        <v>111</v>
      </c>
    </row>
    <row r="1504" spans="1:8" ht="18" customHeight="1">
      <c r="A1504">
        <v>611</v>
      </c>
      <c r="B1504">
        <v>89</v>
      </c>
      <c r="C1504">
        <v>89</v>
      </c>
      <c r="D1504">
        <v>89</v>
      </c>
      <c r="E1504" t="s">
        <v>3683</v>
      </c>
      <c r="F1504" s="19" t="s">
        <v>5762</v>
      </c>
      <c r="G1504" t="s">
        <v>468</v>
      </c>
      <c r="H1504" t="s">
        <v>116</v>
      </c>
    </row>
    <row r="1505" spans="1:8" ht="18" customHeight="1">
      <c r="A1505">
        <v>608</v>
      </c>
      <c r="B1505">
        <v>86</v>
      </c>
      <c r="C1505">
        <v>86</v>
      </c>
      <c r="D1505">
        <v>86</v>
      </c>
      <c r="E1505" t="s">
        <v>3683</v>
      </c>
      <c r="F1505" s="19" t="s">
        <v>5762</v>
      </c>
      <c r="G1505" t="s">
        <v>468</v>
      </c>
      <c r="H1505" t="s">
        <v>79</v>
      </c>
    </row>
    <row r="1506" spans="1:8" ht="18" customHeight="1">
      <c r="A1506">
        <v>531</v>
      </c>
      <c r="B1506">
        <v>9</v>
      </c>
      <c r="C1506">
        <v>9</v>
      </c>
      <c r="D1506">
        <v>9</v>
      </c>
      <c r="E1506" t="s">
        <v>3683</v>
      </c>
      <c r="F1506" s="19" t="s">
        <v>5762</v>
      </c>
      <c r="G1506" t="s">
        <v>468</v>
      </c>
      <c r="H1506" t="s">
        <v>460</v>
      </c>
    </row>
    <row r="1507" spans="1:8" ht="18" customHeight="1">
      <c r="A1507">
        <v>617</v>
      </c>
      <c r="B1507">
        <v>95</v>
      </c>
      <c r="C1507">
        <v>95</v>
      </c>
      <c r="D1507">
        <v>95</v>
      </c>
      <c r="E1507" t="s">
        <v>3683</v>
      </c>
      <c r="F1507" s="19" t="s">
        <v>5762</v>
      </c>
      <c r="G1507" t="s">
        <v>468</v>
      </c>
      <c r="H1507" t="s">
        <v>443</v>
      </c>
    </row>
    <row r="1508" spans="1:8" ht="18" customHeight="1">
      <c r="A1508">
        <v>609</v>
      </c>
      <c r="B1508">
        <v>87</v>
      </c>
      <c r="C1508">
        <v>87</v>
      </c>
      <c r="D1508">
        <v>87</v>
      </c>
      <c r="E1508" t="s">
        <v>3683</v>
      </c>
      <c r="F1508" s="19" t="s">
        <v>5762</v>
      </c>
      <c r="G1508" t="s">
        <v>468</v>
      </c>
      <c r="H1508" t="s">
        <v>49</v>
      </c>
    </row>
    <row r="1509" spans="1:8" ht="18" customHeight="1">
      <c r="A1509">
        <v>543</v>
      </c>
      <c r="B1509">
        <v>21</v>
      </c>
      <c r="C1509">
        <v>21</v>
      </c>
      <c r="D1509">
        <v>21</v>
      </c>
      <c r="E1509" t="s">
        <v>3683</v>
      </c>
      <c r="F1509" s="19" t="s">
        <v>5762</v>
      </c>
      <c r="G1509" t="s">
        <v>468</v>
      </c>
      <c r="H1509" t="s">
        <v>16</v>
      </c>
    </row>
    <row r="1510" spans="1:8" ht="18" customHeight="1">
      <c r="A1510">
        <v>632</v>
      </c>
      <c r="B1510">
        <v>110</v>
      </c>
      <c r="C1510">
        <v>110</v>
      </c>
      <c r="D1510">
        <v>110</v>
      </c>
      <c r="E1510" t="s">
        <v>3683</v>
      </c>
      <c r="F1510" s="19" t="s">
        <v>5762</v>
      </c>
      <c r="G1510" t="s">
        <v>468</v>
      </c>
      <c r="H1510" t="s">
        <v>124</v>
      </c>
    </row>
    <row r="1511" spans="1:8" ht="18" customHeight="1">
      <c r="A1511">
        <v>549</v>
      </c>
      <c r="B1511">
        <v>27</v>
      </c>
      <c r="C1511">
        <v>27</v>
      </c>
      <c r="D1511">
        <v>27</v>
      </c>
      <c r="E1511" t="s">
        <v>3683</v>
      </c>
      <c r="F1511" s="19" t="s">
        <v>5762</v>
      </c>
      <c r="G1511" t="s">
        <v>468</v>
      </c>
      <c r="H1511" t="s">
        <v>1232</v>
      </c>
    </row>
    <row r="1512" spans="1:8" ht="18" customHeight="1">
      <c r="A1512">
        <v>552</v>
      </c>
      <c r="B1512">
        <v>30</v>
      </c>
      <c r="C1512">
        <v>30</v>
      </c>
      <c r="D1512">
        <v>30</v>
      </c>
      <c r="E1512" t="s">
        <v>3683</v>
      </c>
      <c r="F1512" s="19" t="s">
        <v>5762</v>
      </c>
      <c r="G1512" t="s">
        <v>468</v>
      </c>
      <c r="H1512" t="s">
        <v>1213</v>
      </c>
    </row>
    <row r="1513" spans="1:8" ht="18" customHeight="1">
      <c r="A1513">
        <v>575</v>
      </c>
      <c r="B1513">
        <v>53</v>
      </c>
      <c r="C1513">
        <v>53</v>
      </c>
      <c r="D1513">
        <v>53</v>
      </c>
      <c r="E1513" t="s">
        <v>3683</v>
      </c>
      <c r="F1513" s="19" t="s">
        <v>5762</v>
      </c>
      <c r="G1513" t="s">
        <v>1279</v>
      </c>
      <c r="H1513" t="s">
        <v>39</v>
      </c>
    </row>
    <row r="1514" spans="1:8" ht="18" customHeight="1">
      <c r="A1514">
        <v>573</v>
      </c>
      <c r="B1514">
        <v>51</v>
      </c>
      <c r="C1514">
        <v>51</v>
      </c>
      <c r="D1514">
        <v>51</v>
      </c>
      <c r="E1514" t="s">
        <v>3683</v>
      </c>
      <c r="F1514" s="19" t="s">
        <v>5762</v>
      </c>
      <c r="G1514" t="s">
        <v>468</v>
      </c>
      <c r="H1514" t="s">
        <v>100</v>
      </c>
    </row>
    <row r="1515" spans="1:8" ht="18" customHeight="1">
      <c r="A1515">
        <v>539</v>
      </c>
      <c r="B1515">
        <v>17</v>
      </c>
      <c r="C1515">
        <v>17</v>
      </c>
      <c r="D1515">
        <v>17</v>
      </c>
      <c r="E1515" t="s">
        <v>3683</v>
      </c>
      <c r="F1515" s="19" t="s">
        <v>5762</v>
      </c>
      <c r="G1515" t="s">
        <v>468</v>
      </c>
      <c r="H1515" t="s">
        <v>976</v>
      </c>
    </row>
    <row r="1516" spans="1:8" ht="18" customHeight="1">
      <c r="A1516">
        <v>619</v>
      </c>
      <c r="B1516">
        <v>97</v>
      </c>
      <c r="C1516">
        <v>97</v>
      </c>
      <c r="D1516">
        <v>97</v>
      </c>
      <c r="E1516" t="s">
        <v>3683</v>
      </c>
      <c r="F1516" s="19" t="s">
        <v>5762</v>
      </c>
      <c r="G1516" t="s">
        <v>468</v>
      </c>
      <c r="H1516" t="s">
        <v>462</v>
      </c>
    </row>
    <row r="1517" spans="1:8" ht="18" customHeight="1">
      <c r="A1517">
        <v>591</v>
      </c>
      <c r="B1517">
        <v>69</v>
      </c>
      <c r="C1517">
        <v>69</v>
      </c>
      <c r="D1517">
        <v>69</v>
      </c>
      <c r="E1517" t="s">
        <v>3683</v>
      </c>
      <c r="F1517" s="19" t="s">
        <v>5762</v>
      </c>
      <c r="G1517" t="s">
        <v>1279</v>
      </c>
      <c r="H1517" t="s">
        <v>1288</v>
      </c>
    </row>
    <row r="1518" spans="1:8" ht="18" customHeight="1">
      <c r="A1518">
        <v>620</v>
      </c>
      <c r="B1518">
        <v>98</v>
      </c>
      <c r="C1518">
        <v>98</v>
      </c>
      <c r="D1518">
        <v>98</v>
      </c>
      <c r="E1518" t="s">
        <v>3683</v>
      </c>
      <c r="F1518" s="19" t="s">
        <v>5762</v>
      </c>
      <c r="G1518" t="s">
        <v>468</v>
      </c>
      <c r="H1518" t="s">
        <v>117</v>
      </c>
    </row>
    <row r="1519" spans="1:8" ht="18" customHeight="1">
      <c r="A1519">
        <v>638</v>
      </c>
      <c r="B1519">
        <v>116</v>
      </c>
      <c r="C1519">
        <v>116</v>
      </c>
      <c r="D1519">
        <v>116</v>
      </c>
      <c r="E1519" t="s">
        <v>3683</v>
      </c>
      <c r="F1519" s="19" t="s">
        <v>5762</v>
      </c>
      <c r="G1519" t="s">
        <v>468</v>
      </c>
      <c r="H1519" t="s">
        <v>128</v>
      </c>
    </row>
    <row r="1520" spans="1:8" ht="18" customHeight="1">
      <c r="A1520">
        <v>550</v>
      </c>
      <c r="B1520">
        <v>28</v>
      </c>
      <c r="C1520">
        <v>28</v>
      </c>
      <c r="D1520">
        <v>28</v>
      </c>
      <c r="E1520" t="s">
        <v>3683</v>
      </c>
      <c r="F1520" s="19" t="s">
        <v>5762</v>
      </c>
      <c r="G1520" t="s">
        <v>468</v>
      </c>
      <c r="H1520" t="s">
        <v>1201</v>
      </c>
    </row>
    <row r="1521" spans="1:8" ht="18" customHeight="1">
      <c r="A1521">
        <v>553</v>
      </c>
      <c r="B1521">
        <v>31</v>
      </c>
      <c r="C1521">
        <v>31</v>
      </c>
      <c r="D1521">
        <v>31</v>
      </c>
      <c r="E1521" t="s">
        <v>3683</v>
      </c>
      <c r="F1521" s="19" t="s">
        <v>5762</v>
      </c>
      <c r="G1521" t="s">
        <v>468</v>
      </c>
      <c r="H1521" t="s">
        <v>32</v>
      </c>
    </row>
    <row r="1522" spans="1:8" ht="18" customHeight="1">
      <c r="A1522">
        <v>614</v>
      </c>
      <c r="B1522">
        <v>92</v>
      </c>
      <c r="C1522">
        <v>92</v>
      </c>
      <c r="D1522">
        <v>92</v>
      </c>
      <c r="E1522" t="s">
        <v>3683</v>
      </c>
      <c r="F1522" s="19" t="s">
        <v>5762</v>
      </c>
      <c r="G1522" t="s">
        <v>468</v>
      </c>
      <c r="H1522" t="s">
        <v>115</v>
      </c>
    </row>
    <row r="1523" spans="1:8" ht="18" customHeight="1">
      <c r="A1523">
        <v>593</v>
      </c>
      <c r="B1523">
        <v>71</v>
      </c>
      <c r="C1523">
        <v>71</v>
      </c>
      <c r="D1523">
        <v>71</v>
      </c>
      <c r="E1523" t="s">
        <v>3683</v>
      </c>
      <c r="F1523" s="19" t="s">
        <v>5762</v>
      </c>
      <c r="G1523" t="s">
        <v>468</v>
      </c>
      <c r="H1523" t="s">
        <v>42</v>
      </c>
    </row>
    <row r="1524" spans="1:8" ht="18" customHeight="1">
      <c r="A1524">
        <v>585</v>
      </c>
      <c r="B1524">
        <v>63</v>
      </c>
      <c r="C1524">
        <v>63</v>
      </c>
      <c r="D1524">
        <v>63</v>
      </c>
      <c r="E1524" t="s">
        <v>3683</v>
      </c>
      <c r="F1524" s="19" t="s">
        <v>5762</v>
      </c>
      <c r="G1524" t="s">
        <v>468</v>
      </c>
      <c r="H1524" t="s">
        <v>12</v>
      </c>
    </row>
    <row r="1525" spans="1:8" ht="18" customHeight="1">
      <c r="A1525">
        <v>556</v>
      </c>
      <c r="B1525">
        <v>34</v>
      </c>
      <c r="C1525">
        <v>34</v>
      </c>
      <c r="D1525">
        <v>34</v>
      </c>
      <c r="E1525" t="s">
        <v>3683</v>
      </c>
      <c r="F1525" s="19" t="s">
        <v>5762</v>
      </c>
      <c r="G1525" t="s">
        <v>468</v>
      </c>
      <c r="H1525" t="s">
        <v>19</v>
      </c>
    </row>
    <row r="1526" spans="1:8" ht="18" customHeight="1">
      <c r="A1526">
        <v>602</v>
      </c>
      <c r="B1526">
        <v>80</v>
      </c>
      <c r="C1526">
        <v>80</v>
      </c>
      <c r="D1526">
        <v>80</v>
      </c>
      <c r="E1526" t="s">
        <v>3683</v>
      </c>
      <c r="F1526" s="19" t="s">
        <v>5762</v>
      </c>
      <c r="G1526" t="s">
        <v>468</v>
      </c>
      <c r="H1526" t="s">
        <v>108</v>
      </c>
    </row>
    <row r="1527" spans="1:8" ht="18" customHeight="1">
      <c r="A1527">
        <v>563</v>
      </c>
      <c r="B1527">
        <v>41</v>
      </c>
      <c r="C1527">
        <v>41</v>
      </c>
      <c r="D1527">
        <v>41</v>
      </c>
      <c r="E1527" t="s">
        <v>3683</v>
      </c>
      <c r="F1527" s="19" t="s">
        <v>5762</v>
      </c>
      <c r="G1527" t="s">
        <v>468</v>
      </c>
      <c r="H1527" t="s">
        <v>98</v>
      </c>
    </row>
    <row r="1528" spans="1:8" ht="18" customHeight="1">
      <c r="A1528">
        <v>627</v>
      </c>
      <c r="B1528">
        <v>105</v>
      </c>
      <c r="C1528">
        <v>105</v>
      </c>
      <c r="D1528">
        <v>105</v>
      </c>
      <c r="E1528" t="s">
        <v>3683</v>
      </c>
      <c r="F1528" s="19" t="s">
        <v>5762</v>
      </c>
      <c r="G1528" t="s">
        <v>468</v>
      </c>
      <c r="H1528" t="s">
        <v>123</v>
      </c>
    </row>
    <row r="1529" spans="1:8" ht="18" customHeight="1">
      <c r="A1529">
        <v>595</v>
      </c>
      <c r="B1529">
        <v>73</v>
      </c>
      <c r="C1529">
        <v>73</v>
      </c>
      <c r="D1529">
        <v>73</v>
      </c>
      <c r="E1529" t="s">
        <v>3683</v>
      </c>
      <c r="F1529" s="19" t="s">
        <v>5762</v>
      </c>
      <c r="G1529" t="s">
        <v>468</v>
      </c>
      <c r="H1529" t="s">
        <v>71</v>
      </c>
    </row>
    <row r="1530" spans="1:8" ht="18" customHeight="1">
      <c r="A1530">
        <v>555</v>
      </c>
      <c r="B1530">
        <v>33</v>
      </c>
      <c r="C1530">
        <v>33</v>
      </c>
      <c r="D1530">
        <v>33</v>
      </c>
      <c r="E1530" t="s">
        <v>3683</v>
      </c>
      <c r="F1530" s="19" t="s">
        <v>5762</v>
      </c>
      <c r="G1530" t="s">
        <v>468</v>
      </c>
      <c r="H1530" t="s">
        <v>28</v>
      </c>
    </row>
    <row r="1531" spans="1:8" ht="18" customHeight="1">
      <c r="A1531">
        <v>635</v>
      </c>
      <c r="B1531">
        <v>113</v>
      </c>
      <c r="C1531">
        <v>113</v>
      </c>
      <c r="D1531">
        <v>113</v>
      </c>
      <c r="E1531" t="s">
        <v>3683</v>
      </c>
      <c r="F1531" s="19" t="s">
        <v>5762</v>
      </c>
      <c r="G1531" t="s">
        <v>468</v>
      </c>
      <c r="H1531" t="s">
        <v>127</v>
      </c>
    </row>
    <row r="1532" spans="1:8" ht="18" customHeight="1">
      <c r="A1532">
        <v>565</v>
      </c>
      <c r="B1532">
        <v>43</v>
      </c>
      <c r="C1532">
        <v>43</v>
      </c>
      <c r="D1532">
        <v>43</v>
      </c>
      <c r="E1532" t="s">
        <v>3683</v>
      </c>
      <c r="F1532" s="19" t="s">
        <v>5762</v>
      </c>
      <c r="G1532" t="s">
        <v>468</v>
      </c>
      <c r="H1532" t="s">
        <v>34</v>
      </c>
    </row>
    <row r="1533" spans="1:8" ht="18" customHeight="1">
      <c r="A1533">
        <v>528</v>
      </c>
      <c r="B1533">
        <v>6</v>
      </c>
      <c r="C1533">
        <v>6</v>
      </c>
      <c r="D1533">
        <v>6</v>
      </c>
      <c r="E1533" t="s">
        <v>3683</v>
      </c>
      <c r="F1533" s="19" t="s">
        <v>5762</v>
      </c>
      <c r="G1533" t="s">
        <v>468</v>
      </c>
      <c r="H1533" t="s">
        <v>1383</v>
      </c>
    </row>
    <row r="1534" spans="1:8" ht="18" customHeight="1">
      <c r="A1534">
        <v>618</v>
      </c>
      <c r="B1534">
        <v>96</v>
      </c>
      <c r="C1534">
        <v>96</v>
      </c>
      <c r="D1534">
        <v>96</v>
      </c>
      <c r="E1534" t="s">
        <v>3683</v>
      </c>
      <c r="F1534" s="19" t="s">
        <v>5762</v>
      </c>
      <c r="G1534" t="s">
        <v>468</v>
      </c>
      <c r="H1534" t="s">
        <v>113</v>
      </c>
    </row>
    <row r="1535" spans="1:8" ht="18" customHeight="1">
      <c r="A1535">
        <v>526</v>
      </c>
      <c r="B1535">
        <v>4</v>
      </c>
      <c r="C1535">
        <v>4</v>
      </c>
      <c r="D1535">
        <v>4</v>
      </c>
      <c r="E1535" t="s">
        <v>3683</v>
      </c>
      <c r="F1535" s="19" t="s">
        <v>5762</v>
      </c>
      <c r="G1535" t="s">
        <v>468</v>
      </c>
      <c r="H1535" t="s">
        <v>1371</v>
      </c>
    </row>
    <row r="1536" spans="1:8" ht="18" customHeight="1">
      <c r="A1536">
        <v>623</v>
      </c>
      <c r="B1536">
        <v>101</v>
      </c>
      <c r="C1536">
        <v>101</v>
      </c>
      <c r="D1536">
        <v>101</v>
      </c>
      <c r="E1536" t="s">
        <v>3683</v>
      </c>
      <c r="F1536" s="19" t="s">
        <v>5762</v>
      </c>
      <c r="G1536" t="s">
        <v>468</v>
      </c>
      <c r="H1536" t="s">
        <v>87</v>
      </c>
    </row>
    <row r="1537" spans="1:8" ht="18" customHeight="1">
      <c r="A1537">
        <v>629</v>
      </c>
      <c r="B1537">
        <v>107</v>
      </c>
      <c r="C1537">
        <v>107</v>
      </c>
      <c r="D1537">
        <v>107</v>
      </c>
      <c r="E1537" t="s">
        <v>3683</v>
      </c>
      <c r="F1537" s="19" t="s">
        <v>5762</v>
      </c>
      <c r="G1537" t="s">
        <v>468</v>
      </c>
      <c r="H1537" t="s">
        <v>61</v>
      </c>
    </row>
    <row r="1538" spans="1:8" ht="18" customHeight="1">
      <c r="A1538">
        <v>621</v>
      </c>
      <c r="B1538">
        <v>99</v>
      </c>
      <c r="C1538">
        <v>99</v>
      </c>
      <c r="D1538">
        <v>99</v>
      </c>
      <c r="E1538" t="s">
        <v>3683</v>
      </c>
      <c r="F1538" s="19" t="s">
        <v>5762</v>
      </c>
      <c r="G1538" t="s">
        <v>4860</v>
      </c>
      <c r="H1538" t="s">
        <v>121</v>
      </c>
    </row>
    <row r="1539" spans="1:8" ht="18" customHeight="1">
      <c r="A1539">
        <v>622</v>
      </c>
      <c r="B1539">
        <v>100</v>
      </c>
      <c r="C1539">
        <v>100</v>
      </c>
      <c r="D1539">
        <v>100</v>
      </c>
      <c r="E1539" t="s">
        <v>3683</v>
      </c>
      <c r="F1539" s="19" t="s">
        <v>5762</v>
      </c>
      <c r="G1539" t="s">
        <v>468</v>
      </c>
      <c r="H1539" t="s">
        <v>56</v>
      </c>
    </row>
    <row r="1540" spans="1:8" ht="18" customHeight="1">
      <c r="A1540">
        <v>633</v>
      </c>
      <c r="B1540">
        <v>111</v>
      </c>
      <c r="C1540">
        <v>111</v>
      </c>
      <c r="D1540">
        <v>111</v>
      </c>
      <c r="E1540" t="s">
        <v>3683</v>
      </c>
      <c r="F1540" s="19" t="s">
        <v>5762</v>
      </c>
      <c r="G1540" t="s">
        <v>468</v>
      </c>
      <c r="H1540" t="s">
        <v>91</v>
      </c>
    </row>
    <row r="1541" spans="1:8" ht="18" customHeight="1">
      <c r="A1541">
        <v>536</v>
      </c>
      <c r="B1541">
        <v>14</v>
      </c>
      <c r="C1541">
        <v>14</v>
      </c>
      <c r="D1541">
        <v>14</v>
      </c>
      <c r="E1541" t="s">
        <v>3683</v>
      </c>
      <c r="F1541" s="19" t="s">
        <v>5762</v>
      </c>
      <c r="G1541" t="s">
        <v>468</v>
      </c>
      <c r="H1541" t="s">
        <v>644</v>
      </c>
    </row>
    <row r="1542" spans="1:8" ht="18" customHeight="1">
      <c r="A1542">
        <v>606</v>
      </c>
      <c r="B1542">
        <v>84</v>
      </c>
      <c r="C1542">
        <v>84</v>
      </c>
      <c r="D1542">
        <v>84</v>
      </c>
      <c r="E1542" t="s">
        <v>3683</v>
      </c>
      <c r="F1542" s="19" t="s">
        <v>5762</v>
      </c>
      <c r="G1542" t="s">
        <v>468</v>
      </c>
      <c r="H1542" t="s">
        <v>84</v>
      </c>
    </row>
    <row r="1543" spans="1:8" ht="18" customHeight="1">
      <c r="A1543">
        <v>572</v>
      </c>
      <c r="B1543">
        <v>50</v>
      </c>
      <c r="C1543">
        <v>50</v>
      </c>
      <c r="D1543">
        <v>50</v>
      </c>
      <c r="E1543" t="s">
        <v>3683</v>
      </c>
      <c r="F1543" s="19" t="s">
        <v>5762</v>
      </c>
      <c r="G1543" t="s">
        <v>468</v>
      </c>
      <c r="H1543" t="s">
        <v>23</v>
      </c>
    </row>
    <row r="1544" spans="1:8" ht="18" customHeight="1">
      <c r="A1544">
        <v>540</v>
      </c>
      <c r="B1544">
        <v>18</v>
      </c>
      <c r="C1544">
        <v>18</v>
      </c>
      <c r="D1544">
        <v>18</v>
      </c>
      <c r="E1544" t="s">
        <v>3683</v>
      </c>
      <c r="F1544" s="19" t="s">
        <v>5762</v>
      </c>
      <c r="G1544" t="s">
        <v>468</v>
      </c>
      <c r="H1544" t="s">
        <v>96</v>
      </c>
    </row>
    <row r="1545" spans="1:8" ht="18" customHeight="1">
      <c r="A1545">
        <v>598</v>
      </c>
      <c r="B1545">
        <v>76</v>
      </c>
      <c r="C1545">
        <v>76</v>
      </c>
      <c r="D1545">
        <v>76</v>
      </c>
      <c r="E1545" t="s">
        <v>3683</v>
      </c>
      <c r="F1545" s="19" t="s">
        <v>5762</v>
      </c>
      <c r="G1545" t="s">
        <v>468</v>
      </c>
      <c r="H1545" t="s">
        <v>109</v>
      </c>
    </row>
    <row r="1546" spans="1:8" ht="18" customHeight="1">
      <c r="A1546">
        <v>615</v>
      </c>
      <c r="B1546">
        <v>93</v>
      </c>
      <c r="C1546">
        <v>93</v>
      </c>
      <c r="D1546">
        <v>93</v>
      </c>
      <c r="E1546" t="s">
        <v>3683</v>
      </c>
      <c r="F1546" s="19" t="s">
        <v>5762</v>
      </c>
      <c r="G1546" t="s">
        <v>468</v>
      </c>
      <c r="H1546" t="s">
        <v>119</v>
      </c>
    </row>
    <row r="1547" spans="1:8" ht="18" customHeight="1">
      <c r="A1547">
        <v>527</v>
      </c>
      <c r="B1547">
        <v>5</v>
      </c>
      <c r="C1547">
        <v>5</v>
      </c>
      <c r="D1547">
        <v>5</v>
      </c>
      <c r="E1547" t="s">
        <v>3683</v>
      </c>
      <c r="F1547" s="19" t="s">
        <v>5762</v>
      </c>
      <c r="G1547" t="s">
        <v>468</v>
      </c>
      <c r="H1547" t="s">
        <v>99</v>
      </c>
    </row>
    <row r="1548" spans="1:8" ht="18" customHeight="1">
      <c r="A1548">
        <v>567</v>
      </c>
      <c r="B1548">
        <v>45</v>
      </c>
      <c r="C1548">
        <v>45</v>
      </c>
      <c r="D1548">
        <v>45</v>
      </c>
      <c r="E1548" t="s">
        <v>3683</v>
      </c>
      <c r="F1548" s="19" t="s">
        <v>5762</v>
      </c>
      <c r="G1548" t="s">
        <v>468</v>
      </c>
      <c r="H1548" t="s">
        <v>901</v>
      </c>
    </row>
    <row r="1549" spans="1:8" ht="18" customHeight="1">
      <c r="A1549">
        <v>542</v>
      </c>
      <c r="B1549">
        <v>20</v>
      </c>
      <c r="C1549">
        <v>20</v>
      </c>
      <c r="D1549">
        <v>20</v>
      </c>
      <c r="E1549" t="s">
        <v>3683</v>
      </c>
      <c r="F1549" s="19" t="s">
        <v>5762</v>
      </c>
      <c r="G1549" t="s">
        <v>468</v>
      </c>
      <c r="H1549" t="s">
        <v>142</v>
      </c>
    </row>
    <row r="1550" spans="1:8" ht="18" customHeight="1">
      <c r="A1550">
        <v>637</v>
      </c>
      <c r="B1550">
        <v>115</v>
      </c>
      <c r="C1550">
        <v>115</v>
      </c>
      <c r="D1550">
        <v>115</v>
      </c>
      <c r="E1550" t="s">
        <v>3683</v>
      </c>
      <c r="F1550" s="19" t="s">
        <v>5762</v>
      </c>
      <c r="G1550" t="s">
        <v>468</v>
      </c>
      <c r="H1550" t="s">
        <v>1255</v>
      </c>
    </row>
    <row r="1551" spans="1:8" ht="18" customHeight="1">
      <c r="A1551">
        <v>546</v>
      </c>
      <c r="B1551">
        <v>24</v>
      </c>
      <c r="C1551">
        <v>24</v>
      </c>
      <c r="D1551">
        <v>24</v>
      </c>
      <c r="E1551" t="s">
        <v>3683</v>
      </c>
      <c r="F1551" s="19" t="s">
        <v>5762</v>
      </c>
      <c r="G1551" t="s">
        <v>468</v>
      </c>
      <c r="H1551" t="s">
        <v>1340</v>
      </c>
    </row>
    <row r="1552" spans="1:8" ht="18" customHeight="1">
      <c r="A1552">
        <v>584</v>
      </c>
      <c r="B1552">
        <v>62</v>
      </c>
      <c r="C1552">
        <v>62</v>
      </c>
      <c r="D1552">
        <v>62</v>
      </c>
      <c r="E1552" t="s">
        <v>3683</v>
      </c>
      <c r="F1552" s="19" t="s">
        <v>5762</v>
      </c>
      <c r="G1552" t="s">
        <v>468</v>
      </c>
      <c r="H1552" t="s">
        <v>36</v>
      </c>
    </row>
    <row r="1553" spans="1:8" ht="18" customHeight="1">
      <c r="A1553">
        <v>599</v>
      </c>
      <c r="B1553">
        <v>77</v>
      </c>
      <c r="C1553">
        <v>77</v>
      </c>
      <c r="D1553">
        <v>77</v>
      </c>
      <c r="E1553" t="s">
        <v>3683</v>
      </c>
      <c r="F1553" s="19" t="s">
        <v>5762</v>
      </c>
      <c r="G1553" t="s">
        <v>468</v>
      </c>
      <c r="H1553" t="s">
        <v>110</v>
      </c>
    </row>
    <row r="1554" spans="1:8" ht="18" customHeight="1">
      <c r="A1554">
        <v>636</v>
      </c>
      <c r="B1554">
        <v>114</v>
      </c>
      <c r="C1554">
        <v>114</v>
      </c>
      <c r="D1554">
        <v>114</v>
      </c>
      <c r="E1554" t="s">
        <v>3683</v>
      </c>
      <c r="F1554" s="19" t="s">
        <v>5762</v>
      </c>
      <c r="G1554" t="s">
        <v>468</v>
      </c>
      <c r="H1554" t="s">
        <v>126</v>
      </c>
    </row>
    <row r="1555" spans="1:8" ht="18" customHeight="1">
      <c r="A1555">
        <v>589</v>
      </c>
      <c r="B1555">
        <v>67</v>
      </c>
      <c r="C1555">
        <v>67</v>
      </c>
      <c r="D1555">
        <v>67</v>
      </c>
      <c r="E1555" t="s">
        <v>3683</v>
      </c>
      <c r="F1555" s="19" t="s">
        <v>5762</v>
      </c>
      <c r="G1555" t="s">
        <v>1279</v>
      </c>
      <c r="H1555" t="s">
        <v>44</v>
      </c>
    </row>
    <row r="1556" spans="1:8" ht="18" customHeight="1">
      <c r="A1556">
        <v>537</v>
      </c>
      <c r="B1556">
        <v>15</v>
      </c>
      <c r="C1556">
        <v>15</v>
      </c>
      <c r="D1556">
        <v>15</v>
      </c>
      <c r="E1556" t="s">
        <v>3683</v>
      </c>
      <c r="F1556" s="19" t="s">
        <v>5762</v>
      </c>
      <c r="G1556" t="s">
        <v>468</v>
      </c>
      <c r="H1556" t="s">
        <v>1067</v>
      </c>
    </row>
    <row r="1557" spans="1:8" ht="18" customHeight="1">
      <c r="A1557">
        <v>597</v>
      </c>
      <c r="B1557">
        <v>75</v>
      </c>
      <c r="C1557">
        <v>75</v>
      </c>
      <c r="D1557">
        <v>75</v>
      </c>
      <c r="E1557" t="s">
        <v>3683</v>
      </c>
      <c r="F1557" s="19" t="s">
        <v>5762</v>
      </c>
      <c r="G1557" t="s">
        <v>468</v>
      </c>
      <c r="H1557" t="s">
        <v>75</v>
      </c>
    </row>
  </sheetData>
  <sortState xmlns:xlrd2="http://schemas.microsoft.com/office/spreadsheetml/2017/richdata2" ref="A2:H1559">
    <sortCondition ref="E2:E1559"/>
    <sortCondition ref="F2:F1559"/>
  </sortState>
  <phoneticPr fontId="12"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50F1B-5367-485C-80CF-F2F86F5B67E7}">
  <dimension ref="A1:E1557"/>
  <sheetViews>
    <sheetView workbookViewId="0">
      <selection activeCell="E1" sqref="E1:E1048576"/>
    </sheetView>
  </sheetViews>
  <sheetFormatPr defaultRowHeight="18" customHeight="1"/>
  <cols>
    <col min="2" max="2" width="15.7109375" customWidth="1"/>
    <col min="3" max="3" width="13.7109375" style="18" customWidth="1"/>
    <col min="4" max="4" width="142.140625" customWidth="1"/>
    <col min="5" max="5" width="41.7109375" customWidth="1"/>
  </cols>
  <sheetData>
    <row r="1" spans="1:5" ht="18" customHeight="1">
      <c r="B1" s="14" t="s">
        <v>6247</v>
      </c>
      <c r="C1" s="14" t="s">
        <v>6249</v>
      </c>
      <c r="D1" t="s">
        <v>137</v>
      </c>
      <c r="E1">
        <v>7</v>
      </c>
    </row>
    <row r="2" spans="1:5" ht="18" customHeight="1">
      <c r="A2">
        <v>1</v>
      </c>
      <c r="B2" t="s">
        <v>440</v>
      </c>
      <c r="C2" t="s">
        <v>1404</v>
      </c>
      <c r="D2" s="10" t="s">
        <v>6262</v>
      </c>
      <c r="E2" t="s">
        <v>4279</v>
      </c>
    </row>
    <row r="3" spans="1:5" ht="18" customHeight="1">
      <c r="A3">
        <v>2</v>
      </c>
      <c r="B3" t="s">
        <v>3683</v>
      </c>
      <c r="C3" t="s">
        <v>468</v>
      </c>
      <c r="D3" s="10" t="s">
        <v>6263</v>
      </c>
      <c r="E3" s="1" t="s">
        <v>2048</v>
      </c>
    </row>
    <row r="4" spans="1:5" ht="18" customHeight="1">
      <c r="A4">
        <v>3</v>
      </c>
      <c r="B4" t="s">
        <v>3683</v>
      </c>
      <c r="C4" t="s">
        <v>468</v>
      </c>
      <c r="D4" s="10" t="s">
        <v>6264</v>
      </c>
      <c r="E4" s="1" t="s">
        <v>1975</v>
      </c>
    </row>
    <row r="5" spans="1:5" ht="18" customHeight="1">
      <c r="A5">
        <v>4</v>
      </c>
      <c r="B5" t="s">
        <v>3683</v>
      </c>
      <c r="C5" t="s">
        <v>468</v>
      </c>
      <c r="D5" s="10" t="s">
        <v>6520</v>
      </c>
      <c r="E5" s="1" t="s">
        <v>2051</v>
      </c>
    </row>
    <row r="6" spans="1:5" ht="18" customHeight="1">
      <c r="A6">
        <v>5</v>
      </c>
      <c r="B6" t="s">
        <v>246</v>
      </c>
      <c r="C6" s="11" t="s">
        <v>1404</v>
      </c>
      <c r="D6" s="10" t="s">
        <v>6265</v>
      </c>
      <c r="E6" s="17" t="s">
        <v>1449</v>
      </c>
    </row>
    <row r="7" spans="1:5" ht="18" customHeight="1">
      <c r="A7">
        <v>6</v>
      </c>
      <c r="B7" t="s">
        <v>246</v>
      </c>
      <c r="C7" s="2" t="s">
        <v>1404</v>
      </c>
      <c r="D7" s="10" t="s">
        <v>6521</v>
      </c>
      <c r="E7" s="1" t="s">
        <v>1449</v>
      </c>
    </row>
    <row r="8" spans="1:5" ht="18" customHeight="1">
      <c r="A8">
        <v>7</v>
      </c>
      <c r="B8" t="s">
        <v>246</v>
      </c>
      <c r="C8" s="11" t="s">
        <v>1404</v>
      </c>
      <c r="D8" s="10" t="s">
        <v>6251</v>
      </c>
      <c r="E8" s="1" t="s">
        <v>1449</v>
      </c>
    </row>
    <row r="9" spans="1:5" ht="18" customHeight="1">
      <c r="A9">
        <v>8</v>
      </c>
      <c r="B9" t="s">
        <v>3683</v>
      </c>
      <c r="C9" t="s">
        <v>468</v>
      </c>
      <c r="D9" s="10" t="s">
        <v>6522</v>
      </c>
      <c r="E9" t="s">
        <v>456</v>
      </c>
    </row>
    <row r="10" spans="1:5" ht="18" customHeight="1">
      <c r="A10">
        <v>9</v>
      </c>
      <c r="B10" t="s">
        <v>3683</v>
      </c>
      <c r="C10" t="s">
        <v>468</v>
      </c>
      <c r="D10" s="10" t="s">
        <v>5683</v>
      </c>
      <c r="E10" s="17" t="s">
        <v>1818</v>
      </c>
    </row>
    <row r="11" spans="1:5" ht="18" customHeight="1">
      <c r="A11">
        <v>10</v>
      </c>
      <c r="B11" t="s">
        <v>246</v>
      </c>
      <c r="C11" s="11" t="s">
        <v>1404</v>
      </c>
      <c r="D11" s="10" t="s">
        <v>6266</v>
      </c>
      <c r="E11" s="1" t="s">
        <v>1818</v>
      </c>
    </row>
    <row r="12" spans="1:5" ht="18" customHeight="1">
      <c r="A12">
        <v>11</v>
      </c>
      <c r="B12" t="s">
        <v>246</v>
      </c>
      <c r="C12" s="11" t="s">
        <v>1404</v>
      </c>
      <c r="D12" s="10" t="s">
        <v>6523</v>
      </c>
      <c r="E12" s="1" t="s">
        <v>2054</v>
      </c>
    </row>
    <row r="13" spans="1:5" ht="18" customHeight="1">
      <c r="A13">
        <v>12</v>
      </c>
      <c r="B13" t="s">
        <v>246</v>
      </c>
      <c r="C13" s="11" t="s">
        <v>1404</v>
      </c>
      <c r="D13" s="10" t="s">
        <v>6524</v>
      </c>
      <c r="E13" s="1" t="s">
        <v>2019</v>
      </c>
    </row>
    <row r="14" spans="1:5" ht="18" customHeight="1">
      <c r="A14">
        <v>13</v>
      </c>
      <c r="B14" t="s">
        <v>440</v>
      </c>
      <c r="C14" t="s">
        <v>1404</v>
      </c>
      <c r="D14" s="10" t="s">
        <v>5684</v>
      </c>
      <c r="E14" s="17" t="s">
        <v>260</v>
      </c>
    </row>
    <row r="15" spans="1:5" ht="18" customHeight="1">
      <c r="A15">
        <v>14</v>
      </c>
      <c r="B15" t="s">
        <v>246</v>
      </c>
      <c r="C15" s="2" t="s">
        <v>1404</v>
      </c>
      <c r="D15" s="10" t="s">
        <v>6525</v>
      </c>
      <c r="E15" s="1" t="s">
        <v>260</v>
      </c>
    </row>
    <row r="16" spans="1:5" ht="18" customHeight="1">
      <c r="A16">
        <v>15</v>
      </c>
      <c r="B16" t="s">
        <v>246</v>
      </c>
      <c r="C16" s="11" t="s">
        <v>5587</v>
      </c>
      <c r="D16" s="10" t="s">
        <v>6526</v>
      </c>
      <c r="E16" s="17" t="s">
        <v>398</v>
      </c>
    </row>
    <row r="17" spans="1:5" ht="18" customHeight="1">
      <c r="A17">
        <v>16</v>
      </c>
      <c r="B17" t="s">
        <v>440</v>
      </c>
      <c r="C17" t="s">
        <v>1866</v>
      </c>
      <c r="D17" s="10" t="s">
        <v>6527</v>
      </c>
      <c r="E17" s="1" t="s">
        <v>398</v>
      </c>
    </row>
    <row r="18" spans="1:5" ht="18" customHeight="1">
      <c r="A18">
        <v>17</v>
      </c>
      <c r="B18" t="s">
        <v>246</v>
      </c>
      <c r="C18" s="11" t="s">
        <v>1404</v>
      </c>
      <c r="D18" s="10" t="s">
        <v>6528</v>
      </c>
      <c r="E18" s="17" t="s">
        <v>5402</v>
      </c>
    </row>
    <row r="19" spans="1:5" ht="18" customHeight="1">
      <c r="A19">
        <v>18</v>
      </c>
      <c r="B19" t="s">
        <v>3683</v>
      </c>
      <c r="C19" t="s">
        <v>468</v>
      </c>
      <c r="D19" s="10" t="s">
        <v>3686</v>
      </c>
      <c r="E19" s="1" t="s">
        <v>5402</v>
      </c>
    </row>
    <row r="20" spans="1:5" ht="18" customHeight="1">
      <c r="A20">
        <v>19</v>
      </c>
      <c r="B20" t="s">
        <v>246</v>
      </c>
      <c r="C20" s="2" t="s">
        <v>1404</v>
      </c>
      <c r="D20" s="10" t="s">
        <v>6538</v>
      </c>
      <c r="E20" t="s">
        <v>5402</v>
      </c>
    </row>
    <row r="21" spans="1:5" ht="18" customHeight="1">
      <c r="A21">
        <v>20</v>
      </c>
      <c r="B21" t="s">
        <v>3683</v>
      </c>
      <c r="C21" t="s">
        <v>468</v>
      </c>
      <c r="D21" s="10" t="s">
        <v>5687</v>
      </c>
      <c r="E21" t="s">
        <v>228</v>
      </c>
    </row>
    <row r="22" spans="1:5" ht="18" customHeight="1">
      <c r="A22">
        <v>21</v>
      </c>
      <c r="B22" t="s">
        <v>246</v>
      </c>
      <c r="C22" s="2" t="s">
        <v>5624</v>
      </c>
      <c r="D22" s="10" t="s">
        <v>6274</v>
      </c>
      <c r="E22" s="1" t="s">
        <v>2066</v>
      </c>
    </row>
    <row r="23" spans="1:5" ht="18" customHeight="1">
      <c r="A23">
        <v>22</v>
      </c>
      <c r="B23" t="s">
        <v>246</v>
      </c>
      <c r="C23" s="11" t="s">
        <v>1404</v>
      </c>
      <c r="D23" s="10" t="s">
        <v>6539</v>
      </c>
      <c r="E23" s="17" t="s">
        <v>234</v>
      </c>
    </row>
    <row r="24" spans="1:5" ht="18" customHeight="1">
      <c r="A24">
        <v>23</v>
      </c>
      <c r="B24" t="s">
        <v>246</v>
      </c>
      <c r="C24" s="2" t="s">
        <v>5096</v>
      </c>
      <c r="D24" s="10" t="s">
        <v>5688</v>
      </c>
      <c r="E24" t="s">
        <v>234</v>
      </c>
    </row>
    <row r="25" spans="1:5" ht="18" customHeight="1">
      <c r="A25">
        <v>24</v>
      </c>
      <c r="B25" t="s">
        <v>246</v>
      </c>
      <c r="C25" s="2" t="s">
        <v>5587</v>
      </c>
      <c r="D25" s="10" t="s">
        <v>6267</v>
      </c>
      <c r="E25" s="1" t="s">
        <v>234</v>
      </c>
    </row>
    <row r="26" spans="1:5" ht="18" customHeight="1">
      <c r="A26">
        <v>25</v>
      </c>
      <c r="B26" t="s">
        <v>440</v>
      </c>
      <c r="C26" t="s">
        <v>1404</v>
      </c>
      <c r="D26" s="10" t="s">
        <v>6540</v>
      </c>
      <c r="E26" t="s">
        <v>2452</v>
      </c>
    </row>
    <row r="27" spans="1:5" ht="18" customHeight="1">
      <c r="A27">
        <v>26</v>
      </c>
      <c r="B27" t="s">
        <v>440</v>
      </c>
      <c r="C27" t="s">
        <v>5507</v>
      </c>
      <c r="D27" s="10" t="s">
        <v>6529</v>
      </c>
      <c r="E27" t="s">
        <v>2452</v>
      </c>
    </row>
    <row r="28" spans="1:5" ht="18" customHeight="1">
      <c r="A28">
        <v>27</v>
      </c>
      <c r="B28" t="s">
        <v>246</v>
      </c>
      <c r="C28" s="11" t="s">
        <v>5096</v>
      </c>
      <c r="D28" s="10" t="s">
        <v>6530</v>
      </c>
      <c r="E28" s="17" t="s">
        <v>1545</v>
      </c>
    </row>
    <row r="29" spans="1:5" ht="18" customHeight="1">
      <c r="A29">
        <v>28</v>
      </c>
      <c r="B29" t="s">
        <v>3683</v>
      </c>
      <c r="C29" t="s">
        <v>468</v>
      </c>
      <c r="D29" s="10" t="s">
        <v>6275</v>
      </c>
      <c r="E29" s="1" t="s">
        <v>1545</v>
      </c>
    </row>
    <row r="30" spans="1:5" ht="18" customHeight="1">
      <c r="A30">
        <v>29</v>
      </c>
      <c r="B30" t="s">
        <v>246</v>
      </c>
      <c r="C30" s="11" t="s">
        <v>5096</v>
      </c>
      <c r="D30" s="10" t="s">
        <v>6531</v>
      </c>
      <c r="E30" s="1" t="s">
        <v>2028</v>
      </c>
    </row>
    <row r="31" spans="1:5" ht="18" customHeight="1">
      <c r="A31">
        <v>30</v>
      </c>
      <c r="B31" t="s">
        <v>246</v>
      </c>
      <c r="C31" s="11" t="s">
        <v>5096</v>
      </c>
      <c r="D31" s="10" t="s">
        <v>6532</v>
      </c>
      <c r="E31" t="s">
        <v>3245</v>
      </c>
    </row>
    <row r="32" spans="1:5" ht="18" customHeight="1">
      <c r="A32">
        <v>31</v>
      </c>
      <c r="B32" t="s">
        <v>246</v>
      </c>
      <c r="C32" s="2" t="s">
        <v>5096</v>
      </c>
      <c r="D32" s="10" t="s">
        <v>5690</v>
      </c>
      <c r="E32" s="1" t="s">
        <v>2014</v>
      </c>
    </row>
    <row r="33" spans="1:5" ht="18" customHeight="1">
      <c r="A33">
        <v>32</v>
      </c>
      <c r="B33" t="s">
        <v>246</v>
      </c>
      <c r="C33" s="2" t="s">
        <v>5096</v>
      </c>
      <c r="D33" s="10" t="s">
        <v>6547</v>
      </c>
      <c r="E33" t="s">
        <v>3258</v>
      </c>
    </row>
    <row r="34" spans="1:5" ht="18" customHeight="1">
      <c r="A34">
        <v>33</v>
      </c>
      <c r="B34" t="s">
        <v>6239</v>
      </c>
      <c r="C34" t="s">
        <v>468</v>
      </c>
      <c r="D34" s="10" t="s">
        <v>5685</v>
      </c>
      <c r="E34" t="s">
        <v>2179</v>
      </c>
    </row>
    <row r="35" spans="1:5" ht="18" customHeight="1">
      <c r="A35">
        <v>34</v>
      </c>
      <c r="B35" t="s">
        <v>3683</v>
      </c>
      <c r="C35" t="s">
        <v>468</v>
      </c>
      <c r="D35" s="10" t="s">
        <v>6276</v>
      </c>
      <c r="E35" t="s">
        <v>2179</v>
      </c>
    </row>
    <row r="36" spans="1:5" ht="18" customHeight="1">
      <c r="A36">
        <v>35</v>
      </c>
      <c r="B36" t="s">
        <v>246</v>
      </c>
      <c r="C36" s="2" t="s">
        <v>5096</v>
      </c>
      <c r="D36" s="10" t="s">
        <v>6541</v>
      </c>
      <c r="E36" t="s">
        <v>2179</v>
      </c>
    </row>
    <row r="37" spans="1:5" ht="18" customHeight="1">
      <c r="A37">
        <v>36</v>
      </c>
      <c r="B37" t="s">
        <v>246</v>
      </c>
      <c r="C37" s="2" t="s">
        <v>5587</v>
      </c>
      <c r="D37" s="10" t="s">
        <v>6542</v>
      </c>
      <c r="E37" t="s">
        <v>3182</v>
      </c>
    </row>
    <row r="38" spans="1:5" ht="18" customHeight="1">
      <c r="A38">
        <v>37</v>
      </c>
      <c r="B38" t="s">
        <v>246</v>
      </c>
      <c r="C38" s="2" t="s">
        <v>1404</v>
      </c>
      <c r="D38" s="10" t="s">
        <v>6543</v>
      </c>
      <c r="E38" t="s">
        <v>178</v>
      </c>
    </row>
    <row r="39" spans="1:5" ht="18" customHeight="1">
      <c r="A39">
        <v>38</v>
      </c>
      <c r="B39" t="s">
        <v>246</v>
      </c>
      <c r="C39" s="2" t="s">
        <v>1404</v>
      </c>
      <c r="D39" s="10" t="s">
        <v>6544</v>
      </c>
      <c r="E39" t="s">
        <v>220</v>
      </c>
    </row>
    <row r="40" spans="1:5" ht="18" customHeight="1">
      <c r="A40">
        <v>39</v>
      </c>
      <c r="B40" t="s">
        <v>246</v>
      </c>
      <c r="C40" s="2" t="s">
        <v>1404</v>
      </c>
      <c r="D40" s="10" t="s">
        <v>3687</v>
      </c>
      <c r="E40" t="s">
        <v>203</v>
      </c>
    </row>
    <row r="41" spans="1:5" ht="18" customHeight="1">
      <c r="A41">
        <v>40</v>
      </c>
      <c r="B41" t="s">
        <v>440</v>
      </c>
      <c r="C41" t="s">
        <v>1404</v>
      </c>
      <c r="D41" s="10" t="s">
        <v>6545</v>
      </c>
      <c r="E41" s="17" t="s">
        <v>336</v>
      </c>
    </row>
    <row r="42" spans="1:5" ht="18" customHeight="1">
      <c r="A42">
        <v>41</v>
      </c>
      <c r="B42" t="s">
        <v>246</v>
      </c>
      <c r="C42" s="11" t="s">
        <v>1404</v>
      </c>
      <c r="D42" s="10" t="s">
        <v>6546</v>
      </c>
      <c r="E42" s="1" t="s">
        <v>336</v>
      </c>
    </row>
    <row r="43" spans="1:5" ht="18" customHeight="1">
      <c r="A43">
        <v>42</v>
      </c>
      <c r="B43" t="s">
        <v>440</v>
      </c>
      <c r="C43" t="s">
        <v>5587</v>
      </c>
      <c r="D43" s="10" t="s">
        <v>6277</v>
      </c>
      <c r="E43" s="1" t="s">
        <v>5809</v>
      </c>
    </row>
    <row r="44" spans="1:5" ht="18" customHeight="1">
      <c r="A44">
        <v>43</v>
      </c>
      <c r="B44" t="s">
        <v>246</v>
      </c>
      <c r="C44" s="11" t="s">
        <v>1404</v>
      </c>
      <c r="D44" s="10" t="s">
        <v>5689</v>
      </c>
      <c r="E44" s="17" t="s">
        <v>269</v>
      </c>
    </row>
    <row r="45" spans="1:5" ht="18" customHeight="1">
      <c r="A45">
        <v>44</v>
      </c>
      <c r="B45" t="s">
        <v>440</v>
      </c>
      <c r="C45" t="s">
        <v>1404</v>
      </c>
      <c r="D45" s="10" t="s">
        <v>6268</v>
      </c>
      <c r="E45" s="17" t="s">
        <v>337</v>
      </c>
    </row>
    <row r="46" spans="1:5" ht="18" customHeight="1">
      <c r="A46">
        <v>45</v>
      </c>
      <c r="B46" t="s">
        <v>246</v>
      </c>
      <c r="C46" s="11" t="s">
        <v>5096</v>
      </c>
      <c r="D46" s="10" t="s">
        <v>6269</v>
      </c>
      <c r="E46" t="s">
        <v>5256</v>
      </c>
    </row>
    <row r="47" spans="1:5" ht="18" customHeight="1">
      <c r="A47">
        <v>46</v>
      </c>
      <c r="B47" t="s">
        <v>246</v>
      </c>
      <c r="C47" s="2" t="s">
        <v>1404</v>
      </c>
      <c r="D47" s="10" t="s">
        <v>6548</v>
      </c>
      <c r="E47" t="s">
        <v>5321</v>
      </c>
    </row>
    <row r="48" spans="1:5" ht="18" customHeight="1">
      <c r="A48">
        <v>47</v>
      </c>
      <c r="B48" t="s">
        <v>440</v>
      </c>
      <c r="C48" t="s">
        <v>1404</v>
      </c>
      <c r="D48" s="10" t="s">
        <v>6549</v>
      </c>
      <c r="E48" t="s">
        <v>3834</v>
      </c>
    </row>
    <row r="49" spans="1:5" ht="18" customHeight="1">
      <c r="A49">
        <v>48</v>
      </c>
      <c r="B49" t="s">
        <v>6239</v>
      </c>
      <c r="C49" t="s">
        <v>468</v>
      </c>
      <c r="D49" s="10" t="s">
        <v>6550</v>
      </c>
      <c r="E49" s="1" t="s">
        <v>5808</v>
      </c>
    </row>
    <row r="50" spans="1:5" ht="18" customHeight="1">
      <c r="A50">
        <v>49</v>
      </c>
      <c r="B50" t="s">
        <v>3683</v>
      </c>
      <c r="C50" t="s">
        <v>468</v>
      </c>
      <c r="D50" s="10" t="s">
        <v>6533</v>
      </c>
      <c r="E50" t="s">
        <v>5253</v>
      </c>
    </row>
    <row r="51" spans="1:5" ht="18" customHeight="1">
      <c r="A51">
        <v>50</v>
      </c>
      <c r="B51" t="s">
        <v>440</v>
      </c>
      <c r="C51" t="s">
        <v>1404</v>
      </c>
      <c r="D51" s="10" t="s">
        <v>3688</v>
      </c>
      <c r="E51" t="s">
        <v>6230</v>
      </c>
    </row>
    <row r="52" spans="1:5" ht="18" customHeight="1">
      <c r="A52">
        <v>51</v>
      </c>
      <c r="B52" t="s">
        <v>6239</v>
      </c>
      <c r="C52" t="s">
        <v>468</v>
      </c>
      <c r="D52" s="10" t="s">
        <v>6270</v>
      </c>
      <c r="E52" t="s">
        <v>5284</v>
      </c>
    </row>
    <row r="53" spans="1:5" ht="18" customHeight="1">
      <c r="A53">
        <v>52</v>
      </c>
      <c r="B53" t="s">
        <v>246</v>
      </c>
      <c r="C53" s="2" t="s">
        <v>1404</v>
      </c>
      <c r="D53" s="10" t="s">
        <v>6534</v>
      </c>
      <c r="E53" t="s">
        <v>681</v>
      </c>
    </row>
    <row r="54" spans="1:5" ht="18" customHeight="1">
      <c r="A54">
        <v>53</v>
      </c>
      <c r="B54" t="s">
        <v>440</v>
      </c>
      <c r="C54" t="s">
        <v>1404</v>
      </c>
      <c r="D54" s="10" t="s">
        <v>6271</v>
      </c>
      <c r="E54" t="s">
        <v>681</v>
      </c>
    </row>
    <row r="55" spans="1:5" ht="18" customHeight="1">
      <c r="A55">
        <v>54</v>
      </c>
      <c r="B55" t="s">
        <v>246</v>
      </c>
      <c r="C55" s="11" t="s">
        <v>1872</v>
      </c>
      <c r="D55" s="10" t="s">
        <v>6278</v>
      </c>
      <c r="E55" s="1" t="s">
        <v>449</v>
      </c>
    </row>
    <row r="56" spans="1:5" ht="18" customHeight="1">
      <c r="A56">
        <v>55</v>
      </c>
      <c r="B56" t="s">
        <v>246</v>
      </c>
      <c r="C56" s="11" t="s">
        <v>1404</v>
      </c>
      <c r="D56" s="10" t="s">
        <v>6733</v>
      </c>
      <c r="E56" t="s">
        <v>457</v>
      </c>
    </row>
    <row r="57" spans="1:5" ht="18" customHeight="1">
      <c r="A57">
        <v>56</v>
      </c>
      <c r="B57" t="s">
        <v>440</v>
      </c>
      <c r="C57" t="s">
        <v>1404</v>
      </c>
      <c r="D57" s="10" t="s">
        <v>6535</v>
      </c>
      <c r="E57" t="s">
        <v>457</v>
      </c>
    </row>
    <row r="58" spans="1:5" ht="18" customHeight="1">
      <c r="A58">
        <v>57</v>
      </c>
      <c r="B58" t="s">
        <v>6239</v>
      </c>
      <c r="C58" t="s">
        <v>468</v>
      </c>
      <c r="D58" s="10" t="s">
        <v>6272</v>
      </c>
      <c r="E58" t="s">
        <v>457</v>
      </c>
    </row>
    <row r="59" spans="1:5" ht="18" customHeight="1">
      <c r="A59">
        <v>58</v>
      </c>
      <c r="B59" t="s">
        <v>246</v>
      </c>
      <c r="C59" s="2" t="s">
        <v>1404</v>
      </c>
      <c r="D59" s="10" t="s">
        <v>6273</v>
      </c>
      <c r="E59" t="s">
        <v>457</v>
      </c>
    </row>
    <row r="60" spans="1:5" ht="18" customHeight="1">
      <c r="A60">
        <v>59</v>
      </c>
      <c r="B60" t="s">
        <v>6239</v>
      </c>
      <c r="C60" t="s">
        <v>468</v>
      </c>
      <c r="D60" s="10" t="s">
        <v>6279</v>
      </c>
      <c r="E60" t="s">
        <v>457</v>
      </c>
    </row>
    <row r="61" spans="1:5" ht="18" customHeight="1">
      <c r="A61">
        <v>60</v>
      </c>
      <c r="B61" t="s">
        <v>246</v>
      </c>
      <c r="C61" s="2" t="s">
        <v>1404</v>
      </c>
      <c r="D61" s="10" t="s">
        <v>5691</v>
      </c>
      <c r="E61" t="s">
        <v>457</v>
      </c>
    </row>
    <row r="62" spans="1:5" ht="18" customHeight="1">
      <c r="A62">
        <v>61</v>
      </c>
      <c r="B62" t="s">
        <v>440</v>
      </c>
      <c r="C62" t="s">
        <v>1404</v>
      </c>
      <c r="D62" s="10" t="s">
        <v>5692</v>
      </c>
      <c r="E62" s="17" t="s">
        <v>1421</v>
      </c>
    </row>
    <row r="63" spans="1:5" ht="18" customHeight="1">
      <c r="A63">
        <v>62</v>
      </c>
      <c r="B63" t="s">
        <v>246</v>
      </c>
      <c r="C63" s="11" t="s">
        <v>5096</v>
      </c>
      <c r="D63" s="10" t="s">
        <v>6280</v>
      </c>
      <c r="E63" s="1" t="s">
        <v>1421</v>
      </c>
    </row>
    <row r="64" spans="1:5" ht="18" customHeight="1">
      <c r="A64">
        <v>63</v>
      </c>
      <c r="B64" t="s">
        <v>246</v>
      </c>
      <c r="C64" s="11" t="s">
        <v>5507</v>
      </c>
      <c r="D64" s="10" t="s">
        <v>6281</v>
      </c>
      <c r="E64" s="1" t="s">
        <v>1421</v>
      </c>
    </row>
    <row r="65" spans="1:5" ht="18" customHeight="1">
      <c r="A65">
        <v>64</v>
      </c>
      <c r="B65" t="s">
        <v>3683</v>
      </c>
      <c r="C65" t="s">
        <v>468</v>
      </c>
      <c r="D65" s="10" t="s">
        <v>6282</v>
      </c>
      <c r="E65" t="s">
        <v>164</v>
      </c>
    </row>
    <row r="66" spans="1:5" ht="18" customHeight="1">
      <c r="A66">
        <v>65</v>
      </c>
      <c r="B66" t="s">
        <v>6239</v>
      </c>
      <c r="C66" t="s">
        <v>468</v>
      </c>
      <c r="D66" s="10" t="s">
        <v>3689</v>
      </c>
      <c r="E66" s="17" t="s">
        <v>295</v>
      </c>
    </row>
    <row r="67" spans="1:5" ht="18" customHeight="1">
      <c r="A67">
        <v>66</v>
      </c>
      <c r="B67" t="s">
        <v>246</v>
      </c>
      <c r="C67" s="2" t="s">
        <v>5096</v>
      </c>
      <c r="D67" s="10" t="s">
        <v>5693</v>
      </c>
      <c r="E67" t="s">
        <v>58</v>
      </c>
    </row>
    <row r="68" spans="1:5" ht="18" customHeight="1">
      <c r="A68">
        <v>67</v>
      </c>
      <c r="B68" t="s">
        <v>440</v>
      </c>
      <c r="C68" t="s">
        <v>1404</v>
      </c>
      <c r="D68" s="10" t="s">
        <v>6536</v>
      </c>
      <c r="E68" t="s">
        <v>58</v>
      </c>
    </row>
    <row r="69" spans="1:5" ht="18" customHeight="1">
      <c r="A69">
        <v>68</v>
      </c>
      <c r="B69" t="s">
        <v>246</v>
      </c>
      <c r="C69" s="11" t="s">
        <v>5624</v>
      </c>
      <c r="D69" s="10" t="s">
        <v>3685</v>
      </c>
      <c r="E69" t="s">
        <v>58</v>
      </c>
    </row>
    <row r="70" spans="1:5" ht="18" customHeight="1">
      <c r="A70">
        <v>69</v>
      </c>
      <c r="B70" t="s">
        <v>246</v>
      </c>
      <c r="C70" s="2" t="s">
        <v>5096</v>
      </c>
      <c r="D70" s="10" t="s">
        <v>6731</v>
      </c>
      <c r="E70" t="s">
        <v>58</v>
      </c>
    </row>
    <row r="71" spans="1:5" ht="18" customHeight="1">
      <c r="A71">
        <v>70</v>
      </c>
      <c r="B71" t="s">
        <v>6239</v>
      </c>
      <c r="C71" t="s">
        <v>468</v>
      </c>
      <c r="D71" s="10" t="s">
        <v>5686</v>
      </c>
      <c r="E71" t="s">
        <v>58</v>
      </c>
    </row>
    <row r="72" spans="1:5" ht="18" customHeight="1">
      <c r="A72">
        <v>71</v>
      </c>
      <c r="B72" t="s">
        <v>246</v>
      </c>
      <c r="C72" s="2" t="s">
        <v>5096</v>
      </c>
      <c r="D72" s="10" t="s">
        <v>6732</v>
      </c>
      <c r="E72" t="s">
        <v>58</v>
      </c>
    </row>
    <row r="73" spans="1:5" ht="18" customHeight="1">
      <c r="A73">
        <v>72</v>
      </c>
      <c r="B73" t="s">
        <v>3683</v>
      </c>
      <c r="C73" t="s">
        <v>468</v>
      </c>
      <c r="D73" s="10" t="s">
        <v>3690</v>
      </c>
      <c r="E73" s="17" t="s">
        <v>405</v>
      </c>
    </row>
    <row r="74" spans="1:5" ht="18" customHeight="1">
      <c r="A74">
        <v>73</v>
      </c>
      <c r="B74" t="s">
        <v>246</v>
      </c>
      <c r="C74" s="11" t="s">
        <v>5096</v>
      </c>
      <c r="D74" s="10" t="s">
        <v>6283</v>
      </c>
      <c r="E74" s="1" t="s">
        <v>405</v>
      </c>
    </row>
    <row r="75" spans="1:5" ht="18" customHeight="1">
      <c r="A75">
        <v>74</v>
      </c>
      <c r="B75" t="s">
        <v>440</v>
      </c>
      <c r="C75" t="s">
        <v>5587</v>
      </c>
      <c r="D75" s="10" t="s">
        <v>6284</v>
      </c>
      <c r="E75" s="1" t="s">
        <v>405</v>
      </c>
    </row>
    <row r="76" spans="1:5" ht="18" customHeight="1">
      <c r="A76">
        <v>75</v>
      </c>
      <c r="B76" t="s">
        <v>246</v>
      </c>
      <c r="C76" s="11" t="s">
        <v>1404</v>
      </c>
      <c r="D76" s="10" t="s">
        <v>6537</v>
      </c>
      <c r="E76" s="1" t="s">
        <v>5817</v>
      </c>
    </row>
    <row r="77" spans="1:5" ht="18" customHeight="1">
      <c r="A77">
        <v>76</v>
      </c>
      <c r="B77" t="s">
        <v>440</v>
      </c>
      <c r="C77" t="s">
        <v>1404</v>
      </c>
      <c r="D77" s="10" t="s">
        <v>6285</v>
      </c>
      <c r="E77" t="s">
        <v>4414</v>
      </c>
    </row>
    <row r="78" spans="1:5" ht="18" customHeight="1">
      <c r="A78">
        <v>77</v>
      </c>
      <c r="B78" t="s">
        <v>246</v>
      </c>
      <c r="C78" s="11" t="s">
        <v>1404</v>
      </c>
      <c r="D78" s="10" t="s">
        <v>6286</v>
      </c>
      <c r="E78" t="s">
        <v>4046</v>
      </c>
    </row>
    <row r="79" spans="1:5" ht="18" customHeight="1">
      <c r="A79">
        <v>78</v>
      </c>
      <c r="B79" t="s">
        <v>246</v>
      </c>
      <c r="C79" s="2" t="s">
        <v>1404</v>
      </c>
      <c r="D79" s="10" t="s">
        <v>6287</v>
      </c>
      <c r="E79" t="s">
        <v>107</v>
      </c>
    </row>
    <row r="80" spans="1:5" ht="18" customHeight="1">
      <c r="A80">
        <v>79</v>
      </c>
      <c r="B80" t="s">
        <v>3683</v>
      </c>
      <c r="C80" t="s">
        <v>1279</v>
      </c>
      <c r="D80" s="10" t="s">
        <v>6288</v>
      </c>
      <c r="E80" t="s">
        <v>4650</v>
      </c>
    </row>
    <row r="81" spans="1:5" ht="18" customHeight="1">
      <c r="A81">
        <v>80</v>
      </c>
      <c r="B81" t="s">
        <v>246</v>
      </c>
      <c r="C81" s="2" t="s">
        <v>5096</v>
      </c>
      <c r="D81" s="10" t="s">
        <v>6551</v>
      </c>
      <c r="E81" t="s">
        <v>4815</v>
      </c>
    </row>
    <row r="82" spans="1:5" ht="18" customHeight="1">
      <c r="A82">
        <v>81</v>
      </c>
      <c r="B82" t="s">
        <v>440</v>
      </c>
      <c r="C82" t="s">
        <v>1404</v>
      </c>
      <c r="D82" s="10" t="s">
        <v>6552</v>
      </c>
      <c r="E82" t="s">
        <v>4320</v>
      </c>
    </row>
    <row r="83" spans="1:5" ht="18" customHeight="1">
      <c r="A83">
        <v>82</v>
      </c>
      <c r="B83" t="s">
        <v>246</v>
      </c>
      <c r="C83" s="11" t="s">
        <v>1404</v>
      </c>
      <c r="D83" s="10" t="s">
        <v>6289</v>
      </c>
      <c r="E83" t="s">
        <v>5369</v>
      </c>
    </row>
    <row r="84" spans="1:5" ht="18" customHeight="1">
      <c r="A84">
        <v>83</v>
      </c>
      <c r="B84" t="s">
        <v>246</v>
      </c>
      <c r="C84" s="11" t="s">
        <v>5096</v>
      </c>
      <c r="D84" s="10" t="s">
        <v>3691</v>
      </c>
      <c r="E84" t="s">
        <v>5369</v>
      </c>
    </row>
    <row r="85" spans="1:5" ht="18" customHeight="1">
      <c r="A85">
        <v>84</v>
      </c>
      <c r="B85" t="s">
        <v>440</v>
      </c>
      <c r="C85" t="s">
        <v>1404</v>
      </c>
      <c r="D85" s="10" t="s">
        <v>6553</v>
      </c>
      <c r="E85" t="s">
        <v>760</v>
      </c>
    </row>
    <row r="86" spans="1:5" ht="18" customHeight="1">
      <c r="A86">
        <v>85</v>
      </c>
      <c r="B86" t="s">
        <v>246</v>
      </c>
      <c r="C86" s="11" t="s">
        <v>1404</v>
      </c>
      <c r="D86" s="10" t="s">
        <v>6554</v>
      </c>
      <c r="E86" t="s">
        <v>760</v>
      </c>
    </row>
    <row r="87" spans="1:5" ht="18" customHeight="1">
      <c r="A87">
        <v>86</v>
      </c>
      <c r="B87" t="s">
        <v>440</v>
      </c>
      <c r="C87" t="s">
        <v>1404</v>
      </c>
      <c r="D87" s="10" t="s">
        <v>5694</v>
      </c>
      <c r="E87" s="17" t="s">
        <v>1594</v>
      </c>
    </row>
    <row r="88" spans="1:5" ht="18" customHeight="1">
      <c r="A88">
        <v>87</v>
      </c>
      <c r="B88" t="s">
        <v>246</v>
      </c>
      <c r="C88" s="11" t="s">
        <v>5624</v>
      </c>
      <c r="D88" s="10" t="s">
        <v>6290</v>
      </c>
      <c r="E88" s="17" t="s">
        <v>342</v>
      </c>
    </row>
    <row r="89" spans="1:5" ht="18" customHeight="1">
      <c r="A89">
        <v>88</v>
      </c>
      <c r="B89" t="s">
        <v>440</v>
      </c>
      <c r="C89" t="s">
        <v>5507</v>
      </c>
      <c r="D89" s="10" t="s">
        <v>3692</v>
      </c>
      <c r="E89" s="1" t="s">
        <v>1594</v>
      </c>
    </row>
    <row r="90" spans="1:5" ht="18" customHeight="1">
      <c r="A90">
        <v>89</v>
      </c>
      <c r="B90" t="s">
        <v>246</v>
      </c>
      <c r="C90" s="11" t="s">
        <v>5587</v>
      </c>
      <c r="D90" s="10" t="s">
        <v>5695</v>
      </c>
      <c r="E90" s="17" t="s">
        <v>5801</v>
      </c>
    </row>
    <row r="91" spans="1:5" ht="18" customHeight="1">
      <c r="A91">
        <v>90</v>
      </c>
      <c r="B91" t="s">
        <v>246</v>
      </c>
      <c r="C91" s="2" t="s">
        <v>5507</v>
      </c>
      <c r="D91" s="10" t="s">
        <v>6555</v>
      </c>
      <c r="E91" s="1" t="s">
        <v>5801</v>
      </c>
    </row>
    <row r="92" spans="1:5" ht="18" customHeight="1">
      <c r="A92">
        <v>91</v>
      </c>
      <c r="B92" t="s">
        <v>6239</v>
      </c>
      <c r="C92" t="s">
        <v>468</v>
      </c>
      <c r="D92" s="10" t="s">
        <v>6291</v>
      </c>
      <c r="E92" s="1" t="s">
        <v>5801</v>
      </c>
    </row>
    <row r="93" spans="1:5" ht="18" customHeight="1">
      <c r="A93">
        <v>92</v>
      </c>
      <c r="B93" t="s">
        <v>246</v>
      </c>
      <c r="C93" s="2" t="s">
        <v>1404</v>
      </c>
      <c r="D93" s="10" t="s">
        <v>6292</v>
      </c>
      <c r="E93" t="s">
        <v>4636</v>
      </c>
    </row>
    <row r="94" spans="1:5" ht="18" customHeight="1">
      <c r="A94">
        <v>93</v>
      </c>
      <c r="B94" t="s">
        <v>246</v>
      </c>
      <c r="C94" s="2" t="s">
        <v>1404</v>
      </c>
      <c r="D94" s="10" t="s">
        <v>6294</v>
      </c>
      <c r="E94" t="s">
        <v>4255</v>
      </c>
    </row>
    <row r="95" spans="1:5" ht="18" customHeight="1">
      <c r="A95">
        <v>94</v>
      </c>
      <c r="B95" t="s">
        <v>440</v>
      </c>
      <c r="C95" t="s">
        <v>1404</v>
      </c>
      <c r="D95" s="10" t="s">
        <v>6296</v>
      </c>
      <c r="E95" t="s">
        <v>4255</v>
      </c>
    </row>
    <row r="96" spans="1:5" ht="18" customHeight="1">
      <c r="A96">
        <v>95</v>
      </c>
      <c r="B96" t="s">
        <v>246</v>
      </c>
      <c r="C96" s="11" t="s">
        <v>1404</v>
      </c>
      <c r="D96" s="10" t="s">
        <v>6295</v>
      </c>
      <c r="E96" t="s">
        <v>5354</v>
      </c>
    </row>
    <row r="97" spans="1:5" ht="18" customHeight="1">
      <c r="A97">
        <v>96</v>
      </c>
      <c r="B97" t="s">
        <v>246</v>
      </c>
      <c r="C97" s="11" t="s">
        <v>5096</v>
      </c>
      <c r="D97" s="10" t="s">
        <v>6293</v>
      </c>
      <c r="E97" t="s">
        <v>4053</v>
      </c>
    </row>
    <row r="98" spans="1:5" ht="18" customHeight="1">
      <c r="A98">
        <v>97</v>
      </c>
      <c r="B98" t="s">
        <v>440</v>
      </c>
      <c r="C98" t="s">
        <v>1404</v>
      </c>
      <c r="D98" s="10" t="s">
        <v>6297</v>
      </c>
      <c r="E98" t="s">
        <v>5179</v>
      </c>
    </row>
    <row r="99" spans="1:5" ht="18" customHeight="1">
      <c r="A99">
        <v>98</v>
      </c>
      <c r="B99" t="s">
        <v>246</v>
      </c>
      <c r="C99" s="11" t="s">
        <v>1404</v>
      </c>
      <c r="D99" s="10" t="s">
        <v>6734</v>
      </c>
      <c r="E99" t="s">
        <v>4227</v>
      </c>
    </row>
    <row r="100" spans="1:5" ht="18" customHeight="1">
      <c r="A100">
        <v>99</v>
      </c>
      <c r="B100" t="s">
        <v>246</v>
      </c>
      <c r="C100" s="2" t="s">
        <v>1404</v>
      </c>
      <c r="D100" s="10" t="s">
        <v>6298</v>
      </c>
      <c r="E100" s="17" t="s">
        <v>5792</v>
      </c>
    </row>
    <row r="101" spans="1:5" ht="18" customHeight="1">
      <c r="A101">
        <v>100</v>
      </c>
      <c r="B101" t="s">
        <v>246</v>
      </c>
      <c r="C101" s="11" t="s">
        <v>5096</v>
      </c>
      <c r="D101" s="10" t="s">
        <v>6299</v>
      </c>
      <c r="E101" t="s">
        <v>2144</v>
      </c>
    </row>
    <row r="102" spans="1:5" ht="18" customHeight="1">
      <c r="A102">
        <v>101</v>
      </c>
      <c r="B102" t="s">
        <v>440</v>
      </c>
      <c r="C102" t="s">
        <v>1404</v>
      </c>
      <c r="D102" s="10" t="s">
        <v>6300</v>
      </c>
      <c r="E102" s="1" t="s">
        <v>1923</v>
      </c>
    </row>
    <row r="103" spans="1:5" ht="18" customHeight="1">
      <c r="A103">
        <v>102</v>
      </c>
      <c r="B103" t="s">
        <v>246</v>
      </c>
      <c r="C103" s="11" t="s">
        <v>5507</v>
      </c>
      <c r="D103" s="10" t="s">
        <v>6301</v>
      </c>
      <c r="E103" t="s">
        <v>3999</v>
      </c>
    </row>
    <row r="104" spans="1:5" ht="18" customHeight="1">
      <c r="A104">
        <v>103</v>
      </c>
      <c r="B104" t="s">
        <v>6239</v>
      </c>
      <c r="C104" t="s">
        <v>468</v>
      </c>
      <c r="D104" s="10" t="s">
        <v>6556</v>
      </c>
      <c r="E104" t="s">
        <v>5219</v>
      </c>
    </row>
    <row r="105" spans="1:5" ht="18" customHeight="1">
      <c r="A105">
        <v>104</v>
      </c>
      <c r="B105" t="s">
        <v>6239</v>
      </c>
      <c r="C105" t="s">
        <v>1279</v>
      </c>
      <c r="D105" s="10" t="s">
        <v>6302</v>
      </c>
      <c r="E105" t="s">
        <v>1174</v>
      </c>
    </row>
    <row r="106" spans="1:5" ht="18" customHeight="1">
      <c r="A106">
        <v>105</v>
      </c>
      <c r="B106" t="s">
        <v>246</v>
      </c>
      <c r="C106" s="2" t="s">
        <v>1404</v>
      </c>
      <c r="D106" s="10" t="s">
        <v>6303</v>
      </c>
      <c r="E106" t="s">
        <v>1174</v>
      </c>
    </row>
    <row r="107" spans="1:5" ht="18" customHeight="1">
      <c r="A107">
        <v>106</v>
      </c>
      <c r="B107" t="s">
        <v>246</v>
      </c>
      <c r="C107" s="2" t="s">
        <v>1404</v>
      </c>
      <c r="D107" s="10" t="s">
        <v>6312</v>
      </c>
      <c r="E107" t="s">
        <v>1174</v>
      </c>
    </row>
    <row r="108" spans="1:5" ht="18" customHeight="1">
      <c r="A108">
        <v>107</v>
      </c>
      <c r="B108" t="s">
        <v>246</v>
      </c>
      <c r="C108" s="11" t="s">
        <v>1404</v>
      </c>
      <c r="D108" s="10" t="s">
        <v>6563</v>
      </c>
      <c r="E108" t="s">
        <v>1174</v>
      </c>
    </row>
    <row r="109" spans="1:5" ht="18" customHeight="1">
      <c r="A109">
        <v>108</v>
      </c>
      <c r="B109" t="s">
        <v>440</v>
      </c>
      <c r="C109" t="s">
        <v>1404</v>
      </c>
      <c r="D109" s="10" t="s">
        <v>6564</v>
      </c>
      <c r="E109" t="s">
        <v>1174</v>
      </c>
    </row>
    <row r="110" spans="1:5" ht="18" customHeight="1">
      <c r="A110">
        <v>109</v>
      </c>
      <c r="B110" t="s">
        <v>440</v>
      </c>
      <c r="C110" t="s">
        <v>5507</v>
      </c>
      <c r="D110" s="10" t="s">
        <v>6565</v>
      </c>
      <c r="E110" s="17" t="s">
        <v>1552</v>
      </c>
    </row>
    <row r="111" spans="1:5" ht="18" customHeight="1">
      <c r="A111">
        <v>110</v>
      </c>
      <c r="B111" t="s">
        <v>3683</v>
      </c>
      <c r="C111" t="s">
        <v>468</v>
      </c>
      <c r="D111" s="10" t="s">
        <v>6304</v>
      </c>
      <c r="E111" s="1" t="s">
        <v>1552</v>
      </c>
    </row>
    <row r="112" spans="1:5" ht="18" customHeight="1">
      <c r="A112">
        <v>111</v>
      </c>
      <c r="B112" t="s">
        <v>246</v>
      </c>
      <c r="C112" s="11" t="s">
        <v>1404</v>
      </c>
      <c r="D112" s="10" t="s">
        <v>6735</v>
      </c>
      <c r="E112" s="1" t="s">
        <v>1552</v>
      </c>
    </row>
    <row r="113" spans="1:5" ht="18" customHeight="1">
      <c r="A113">
        <v>112</v>
      </c>
      <c r="B113" t="s">
        <v>6239</v>
      </c>
      <c r="C113" t="s">
        <v>468</v>
      </c>
      <c r="D113" s="10" t="s">
        <v>3693</v>
      </c>
      <c r="E113" t="s">
        <v>5216</v>
      </c>
    </row>
    <row r="114" spans="1:5" ht="18" customHeight="1">
      <c r="A114">
        <v>113</v>
      </c>
      <c r="B114" t="s">
        <v>246</v>
      </c>
      <c r="C114" s="2" t="s">
        <v>1404</v>
      </c>
      <c r="D114" s="10" t="s">
        <v>6557</v>
      </c>
      <c r="E114" t="s">
        <v>3809</v>
      </c>
    </row>
    <row r="115" spans="1:5" ht="18" customHeight="1">
      <c r="A115">
        <v>114</v>
      </c>
      <c r="B115" t="s">
        <v>3683</v>
      </c>
      <c r="C115" t="s">
        <v>468</v>
      </c>
      <c r="D115" s="10" t="s">
        <v>6305</v>
      </c>
      <c r="E115" t="s">
        <v>5152</v>
      </c>
    </row>
    <row r="116" spans="1:5" ht="18" customHeight="1">
      <c r="A116">
        <v>115</v>
      </c>
      <c r="B116" t="s">
        <v>246</v>
      </c>
      <c r="C116" s="11" t="s">
        <v>5096</v>
      </c>
      <c r="D116" s="10" t="s">
        <v>6558</v>
      </c>
      <c r="E116" t="s">
        <v>135</v>
      </c>
    </row>
    <row r="117" spans="1:5" ht="18" customHeight="1">
      <c r="A117">
        <v>116</v>
      </c>
      <c r="B117" t="s">
        <v>440</v>
      </c>
      <c r="C117" t="s">
        <v>1404</v>
      </c>
      <c r="D117" s="10" t="s">
        <v>6566</v>
      </c>
      <c r="E117" t="s">
        <v>135</v>
      </c>
    </row>
    <row r="118" spans="1:5" ht="18" customHeight="1">
      <c r="A118">
        <v>117</v>
      </c>
      <c r="B118" t="s">
        <v>246</v>
      </c>
      <c r="C118" s="11" t="s">
        <v>1404</v>
      </c>
      <c r="D118" s="10" t="s">
        <v>3694</v>
      </c>
      <c r="E118" t="s">
        <v>135</v>
      </c>
    </row>
    <row r="119" spans="1:5" ht="18" customHeight="1">
      <c r="A119">
        <v>118</v>
      </c>
      <c r="B119" t="s">
        <v>440</v>
      </c>
      <c r="C119" t="s">
        <v>1866</v>
      </c>
      <c r="D119" s="10" t="s">
        <v>5696</v>
      </c>
      <c r="E119" s="17" t="s">
        <v>279</v>
      </c>
    </row>
    <row r="120" spans="1:5" ht="18" customHeight="1">
      <c r="A120">
        <v>119</v>
      </c>
      <c r="B120" t="s">
        <v>246</v>
      </c>
      <c r="C120" s="11" t="s">
        <v>1404</v>
      </c>
      <c r="D120" s="10" t="s">
        <v>6306</v>
      </c>
      <c r="E120" s="1" t="s">
        <v>279</v>
      </c>
    </row>
    <row r="121" spans="1:5" ht="18" customHeight="1">
      <c r="A121">
        <v>120</v>
      </c>
      <c r="B121" t="s">
        <v>3683</v>
      </c>
      <c r="C121" t="s">
        <v>468</v>
      </c>
      <c r="D121" s="10" t="s">
        <v>6562</v>
      </c>
      <c r="E121" t="s">
        <v>74</v>
      </c>
    </row>
    <row r="122" spans="1:5" ht="18" customHeight="1">
      <c r="A122">
        <v>121</v>
      </c>
      <c r="B122" t="s">
        <v>3683</v>
      </c>
      <c r="C122" t="s">
        <v>468</v>
      </c>
      <c r="D122" s="10" t="s">
        <v>6307</v>
      </c>
      <c r="E122" t="s">
        <v>74</v>
      </c>
    </row>
    <row r="123" spans="1:5" ht="18" customHeight="1">
      <c r="A123">
        <v>122</v>
      </c>
      <c r="B123" t="s">
        <v>6239</v>
      </c>
      <c r="C123" t="s">
        <v>468</v>
      </c>
      <c r="D123" s="10" t="s">
        <v>6559</v>
      </c>
      <c r="E123" s="17" t="s">
        <v>358</v>
      </c>
    </row>
    <row r="124" spans="1:5" ht="18" customHeight="1">
      <c r="A124">
        <v>123</v>
      </c>
      <c r="B124" t="s">
        <v>246</v>
      </c>
      <c r="C124" s="2" t="s">
        <v>5624</v>
      </c>
      <c r="D124" s="10" t="s">
        <v>6308</v>
      </c>
      <c r="E124" s="1" t="s">
        <v>358</v>
      </c>
    </row>
    <row r="125" spans="1:5" ht="18" customHeight="1">
      <c r="A125">
        <v>124</v>
      </c>
      <c r="B125" t="s">
        <v>440</v>
      </c>
      <c r="C125" t="s">
        <v>1404</v>
      </c>
      <c r="D125" s="10" t="s">
        <v>6560</v>
      </c>
      <c r="E125" t="s">
        <v>191</v>
      </c>
    </row>
    <row r="126" spans="1:5" ht="18" customHeight="1">
      <c r="A126">
        <v>125</v>
      </c>
      <c r="B126" t="s">
        <v>440</v>
      </c>
      <c r="C126" t="s">
        <v>1404</v>
      </c>
      <c r="D126" s="10" t="s">
        <v>6309</v>
      </c>
      <c r="E126" s="17" t="s">
        <v>327</v>
      </c>
    </row>
    <row r="127" spans="1:5" ht="18" customHeight="1">
      <c r="A127">
        <v>126</v>
      </c>
      <c r="B127" t="s">
        <v>246</v>
      </c>
      <c r="C127" s="11" t="s">
        <v>1404</v>
      </c>
      <c r="D127" s="10" t="s">
        <v>6310</v>
      </c>
      <c r="E127" s="1" t="s">
        <v>327</v>
      </c>
    </row>
    <row r="128" spans="1:5" ht="18" customHeight="1">
      <c r="A128">
        <v>127</v>
      </c>
      <c r="B128" t="s">
        <v>440</v>
      </c>
      <c r="C128" t="s">
        <v>1404</v>
      </c>
      <c r="D128" s="10" t="s">
        <v>6561</v>
      </c>
      <c r="E128" t="s">
        <v>3148</v>
      </c>
    </row>
    <row r="129" spans="1:5" ht="18" customHeight="1">
      <c r="A129">
        <v>128</v>
      </c>
      <c r="B129" t="s">
        <v>246</v>
      </c>
      <c r="C129" s="11" t="s">
        <v>1872</v>
      </c>
      <c r="D129" s="10" t="s">
        <v>6736</v>
      </c>
      <c r="E129" s="1" t="s">
        <v>1935</v>
      </c>
    </row>
    <row r="130" spans="1:5" ht="18" customHeight="1">
      <c r="A130">
        <v>129</v>
      </c>
      <c r="B130" t="s">
        <v>440</v>
      </c>
      <c r="C130" t="s">
        <v>1872</v>
      </c>
      <c r="D130" s="10" t="s">
        <v>6311</v>
      </c>
      <c r="E130" t="s">
        <v>5140</v>
      </c>
    </row>
    <row r="131" spans="1:5" ht="18" customHeight="1">
      <c r="A131">
        <v>130</v>
      </c>
      <c r="B131" t="s">
        <v>246</v>
      </c>
      <c r="C131" s="11" t="s">
        <v>1404</v>
      </c>
      <c r="D131" s="10" t="s">
        <v>6313</v>
      </c>
      <c r="E131" t="s">
        <v>2258</v>
      </c>
    </row>
    <row r="132" spans="1:5" ht="18" customHeight="1">
      <c r="A132">
        <v>131</v>
      </c>
      <c r="B132" t="s">
        <v>3683</v>
      </c>
      <c r="C132" t="s">
        <v>468</v>
      </c>
      <c r="D132" s="10" t="s">
        <v>6567</v>
      </c>
      <c r="E132" s="17" t="s">
        <v>1464</v>
      </c>
    </row>
    <row r="133" spans="1:5" ht="18" customHeight="1">
      <c r="A133">
        <v>132</v>
      </c>
      <c r="B133" t="s">
        <v>246</v>
      </c>
      <c r="C133" s="11" t="s">
        <v>5507</v>
      </c>
      <c r="D133" s="10" t="s">
        <v>6314</v>
      </c>
      <c r="E133" s="17" t="s">
        <v>346</v>
      </c>
    </row>
    <row r="134" spans="1:5" ht="18" customHeight="1">
      <c r="A134">
        <v>133</v>
      </c>
      <c r="B134" t="s">
        <v>246</v>
      </c>
      <c r="C134" s="11" t="s">
        <v>1404</v>
      </c>
      <c r="D134" s="10" t="s">
        <v>6568</v>
      </c>
      <c r="E134" s="1" t="s">
        <v>346</v>
      </c>
    </row>
    <row r="135" spans="1:5" ht="18" customHeight="1">
      <c r="A135">
        <v>134</v>
      </c>
      <c r="B135" t="s">
        <v>440</v>
      </c>
      <c r="C135" t="s">
        <v>1404</v>
      </c>
      <c r="D135" s="10" t="s">
        <v>6315</v>
      </c>
      <c r="E135" t="s">
        <v>4241</v>
      </c>
    </row>
    <row r="136" spans="1:5" ht="18" customHeight="1">
      <c r="A136">
        <v>135</v>
      </c>
      <c r="B136" t="s">
        <v>246</v>
      </c>
      <c r="C136" s="11" t="s">
        <v>1404</v>
      </c>
      <c r="D136" s="10" t="s">
        <v>6569</v>
      </c>
      <c r="E136" s="17" t="s">
        <v>300</v>
      </c>
    </row>
    <row r="137" spans="1:5" ht="18" customHeight="1">
      <c r="A137">
        <v>136</v>
      </c>
      <c r="B137" t="s">
        <v>440</v>
      </c>
      <c r="C137" t="s">
        <v>1404</v>
      </c>
      <c r="D137" s="10" t="s">
        <v>6316</v>
      </c>
      <c r="E137" s="1" t="s">
        <v>300</v>
      </c>
    </row>
    <row r="138" spans="1:5" ht="18" customHeight="1">
      <c r="A138">
        <v>137</v>
      </c>
      <c r="B138" t="s">
        <v>246</v>
      </c>
      <c r="C138" s="2" t="s">
        <v>1404</v>
      </c>
      <c r="D138" s="10" t="s">
        <v>3695</v>
      </c>
      <c r="E138" s="1" t="s">
        <v>300</v>
      </c>
    </row>
    <row r="139" spans="1:5" ht="18" customHeight="1">
      <c r="A139">
        <v>138</v>
      </c>
      <c r="B139" t="s">
        <v>246</v>
      </c>
      <c r="C139" s="11" t="s">
        <v>1404</v>
      </c>
      <c r="D139" s="10" t="s">
        <v>6317</v>
      </c>
      <c r="E139" t="s">
        <v>238</v>
      </c>
    </row>
    <row r="140" spans="1:5" ht="18" customHeight="1">
      <c r="A140">
        <v>139</v>
      </c>
      <c r="B140" t="s">
        <v>440</v>
      </c>
      <c r="C140" t="s">
        <v>1404</v>
      </c>
      <c r="D140" s="10" t="s">
        <v>6318</v>
      </c>
      <c r="E140" s="17" t="s">
        <v>424</v>
      </c>
    </row>
    <row r="141" spans="1:5" ht="18" customHeight="1">
      <c r="A141">
        <v>140</v>
      </c>
      <c r="B141" t="s">
        <v>3683</v>
      </c>
      <c r="C141" t="s">
        <v>468</v>
      </c>
      <c r="D141" s="10" t="s">
        <v>6319</v>
      </c>
      <c r="E141" s="1" t="s">
        <v>424</v>
      </c>
    </row>
    <row r="142" spans="1:5" ht="18" customHeight="1">
      <c r="A142">
        <v>141</v>
      </c>
      <c r="B142" t="s">
        <v>246</v>
      </c>
      <c r="C142" s="11" t="s">
        <v>1404</v>
      </c>
      <c r="D142" s="10" t="s">
        <v>6570</v>
      </c>
      <c r="E142" t="s">
        <v>120</v>
      </c>
    </row>
    <row r="143" spans="1:5" ht="18" customHeight="1">
      <c r="A143">
        <v>142</v>
      </c>
      <c r="B143" t="s">
        <v>440</v>
      </c>
      <c r="C143" t="s">
        <v>5587</v>
      </c>
      <c r="D143" s="10" t="s">
        <v>6571</v>
      </c>
      <c r="E143" t="s">
        <v>120</v>
      </c>
    </row>
    <row r="144" spans="1:5" ht="18" customHeight="1">
      <c r="A144">
        <v>143</v>
      </c>
      <c r="B144" t="s">
        <v>246</v>
      </c>
      <c r="C144" s="11" t="s">
        <v>5507</v>
      </c>
      <c r="D144" s="10" t="s">
        <v>6320</v>
      </c>
      <c r="E144" s="17" t="s">
        <v>390</v>
      </c>
    </row>
    <row r="145" spans="1:5" ht="18" customHeight="1">
      <c r="A145">
        <v>144</v>
      </c>
      <c r="B145" t="s">
        <v>246</v>
      </c>
      <c r="C145" s="2" t="s">
        <v>1404</v>
      </c>
      <c r="D145" s="10" t="s">
        <v>6321</v>
      </c>
      <c r="E145" t="s">
        <v>5092</v>
      </c>
    </row>
    <row r="146" spans="1:5" ht="18" customHeight="1">
      <c r="A146">
        <v>145</v>
      </c>
      <c r="B146" t="s">
        <v>246</v>
      </c>
      <c r="C146" s="11" t="s">
        <v>1404</v>
      </c>
      <c r="D146" s="10" t="s">
        <v>6572</v>
      </c>
      <c r="E146" t="s">
        <v>4919</v>
      </c>
    </row>
    <row r="147" spans="1:5" ht="18" customHeight="1">
      <c r="A147">
        <v>146</v>
      </c>
      <c r="B147" t="s">
        <v>440</v>
      </c>
      <c r="C147" t="s">
        <v>1404</v>
      </c>
      <c r="D147" s="10" t="s">
        <v>6322</v>
      </c>
      <c r="E147" t="s">
        <v>4488</v>
      </c>
    </row>
    <row r="148" spans="1:5" ht="18" customHeight="1">
      <c r="A148">
        <v>147</v>
      </c>
      <c r="B148" t="s">
        <v>246</v>
      </c>
      <c r="C148" s="11" t="s">
        <v>1404</v>
      </c>
      <c r="D148" s="10" t="s">
        <v>6573</v>
      </c>
      <c r="E148" t="s">
        <v>5457</v>
      </c>
    </row>
    <row r="149" spans="1:5" ht="18" customHeight="1">
      <c r="A149">
        <v>148</v>
      </c>
      <c r="B149" t="s">
        <v>246</v>
      </c>
      <c r="C149" s="2" t="s">
        <v>1404</v>
      </c>
      <c r="D149" s="10" t="s">
        <v>6323</v>
      </c>
      <c r="E149" t="s">
        <v>5081</v>
      </c>
    </row>
    <row r="150" spans="1:5" ht="18" customHeight="1">
      <c r="A150">
        <v>149</v>
      </c>
      <c r="B150" t="s">
        <v>6239</v>
      </c>
      <c r="C150" t="s">
        <v>468</v>
      </c>
      <c r="D150" s="10" t="s">
        <v>3696</v>
      </c>
      <c r="E150" t="s">
        <v>2212</v>
      </c>
    </row>
    <row r="151" spans="1:5" ht="18" customHeight="1">
      <c r="A151">
        <v>150</v>
      </c>
      <c r="B151" t="s">
        <v>246</v>
      </c>
      <c r="C151" s="2" t="s">
        <v>5096</v>
      </c>
      <c r="D151" s="10" t="s">
        <v>6324</v>
      </c>
      <c r="E151" t="s">
        <v>2212</v>
      </c>
    </row>
    <row r="152" spans="1:5" ht="18" customHeight="1">
      <c r="A152">
        <v>151</v>
      </c>
      <c r="B152" t="s">
        <v>246</v>
      </c>
      <c r="C152" s="2" t="s">
        <v>5096</v>
      </c>
      <c r="D152" s="10" t="s">
        <v>6737</v>
      </c>
      <c r="E152" s="17" t="s">
        <v>1453</v>
      </c>
    </row>
    <row r="153" spans="1:5" ht="18" customHeight="1">
      <c r="A153">
        <v>152</v>
      </c>
      <c r="B153" t="s">
        <v>440</v>
      </c>
      <c r="C153" t="s">
        <v>1404</v>
      </c>
      <c r="D153" s="10" t="s">
        <v>6574</v>
      </c>
      <c r="E153" s="1" t="s">
        <v>1453</v>
      </c>
    </row>
    <row r="154" spans="1:5" ht="18" customHeight="1">
      <c r="A154">
        <v>153</v>
      </c>
      <c r="B154" t="s">
        <v>246</v>
      </c>
      <c r="C154" s="2" t="s">
        <v>1404</v>
      </c>
      <c r="D154" s="10" t="s">
        <v>6325</v>
      </c>
      <c r="E154" t="s">
        <v>1453</v>
      </c>
    </row>
    <row r="155" spans="1:5" ht="18" customHeight="1">
      <c r="A155">
        <v>154</v>
      </c>
      <c r="B155" t="s">
        <v>440</v>
      </c>
      <c r="C155" t="s">
        <v>1404</v>
      </c>
      <c r="D155" s="10" t="s">
        <v>6326</v>
      </c>
      <c r="E155" s="17" t="s">
        <v>5773</v>
      </c>
    </row>
    <row r="156" spans="1:5" ht="18" customHeight="1">
      <c r="A156">
        <v>155</v>
      </c>
      <c r="B156" t="s">
        <v>246</v>
      </c>
      <c r="C156" s="11" t="s">
        <v>1404</v>
      </c>
      <c r="D156" s="10" t="s">
        <v>5697</v>
      </c>
      <c r="E156" s="1" t="s">
        <v>5773</v>
      </c>
    </row>
    <row r="157" spans="1:5" ht="18" customHeight="1">
      <c r="A157">
        <v>156</v>
      </c>
      <c r="B157" t="s">
        <v>440</v>
      </c>
      <c r="C157" t="s">
        <v>1872</v>
      </c>
      <c r="D157" s="10" t="s">
        <v>6575</v>
      </c>
      <c r="E157" t="s">
        <v>183</v>
      </c>
    </row>
    <row r="158" spans="1:5" ht="18" customHeight="1">
      <c r="A158">
        <v>157</v>
      </c>
      <c r="B158" t="s">
        <v>246</v>
      </c>
      <c r="C158" s="11" t="s">
        <v>5587</v>
      </c>
      <c r="D158" s="10" t="s">
        <v>6576</v>
      </c>
      <c r="E158" s="17" t="s">
        <v>330</v>
      </c>
    </row>
    <row r="159" spans="1:5" ht="18" customHeight="1">
      <c r="A159">
        <v>158</v>
      </c>
      <c r="B159" t="s">
        <v>6239</v>
      </c>
      <c r="C159" t="s">
        <v>468</v>
      </c>
      <c r="D159" s="10" t="s">
        <v>6327</v>
      </c>
      <c r="E159" t="s">
        <v>202</v>
      </c>
    </row>
    <row r="160" spans="1:5" ht="18" customHeight="1">
      <c r="A160">
        <v>159</v>
      </c>
      <c r="B160" t="s">
        <v>440</v>
      </c>
      <c r="C160" t="s">
        <v>1872</v>
      </c>
      <c r="D160" s="10" t="s">
        <v>6328</v>
      </c>
      <c r="E160" t="s">
        <v>202</v>
      </c>
    </row>
    <row r="161" spans="1:5" ht="18" customHeight="1">
      <c r="A161">
        <v>160</v>
      </c>
      <c r="B161" t="s">
        <v>3683</v>
      </c>
      <c r="C161" t="s">
        <v>1279</v>
      </c>
      <c r="D161" s="10" t="s">
        <v>6577</v>
      </c>
      <c r="E161" s="17" t="s">
        <v>364</v>
      </c>
    </row>
    <row r="162" spans="1:5" ht="18" customHeight="1">
      <c r="A162">
        <v>161</v>
      </c>
      <c r="B162" t="s">
        <v>440</v>
      </c>
      <c r="C162" t="s">
        <v>1404</v>
      </c>
      <c r="D162" s="10" t="s">
        <v>3697</v>
      </c>
      <c r="E162" s="1" t="s">
        <v>364</v>
      </c>
    </row>
    <row r="163" spans="1:5" ht="18" customHeight="1">
      <c r="A163">
        <v>162</v>
      </c>
      <c r="B163" t="s">
        <v>246</v>
      </c>
      <c r="C163" s="11" t="s">
        <v>1866</v>
      </c>
      <c r="D163" s="10" t="s">
        <v>3698</v>
      </c>
      <c r="E163" t="s">
        <v>210</v>
      </c>
    </row>
    <row r="164" spans="1:5" ht="18" customHeight="1">
      <c r="A164">
        <v>163</v>
      </c>
      <c r="B164" t="s">
        <v>440</v>
      </c>
      <c r="C164" t="s">
        <v>1872</v>
      </c>
      <c r="D164" s="10" t="s">
        <v>6578</v>
      </c>
      <c r="E164" s="17" t="s">
        <v>386</v>
      </c>
    </row>
    <row r="165" spans="1:5" ht="18" customHeight="1">
      <c r="A165">
        <v>164</v>
      </c>
      <c r="B165" t="s">
        <v>246</v>
      </c>
      <c r="C165" s="11" t="s">
        <v>1404</v>
      </c>
      <c r="D165" s="10" t="s">
        <v>6579</v>
      </c>
      <c r="E165" s="1" t="s">
        <v>386</v>
      </c>
    </row>
    <row r="166" spans="1:5" ht="18" customHeight="1">
      <c r="A166">
        <v>165</v>
      </c>
      <c r="B166" t="s">
        <v>6239</v>
      </c>
      <c r="C166" t="s">
        <v>468</v>
      </c>
      <c r="D166" s="10" t="s">
        <v>6329</v>
      </c>
      <c r="E166" t="s">
        <v>4187</v>
      </c>
    </row>
    <row r="167" spans="1:5" ht="18" customHeight="1">
      <c r="A167">
        <v>166</v>
      </c>
      <c r="B167" t="s">
        <v>246</v>
      </c>
      <c r="C167" s="2" t="s">
        <v>1404</v>
      </c>
      <c r="D167" s="10" t="s">
        <v>6580</v>
      </c>
      <c r="E167" t="s">
        <v>3874</v>
      </c>
    </row>
    <row r="168" spans="1:5" ht="18" customHeight="1">
      <c r="A168">
        <v>167</v>
      </c>
      <c r="B168" t="s">
        <v>246</v>
      </c>
      <c r="C168" s="11" t="s">
        <v>5096</v>
      </c>
      <c r="D168" s="10" t="s">
        <v>6330</v>
      </c>
      <c r="E168" t="s">
        <v>5176</v>
      </c>
    </row>
    <row r="169" spans="1:5" ht="18" customHeight="1">
      <c r="A169">
        <v>168</v>
      </c>
      <c r="B169" t="s">
        <v>6239</v>
      </c>
      <c r="C169" t="s">
        <v>468</v>
      </c>
      <c r="D169" s="10" t="s">
        <v>3699</v>
      </c>
      <c r="E169" t="s">
        <v>3144</v>
      </c>
    </row>
    <row r="170" spans="1:5" ht="18" customHeight="1">
      <c r="A170">
        <v>169</v>
      </c>
      <c r="B170" t="s">
        <v>246</v>
      </c>
      <c r="C170" s="2" t="s">
        <v>1404</v>
      </c>
      <c r="D170" s="10" t="s">
        <v>6581</v>
      </c>
      <c r="E170" s="17" t="s">
        <v>1523</v>
      </c>
    </row>
    <row r="171" spans="1:5" ht="18" customHeight="1">
      <c r="A171">
        <v>170</v>
      </c>
      <c r="B171" t="s">
        <v>440</v>
      </c>
      <c r="C171" t="s">
        <v>1404</v>
      </c>
      <c r="D171" s="10" t="s">
        <v>6582</v>
      </c>
      <c r="E171" s="1" t="s">
        <v>1523</v>
      </c>
    </row>
    <row r="172" spans="1:5" ht="18" customHeight="1">
      <c r="A172">
        <v>171</v>
      </c>
      <c r="B172" t="s">
        <v>246</v>
      </c>
      <c r="C172" s="11" t="s">
        <v>1404</v>
      </c>
      <c r="D172" s="10" t="s">
        <v>6583</v>
      </c>
      <c r="E172" t="s">
        <v>4543</v>
      </c>
    </row>
    <row r="173" spans="1:5" ht="18" customHeight="1">
      <c r="A173">
        <v>172</v>
      </c>
      <c r="B173" t="s">
        <v>440</v>
      </c>
      <c r="C173" t="s">
        <v>1404</v>
      </c>
      <c r="D173" s="10" t="s">
        <v>6584</v>
      </c>
      <c r="E173" t="s">
        <v>179</v>
      </c>
    </row>
    <row r="174" spans="1:5" ht="18" customHeight="1">
      <c r="A174">
        <v>173</v>
      </c>
      <c r="B174" t="s">
        <v>246</v>
      </c>
      <c r="C174" s="11" t="s">
        <v>1404</v>
      </c>
      <c r="D174" s="10" t="s">
        <v>6331</v>
      </c>
      <c r="E174" t="s">
        <v>136</v>
      </c>
    </row>
    <row r="175" spans="1:5" ht="18" customHeight="1">
      <c r="A175">
        <v>174</v>
      </c>
      <c r="B175" t="s">
        <v>246</v>
      </c>
      <c r="C175" s="2" t="s">
        <v>1872</v>
      </c>
      <c r="D175" s="10" t="s">
        <v>6585</v>
      </c>
      <c r="E175" s="17" t="s">
        <v>423</v>
      </c>
    </row>
    <row r="176" spans="1:5" ht="18" customHeight="1">
      <c r="A176">
        <v>175</v>
      </c>
      <c r="B176" t="s">
        <v>246</v>
      </c>
      <c r="C176" s="2" t="s">
        <v>5507</v>
      </c>
      <c r="D176" s="10" t="s">
        <v>6332</v>
      </c>
      <c r="E176" s="1" t="s">
        <v>423</v>
      </c>
    </row>
    <row r="177" spans="1:5" ht="18" customHeight="1">
      <c r="A177">
        <v>176</v>
      </c>
      <c r="B177" t="s">
        <v>246</v>
      </c>
      <c r="C177" s="2" t="s">
        <v>1404</v>
      </c>
      <c r="D177" s="10" t="s">
        <v>6586</v>
      </c>
      <c r="E177" t="s">
        <v>4448</v>
      </c>
    </row>
    <row r="178" spans="1:5" ht="18" customHeight="1">
      <c r="A178">
        <v>177</v>
      </c>
      <c r="B178" t="s">
        <v>246</v>
      </c>
      <c r="C178" s="2" t="s">
        <v>5802</v>
      </c>
      <c r="D178" s="10" t="s">
        <v>6333</v>
      </c>
      <c r="E178" t="s">
        <v>4448</v>
      </c>
    </row>
    <row r="179" spans="1:5" ht="18" customHeight="1">
      <c r="A179">
        <v>178</v>
      </c>
      <c r="B179" t="s">
        <v>6239</v>
      </c>
      <c r="C179" t="s">
        <v>468</v>
      </c>
      <c r="D179" s="10" t="s">
        <v>6587</v>
      </c>
      <c r="E179" t="s">
        <v>5428</v>
      </c>
    </row>
    <row r="180" spans="1:5" ht="18" customHeight="1">
      <c r="A180">
        <v>179</v>
      </c>
      <c r="B180" t="s">
        <v>246</v>
      </c>
      <c r="C180" s="2" t="s">
        <v>1404</v>
      </c>
      <c r="D180" s="10" t="s">
        <v>6738</v>
      </c>
      <c r="E180" t="s">
        <v>59</v>
      </c>
    </row>
    <row r="181" spans="1:5" ht="18" customHeight="1">
      <c r="A181">
        <v>180</v>
      </c>
      <c r="B181" t="s">
        <v>440</v>
      </c>
      <c r="C181" t="s">
        <v>1404</v>
      </c>
      <c r="D181" s="10" t="s">
        <v>6588</v>
      </c>
      <c r="E181" s="17" t="s">
        <v>406</v>
      </c>
    </row>
    <row r="182" spans="1:5" ht="18" customHeight="1">
      <c r="A182">
        <v>181</v>
      </c>
      <c r="B182" t="s">
        <v>246</v>
      </c>
      <c r="C182" s="11" t="s">
        <v>1404</v>
      </c>
      <c r="D182" s="10" t="s">
        <v>5698</v>
      </c>
      <c r="E182" t="s">
        <v>2356</v>
      </c>
    </row>
    <row r="183" spans="1:5" ht="18" customHeight="1">
      <c r="A183">
        <v>182</v>
      </c>
      <c r="B183" t="s">
        <v>6239</v>
      </c>
      <c r="C183" t="s">
        <v>468</v>
      </c>
      <c r="D183" s="10" t="s">
        <v>5699</v>
      </c>
      <c r="E183" t="s">
        <v>2356</v>
      </c>
    </row>
    <row r="184" spans="1:5" ht="18" customHeight="1">
      <c r="A184">
        <v>183</v>
      </c>
      <c r="B184" t="s">
        <v>440</v>
      </c>
      <c r="C184" t="s">
        <v>1404</v>
      </c>
      <c r="D184" s="10" t="s">
        <v>6589</v>
      </c>
      <c r="E184" s="17" t="s">
        <v>1559</v>
      </c>
    </row>
    <row r="185" spans="1:5" ht="18" customHeight="1">
      <c r="A185">
        <v>184</v>
      </c>
      <c r="B185" t="s">
        <v>3683</v>
      </c>
      <c r="C185" t="s">
        <v>468</v>
      </c>
      <c r="D185" s="10" t="s">
        <v>6334</v>
      </c>
      <c r="E185" s="1" t="s">
        <v>1559</v>
      </c>
    </row>
    <row r="186" spans="1:5" ht="18" customHeight="1">
      <c r="A186">
        <v>185</v>
      </c>
      <c r="B186" t="s">
        <v>246</v>
      </c>
      <c r="C186" s="11" t="s">
        <v>1404</v>
      </c>
      <c r="D186" s="10" t="s">
        <v>6590</v>
      </c>
      <c r="E186" t="s">
        <v>31</v>
      </c>
    </row>
    <row r="187" spans="1:5" ht="18" customHeight="1">
      <c r="A187">
        <v>186</v>
      </c>
      <c r="B187" t="s">
        <v>440</v>
      </c>
      <c r="C187" t="s">
        <v>5624</v>
      </c>
      <c r="D187" s="10" t="s">
        <v>6335</v>
      </c>
      <c r="E187" t="s">
        <v>31</v>
      </c>
    </row>
    <row r="188" spans="1:5" ht="18" customHeight="1">
      <c r="A188">
        <v>187</v>
      </c>
      <c r="B188" t="s">
        <v>246</v>
      </c>
      <c r="C188" s="11" t="s">
        <v>1872</v>
      </c>
      <c r="D188" s="10" t="s">
        <v>6336</v>
      </c>
      <c r="E188" t="s">
        <v>31</v>
      </c>
    </row>
    <row r="189" spans="1:5" ht="18" customHeight="1">
      <c r="A189">
        <v>188</v>
      </c>
      <c r="B189" t="s">
        <v>440</v>
      </c>
      <c r="C189" t="s">
        <v>1404</v>
      </c>
      <c r="D189" s="10" t="s">
        <v>6739</v>
      </c>
      <c r="E189" t="s">
        <v>31</v>
      </c>
    </row>
    <row r="190" spans="1:5" ht="18" customHeight="1">
      <c r="A190">
        <v>189</v>
      </c>
      <c r="B190" t="s">
        <v>440</v>
      </c>
      <c r="C190" t="s">
        <v>1404</v>
      </c>
      <c r="D190" s="10" t="s">
        <v>6337</v>
      </c>
      <c r="E190" t="s">
        <v>31</v>
      </c>
    </row>
    <row r="191" spans="1:5" ht="18" customHeight="1">
      <c r="A191">
        <v>190</v>
      </c>
      <c r="B191" t="s">
        <v>246</v>
      </c>
      <c r="C191" s="11" t="s">
        <v>1872</v>
      </c>
      <c r="D191" s="10" t="s">
        <v>3700</v>
      </c>
      <c r="E191" t="s">
        <v>31</v>
      </c>
    </row>
    <row r="192" spans="1:5" ht="18" customHeight="1">
      <c r="A192">
        <v>191</v>
      </c>
      <c r="B192" t="s">
        <v>246</v>
      </c>
      <c r="C192" s="11" t="s">
        <v>1404</v>
      </c>
      <c r="D192" s="10" t="s">
        <v>3701</v>
      </c>
      <c r="E192" s="17" t="s">
        <v>318</v>
      </c>
    </row>
    <row r="193" spans="1:5" ht="18" customHeight="1">
      <c r="A193">
        <v>192</v>
      </c>
      <c r="B193" t="s">
        <v>246</v>
      </c>
      <c r="C193" s="11" t="s">
        <v>1404</v>
      </c>
      <c r="D193" s="10" t="s">
        <v>3702</v>
      </c>
      <c r="E193" s="1" t="s">
        <v>318</v>
      </c>
    </row>
    <row r="194" spans="1:5" ht="18" customHeight="1">
      <c r="A194">
        <v>193</v>
      </c>
      <c r="B194" t="s">
        <v>246</v>
      </c>
      <c r="C194" s="2" t="s">
        <v>5096</v>
      </c>
      <c r="D194" s="10" t="s">
        <v>6338</v>
      </c>
      <c r="E194" s="1" t="s">
        <v>318</v>
      </c>
    </row>
    <row r="195" spans="1:5" ht="18" customHeight="1">
      <c r="A195">
        <v>194</v>
      </c>
      <c r="B195" t="s">
        <v>3683</v>
      </c>
      <c r="C195" t="s">
        <v>468</v>
      </c>
      <c r="D195" s="10" t="s">
        <v>6339</v>
      </c>
      <c r="E195" t="s">
        <v>125</v>
      </c>
    </row>
    <row r="196" spans="1:5" ht="18" customHeight="1">
      <c r="A196">
        <v>195</v>
      </c>
      <c r="B196" t="s">
        <v>246</v>
      </c>
      <c r="C196" s="2" t="s">
        <v>1866</v>
      </c>
      <c r="D196" s="10" t="s">
        <v>3703</v>
      </c>
      <c r="E196" s="1" t="s">
        <v>2060</v>
      </c>
    </row>
    <row r="197" spans="1:5" ht="18" customHeight="1">
      <c r="A197">
        <v>196</v>
      </c>
      <c r="B197" t="s">
        <v>440</v>
      </c>
      <c r="C197" t="s">
        <v>5624</v>
      </c>
      <c r="D197" s="10" t="s">
        <v>6591</v>
      </c>
      <c r="E197" t="s">
        <v>5054</v>
      </c>
    </row>
    <row r="198" spans="1:5" ht="18" customHeight="1">
      <c r="A198">
        <v>197</v>
      </c>
      <c r="B198" t="s">
        <v>246</v>
      </c>
      <c r="C198" s="11" t="s">
        <v>1404</v>
      </c>
      <c r="D198" s="10" t="s">
        <v>6592</v>
      </c>
      <c r="E198" t="s">
        <v>4508</v>
      </c>
    </row>
    <row r="199" spans="1:5" ht="18" customHeight="1">
      <c r="A199">
        <v>198</v>
      </c>
      <c r="B199" t="s">
        <v>246</v>
      </c>
      <c r="C199" s="11" t="s">
        <v>1404</v>
      </c>
      <c r="D199" s="10" t="s">
        <v>5701</v>
      </c>
      <c r="E199" t="s">
        <v>5460</v>
      </c>
    </row>
    <row r="200" spans="1:5" ht="18" customHeight="1">
      <c r="A200">
        <v>199</v>
      </c>
      <c r="B200" t="s">
        <v>440</v>
      </c>
      <c r="C200" t="s">
        <v>1404</v>
      </c>
      <c r="D200" s="10" t="s">
        <v>5702</v>
      </c>
      <c r="E200" t="s">
        <v>1221</v>
      </c>
    </row>
    <row r="201" spans="1:5" ht="18" customHeight="1">
      <c r="A201">
        <v>200</v>
      </c>
      <c r="B201" t="s">
        <v>246</v>
      </c>
      <c r="C201" s="2" t="s">
        <v>5507</v>
      </c>
      <c r="D201" s="10" t="s">
        <v>6740</v>
      </c>
      <c r="E201" t="s">
        <v>1221</v>
      </c>
    </row>
    <row r="202" spans="1:5" ht="18" customHeight="1">
      <c r="A202">
        <v>201</v>
      </c>
      <c r="B202" t="s">
        <v>246</v>
      </c>
      <c r="C202" s="11" t="s">
        <v>5096</v>
      </c>
      <c r="D202" s="10" t="s">
        <v>6593</v>
      </c>
      <c r="E202" s="17" t="s">
        <v>1869</v>
      </c>
    </row>
    <row r="203" spans="1:5" ht="18" customHeight="1">
      <c r="A203">
        <v>202</v>
      </c>
      <c r="B203" t="s">
        <v>440</v>
      </c>
      <c r="C203" t="s">
        <v>1404</v>
      </c>
      <c r="D203" s="10" t="s">
        <v>5700</v>
      </c>
      <c r="E203" t="s">
        <v>1155</v>
      </c>
    </row>
    <row r="204" spans="1:5" ht="18" customHeight="1">
      <c r="A204">
        <v>203</v>
      </c>
      <c r="B204" t="s">
        <v>246</v>
      </c>
      <c r="C204" s="11" t="s">
        <v>5096</v>
      </c>
      <c r="D204" s="10" t="s">
        <v>6340</v>
      </c>
      <c r="E204" t="s">
        <v>1155</v>
      </c>
    </row>
    <row r="205" spans="1:5" ht="18" customHeight="1">
      <c r="A205">
        <v>204</v>
      </c>
      <c r="B205" t="s">
        <v>6239</v>
      </c>
      <c r="C205" t="s">
        <v>468</v>
      </c>
      <c r="D205" s="10" t="s">
        <v>3704</v>
      </c>
      <c r="E205" s="17" t="s">
        <v>1873</v>
      </c>
    </row>
    <row r="206" spans="1:5" ht="18" customHeight="1">
      <c r="A206">
        <v>205</v>
      </c>
      <c r="B206" t="s">
        <v>246</v>
      </c>
      <c r="C206" s="11" t="s">
        <v>5624</v>
      </c>
      <c r="D206" s="10" t="s">
        <v>5703</v>
      </c>
      <c r="E206" t="s">
        <v>145</v>
      </c>
    </row>
    <row r="207" spans="1:5" ht="18" customHeight="1">
      <c r="A207">
        <v>206</v>
      </c>
      <c r="B207" t="s">
        <v>440</v>
      </c>
      <c r="C207" t="s">
        <v>1404</v>
      </c>
      <c r="D207" s="10" t="s">
        <v>5704</v>
      </c>
      <c r="E207" s="17" t="s">
        <v>262</v>
      </c>
    </row>
    <row r="208" spans="1:5" ht="18" customHeight="1">
      <c r="A208">
        <v>207</v>
      </c>
      <c r="B208" t="s">
        <v>246</v>
      </c>
      <c r="C208" s="11" t="s">
        <v>1404</v>
      </c>
      <c r="D208" s="10" t="s">
        <v>6341</v>
      </c>
      <c r="E208" s="1" t="s">
        <v>262</v>
      </c>
    </row>
    <row r="209" spans="1:5" ht="18" customHeight="1">
      <c r="A209">
        <v>208</v>
      </c>
      <c r="B209" t="s">
        <v>440</v>
      </c>
      <c r="C209" t="s">
        <v>1866</v>
      </c>
      <c r="D209" s="10" t="s">
        <v>6342</v>
      </c>
      <c r="E209" s="1" t="s">
        <v>2025</v>
      </c>
    </row>
    <row r="210" spans="1:5" ht="18" customHeight="1">
      <c r="A210">
        <v>209</v>
      </c>
      <c r="B210" t="s">
        <v>246</v>
      </c>
      <c r="C210" s="11" t="s">
        <v>1404</v>
      </c>
      <c r="D210" s="10" t="s">
        <v>5705</v>
      </c>
      <c r="E210" s="17" t="s">
        <v>297</v>
      </c>
    </row>
    <row r="211" spans="1:5" ht="18" customHeight="1">
      <c r="A211">
        <v>210</v>
      </c>
      <c r="B211" t="s">
        <v>246</v>
      </c>
      <c r="C211" s="2" t="s">
        <v>1404</v>
      </c>
      <c r="D211" s="10" t="s">
        <v>6741</v>
      </c>
      <c r="E211" s="1" t="s">
        <v>297</v>
      </c>
    </row>
    <row r="212" spans="1:5" ht="18" customHeight="1">
      <c r="A212">
        <v>211</v>
      </c>
      <c r="B212" t="s">
        <v>440</v>
      </c>
      <c r="C212" t="s">
        <v>1404</v>
      </c>
      <c r="D212" s="10" t="s">
        <v>6594</v>
      </c>
      <c r="E212" s="17" t="s">
        <v>402</v>
      </c>
    </row>
    <row r="213" spans="1:5" ht="18" customHeight="1">
      <c r="A213">
        <v>212</v>
      </c>
      <c r="B213" t="s">
        <v>246</v>
      </c>
      <c r="C213" s="11" t="s">
        <v>1404</v>
      </c>
      <c r="D213" s="10" t="s">
        <v>6595</v>
      </c>
      <c r="E213" s="1" t="s">
        <v>402</v>
      </c>
    </row>
    <row r="214" spans="1:5" ht="18" customHeight="1">
      <c r="A214">
        <v>213</v>
      </c>
      <c r="B214" t="s">
        <v>246</v>
      </c>
      <c r="C214" s="11" t="s">
        <v>1404</v>
      </c>
      <c r="D214" s="10" t="s">
        <v>5706</v>
      </c>
      <c r="E214" s="1" t="s">
        <v>402</v>
      </c>
    </row>
    <row r="215" spans="1:5" ht="18" customHeight="1">
      <c r="A215">
        <v>214</v>
      </c>
      <c r="B215" t="s">
        <v>246</v>
      </c>
      <c r="C215" s="11" t="s">
        <v>5624</v>
      </c>
      <c r="D215" s="10" t="s">
        <v>6596</v>
      </c>
      <c r="E215" t="s">
        <v>2468</v>
      </c>
    </row>
    <row r="216" spans="1:5" ht="18" customHeight="1">
      <c r="A216">
        <v>215</v>
      </c>
      <c r="B216" t="s">
        <v>440</v>
      </c>
      <c r="C216" t="s">
        <v>1404</v>
      </c>
      <c r="D216" s="10" t="s">
        <v>6597</v>
      </c>
      <c r="E216" t="s">
        <v>2468</v>
      </c>
    </row>
    <row r="217" spans="1:5" ht="18" customHeight="1">
      <c r="A217">
        <v>216</v>
      </c>
      <c r="B217" t="s">
        <v>440</v>
      </c>
      <c r="C217" t="s">
        <v>1404</v>
      </c>
      <c r="D217" s="10" t="s">
        <v>6599</v>
      </c>
      <c r="E217" t="s">
        <v>2468</v>
      </c>
    </row>
    <row r="218" spans="1:5" ht="18" customHeight="1">
      <c r="A218">
        <v>217</v>
      </c>
      <c r="B218" t="s">
        <v>246</v>
      </c>
      <c r="C218" s="11" t="s">
        <v>1404</v>
      </c>
      <c r="D218" s="10" t="s">
        <v>6598</v>
      </c>
      <c r="E218" s="17" t="s">
        <v>1417</v>
      </c>
    </row>
    <row r="219" spans="1:5" ht="18" customHeight="1">
      <c r="A219">
        <v>218</v>
      </c>
      <c r="B219" t="s">
        <v>440</v>
      </c>
      <c r="C219" t="s">
        <v>1404</v>
      </c>
      <c r="D219" s="10" t="s">
        <v>3705</v>
      </c>
      <c r="E219" s="17" t="s">
        <v>1499</v>
      </c>
    </row>
    <row r="220" spans="1:5" ht="18" customHeight="1">
      <c r="A220">
        <v>219</v>
      </c>
      <c r="B220" t="s">
        <v>246</v>
      </c>
      <c r="C220" s="11" t="s">
        <v>1404</v>
      </c>
      <c r="D220" s="10" t="s">
        <v>6343</v>
      </c>
      <c r="E220" s="1" t="s">
        <v>1417</v>
      </c>
    </row>
    <row r="221" spans="1:5" ht="18" customHeight="1">
      <c r="A221">
        <v>220</v>
      </c>
      <c r="B221" t="s">
        <v>246</v>
      </c>
      <c r="C221" s="2" t="s">
        <v>1404</v>
      </c>
      <c r="D221" s="10" t="s">
        <v>6344</v>
      </c>
      <c r="E221" s="1" t="s">
        <v>1417</v>
      </c>
    </row>
    <row r="222" spans="1:5" ht="18" customHeight="1">
      <c r="A222">
        <v>221</v>
      </c>
      <c r="B222" t="s">
        <v>246</v>
      </c>
      <c r="C222" s="2" t="s">
        <v>5096</v>
      </c>
      <c r="D222" s="10" t="s">
        <v>6345</v>
      </c>
      <c r="E222" s="1" t="s">
        <v>1499</v>
      </c>
    </row>
    <row r="223" spans="1:5" ht="18" customHeight="1">
      <c r="A223">
        <v>222</v>
      </c>
      <c r="B223" t="s">
        <v>246</v>
      </c>
      <c r="C223" s="2" t="s">
        <v>1404</v>
      </c>
      <c r="D223" s="10" t="s">
        <v>6346</v>
      </c>
      <c r="E223" t="s">
        <v>4334</v>
      </c>
    </row>
    <row r="224" spans="1:5" ht="18" customHeight="1">
      <c r="A224">
        <v>223</v>
      </c>
      <c r="B224" t="s">
        <v>3683</v>
      </c>
      <c r="C224" t="s">
        <v>468</v>
      </c>
      <c r="D224" s="10" t="s">
        <v>6600</v>
      </c>
      <c r="E224" t="s">
        <v>5372</v>
      </c>
    </row>
    <row r="225" spans="1:5" ht="18" customHeight="1">
      <c r="A225">
        <v>224</v>
      </c>
      <c r="B225" t="s">
        <v>440</v>
      </c>
      <c r="C225" t="s">
        <v>1404</v>
      </c>
      <c r="D225" s="10" t="s">
        <v>6347</v>
      </c>
      <c r="E225" s="17" t="s">
        <v>283</v>
      </c>
    </row>
    <row r="226" spans="1:5" ht="18" customHeight="1">
      <c r="A226">
        <v>225</v>
      </c>
      <c r="B226" t="s">
        <v>3683</v>
      </c>
      <c r="C226" t="s">
        <v>468</v>
      </c>
      <c r="D226" s="10" t="s">
        <v>6348</v>
      </c>
      <c r="E226" t="s">
        <v>2384</v>
      </c>
    </row>
    <row r="227" spans="1:5" ht="18" customHeight="1">
      <c r="A227">
        <v>226</v>
      </c>
      <c r="B227" t="s">
        <v>440</v>
      </c>
      <c r="C227" t="s">
        <v>1404</v>
      </c>
      <c r="D227" s="10" t="s">
        <v>3706</v>
      </c>
      <c r="E227" t="s">
        <v>2384</v>
      </c>
    </row>
    <row r="228" spans="1:5" ht="18" customHeight="1">
      <c r="A228">
        <v>227</v>
      </c>
      <c r="B228" t="s">
        <v>246</v>
      </c>
      <c r="C228" s="11" t="s">
        <v>1404</v>
      </c>
      <c r="D228" s="10" t="s">
        <v>3707</v>
      </c>
      <c r="E228" t="s">
        <v>2384</v>
      </c>
    </row>
    <row r="229" spans="1:5" ht="18" customHeight="1">
      <c r="A229">
        <v>228</v>
      </c>
      <c r="B229" t="s">
        <v>3683</v>
      </c>
      <c r="C229" t="s">
        <v>468</v>
      </c>
      <c r="D229" s="10" t="s">
        <v>6601</v>
      </c>
      <c r="E229" s="1" t="s">
        <v>1932</v>
      </c>
    </row>
    <row r="230" spans="1:5" ht="18" customHeight="1">
      <c r="A230">
        <v>229</v>
      </c>
      <c r="B230" t="s">
        <v>440</v>
      </c>
      <c r="C230" t="s">
        <v>5507</v>
      </c>
      <c r="D230" s="10" t="s">
        <v>6602</v>
      </c>
      <c r="E230" s="1" t="s">
        <v>1932</v>
      </c>
    </row>
    <row r="231" spans="1:5" ht="18" customHeight="1">
      <c r="A231">
        <v>230</v>
      </c>
      <c r="B231" t="s">
        <v>246</v>
      </c>
      <c r="C231" s="11" t="s">
        <v>5624</v>
      </c>
      <c r="D231" s="10" t="s">
        <v>6603</v>
      </c>
      <c r="E231" s="17" t="s">
        <v>401</v>
      </c>
    </row>
    <row r="232" spans="1:5" ht="18" customHeight="1">
      <c r="A232">
        <v>231</v>
      </c>
      <c r="B232" t="s">
        <v>246</v>
      </c>
      <c r="C232" s="11" t="s">
        <v>5096</v>
      </c>
      <c r="D232" s="10" t="s">
        <v>6604</v>
      </c>
      <c r="E232" t="s">
        <v>153</v>
      </c>
    </row>
    <row r="233" spans="1:5" ht="18" customHeight="1">
      <c r="A233">
        <v>232</v>
      </c>
      <c r="B233" t="s">
        <v>246</v>
      </c>
      <c r="C233" s="11" t="s">
        <v>1404</v>
      </c>
      <c r="D233" s="10" t="s">
        <v>6349</v>
      </c>
      <c r="E233" s="17" t="s">
        <v>290</v>
      </c>
    </row>
    <row r="234" spans="1:5" ht="18" customHeight="1">
      <c r="A234">
        <v>233</v>
      </c>
      <c r="B234" t="s">
        <v>246</v>
      </c>
      <c r="C234" s="11" t="s">
        <v>5624</v>
      </c>
      <c r="D234" s="10" t="s">
        <v>6350</v>
      </c>
      <c r="E234" t="s">
        <v>3854</v>
      </c>
    </row>
    <row r="235" spans="1:5" ht="18" customHeight="1">
      <c r="A235">
        <v>234</v>
      </c>
      <c r="B235" t="s">
        <v>440</v>
      </c>
      <c r="C235" t="s">
        <v>1872</v>
      </c>
      <c r="D235" s="10" t="s">
        <v>6351</v>
      </c>
      <c r="E235" t="s">
        <v>3854</v>
      </c>
    </row>
    <row r="236" spans="1:5" ht="18" customHeight="1">
      <c r="A236">
        <v>235</v>
      </c>
      <c r="B236" t="s">
        <v>3683</v>
      </c>
      <c r="C236" t="s">
        <v>468</v>
      </c>
      <c r="D236" s="10" t="s">
        <v>3708</v>
      </c>
      <c r="E236" s="17" t="s">
        <v>1432</v>
      </c>
    </row>
    <row r="237" spans="1:5" ht="18" customHeight="1">
      <c r="A237">
        <v>236</v>
      </c>
      <c r="B237" t="s">
        <v>440</v>
      </c>
      <c r="C237" t="s">
        <v>1404</v>
      </c>
      <c r="D237" s="10" t="s">
        <v>6353</v>
      </c>
      <c r="E237" t="s">
        <v>241</v>
      </c>
    </row>
    <row r="238" spans="1:5" ht="18" customHeight="1">
      <c r="A238">
        <v>237</v>
      </c>
      <c r="B238" t="s">
        <v>246</v>
      </c>
      <c r="C238" s="11" t="s">
        <v>1404</v>
      </c>
      <c r="D238" s="10" t="s">
        <v>6352</v>
      </c>
      <c r="E238" s="17" t="s">
        <v>431</v>
      </c>
    </row>
    <row r="239" spans="1:5" ht="18" customHeight="1">
      <c r="A239">
        <v>238</v>
      </c>
      <c r="B239" t="s">
        <v>440</v>
      </c>
      <c r="C239" t="s">
        <v>1404</v>
      </c>
      <c r="D239" s="10" t="s">
        <v>6354</v>
      </c>
      <c r="E239" t="s">
        <v>5198</v>
      </c>
    </row>
    <row r="240" spans="1:5" ht="18" customHeight="1">
      <c r="A240">
        <v>239</v>
      </c>
      <c r="B240" t="s">
        <v>246</v>
      </c>
      <c r="C240" s="11" t="s">
        <v>1404</v>
      </c>
      <c r="D240" s="10" t="s">
        <v>3709</v>
      </c>
      <c r="E240" t="s">
        <v>3964</v>
      </c>
    </row>
    <row r="241" spans="1:5" ht="18" customHeight="1">
      <c r="A241">
        <v>240</v>
      </c>
      <c r="B241" t="s">
        <v>246</v>
      </c>
      <c r="C241" s="2" t="s">
        <v>1404</v>
      </c>
      <c r="D241" s="10" t="s">
        <v>3710</v>
      </c>
      <c r="E241" t="s">
        <v>4018</v>
      </c>
    </row>
    <row r="242" spans="1:5" ht="18" customHeight="1">
      <c r="A242">
        <v>241</v>
      </c>
      <c r="B242" t="s">
        <v>246</v>
      </c>
      <c r="C242" s="2" t="s">
        <v>1872</v>
      </c>
      <c r="D242" s="10" t="s">
        <v>5707</v>
      </c>
      <c r="E242" t="s">
        <v>4018</v>
      </c>
    </row>
    <row r="243" spans="1:5" ht="18" customHeight="1">
      <c r="A243">
        <v>242</v>
      </c>
      <c r="B243" t="s">
        <v>246</v>
      </c>
      <c r="C243" s="11" t="s">
        <v>1404</v>
      </c>
      <c r="D243" s="10" t="s">
        <v>5708</v>
      </c>
      <c r="E243" t="s">
        <v>5244</v>
      </c>
    </row>
    <row r="244" spans="1:5" ht="18" customHeight="1">
      <c r="A244">
        <v>243</v>
      </c>
      <c r="B244" t="s">
        <v>246</v>
      </c>
      <c r="C244" s="2" t="s">
        <v>5587</v>
      </c>
      <c r="D244" s="10" t="s">
        <v>5709</v>
      </c>
      <c r="E244" t="s">
        <v>4270</v>
      </c>
    </row>
    <row r="245" spans="1:5" ht="18" customHeight="1">
      <c r="A245">
        <v>244</v>
      </c>
      <c r="B245" t="s">
        <v>246</v>
      </c>
      <c r="C245" s="2" t="s">
        <v>1404</v>
      </c>
      <c r="D245" s="10" t="s">
        <v>6742</v>
      </c>
      <c r="E245" s="1" t="s">
        <v>2107</v>
      </c>
    </row>
    <row r="246" spans="1:5" ht="18" customHeight="1">
      <c r="A246">
        <v>245</v>
      </c>
      <c r="B246" t="s">
        <v>440</v>
      </c>
      <c r="C246" t="s">
        <v>1404</v>
      </c>
      <c r="D246" s="10" t="s">
        <v>6605</v>
      </c>
      <c r="E246" t="s">
        <v>231</v>
      </c>
    </row>
    <row r="247" spans="1:5" ht="18" customHeight="1">
      <c r="A247">
        <v>246</v>
      </c>
      <c r="B247" t="s">
        <v>246</v>
      </c>
      <c r="C247" s="2" t="s">
        <v>5096</v>
      </c>
      <c r="D247" s="10" t="s">
        <v>6355</v>
      </c>
      <c r="E247" s="17" t="s">
        <v>414</v>
      </c>
    </row>
    <row r="248" spans="1:5" ht="18" customHeight="1">
      <c r="A248">
        <v>247</v>
      </c>
      <c r="B248" t="s">
        <v>246</v>
      </c>
      <c r="C248" s="11" t="s">
        <v>5096</v>
      </c>
      <c r="D248" s="10" t="s">
        <v>6606</v>
      </c>
      <c r="E248" s="1" t="s">
        <v>414</v>
      </c>
    </row>
    <row r="249" spans="1:5" ht="18" customHeight="1">
      <c r="A249">
        <v>248</v>
      </c>
      <c r="B249" t="s">
        <v>440</v>
      </c>
      <c r="C249" t="s">
        <v>1404</v>
      </c>
      <c r="D249" s="10" t="s">
        <v>5710</v>
      </c>
      <c r="E249" t="s">
        <v>102</v>
      </c>
    </row>
    <row r="250" spans="1:5" ht="18" customHeight="1">
      <c r="A250">
        <v>249</v>
      </c>
      <c r="B250" t="s">
        <v>246</v>
      </c>
      <c r="C250" s="11" t="s">
        <v>1404</v>
      </c>
      <c r="D250" s="10" t="s">
        <v>6607</v>
      </c>
      <c r="E250" t="s">
        <v>102</v>
      </c>
    </row>
    <row r="251" spans="1:5" ht="18" customHeight="1">
      <c r="A251">
        <v>250</v>
      </c>
      <c r="B251" t="s">
        <v>246</v>
      </c>
      <c r="C251" s="11" t="s">
        <v>5096</v>
      </c>
      <c r="D251" s="10" t="s">
        <v>3711</v>
      </c>
      <c r="E251" t="s">
        <v>102</v>
      </c>
    </row>
    <row r="252" spans="1:5" ht="18" customHeight="1">
      <c r="A252">
        <v>251</v>
      </c>
      <c r="B252" t="s">
        <v>246</v>
      </c>
      <c r="C252" s="11" t="s">
        <v>5096</v>
      </c>
      <c r="D252" s="10" t="s">
        <v>6356</v>
      </c>
      <c r="E252" s="17" t="s">
        <v>322</v>
      </c>
    </row>
    <row r="253" spans="1:5" ht="18" customHeight="1">
      <c r="A253">
        <v>252</v>
      </c>
      <c r="B253" t="s">
        <v>440</v>
      </c>
      <c r="C253" t="s">
        <v>1404</v>
      </c>
      <c r="D253" s="10" t="s">
        <v>3712</v>
      </c>
      <c r="E253" s="1" t="s">
        <v>322</v>
      </c>
    </row>
    <row r="254" spans="1:5" ht="18" customHeight="1">
      <c r="A254">
        <v>253</v>
      </c>
      <c r="B254" t="s">
        <v>440</v>
      </c>
      <c r="C254" t="s">
        <v>1404</v>
      </c>
      <c r="D254" s="10" t="s">
        <v>3713</v>
      </c>
      <c r="E254" t="s">
        <v>4103</v>
      </c>
    </row>
    <row r="255" spans="1:5" ht="18" customHeight="1">
      <c r="A255">
        <v>254</v>
      </c>
      <c r="B255" t="s">
        <v>440</v>
      </c>
      <c r="C255" t="s">
        <v>1872</v>
      </c>
      <c r="D255" s="10" t="s">
        <v>3714</v>
      </c>
      <c r="E255" t="s">
        <v>5291</v>
      </c>
    </row>
    <row r="256" spans="1:5" ht="18" customHeight="1">
      <c r="A256">
        <v>255</v>
      </c>
      <c r="B256" t="s">
        <v>3683</v>
      </c>
      <c r="C256" t="s">
        <v>468</v>
      </c>
      <c r="D256" s="10" t="s">
        <v>6608</v>
      </c>
      <c r="E256" t="s">
        <v>160</v>
      </c>
    </row>
    <row r="257" spans="1:5" ht="18" customHeight="1">
      <c r="A257">
        <v>256</v>
      </c>
      <c r="B257" t="s">
        <v>246</v>
      </c>
      <c r="C257" s="2" t="s">
        <v>1404</v>
      </c>
      <c r="D257" s="10" t="s">
        <v>3715</v>
      </c>
      <c r="E257" s="17" t="s">
        <v>274</v>
      </c>
    </row>
    <row r="258" spans="1:5" ht="18" customHeight="1">
      <c r="A258">
        <v>257</v>
      </c>
      <c r="B258" t="s">
        <v>440</v>
      </c>
      <c r="C258" t="s">
        <v>1404</v>
      </c>
      <c r="D258" s="10" t="s">
        <v>6357</v>
      </c>
      <c r="E258" s="1" t="s">
        <v>274</v>
      </c>
    </row>
    <row r="259" spans="1:5" ht="18" customHeight="1">
      <c r="A259">
        <v>258</v>
      </c>
      <c r="B259" t="s">
        <v>246</v>
      </c>
      <c r="C259" s="2" t="s">
        <v>1404</v>
      </c>
      <c r="D259" s="10" t="s">
        <v>6358</v>
      </c>
      <c r="E259" s="17" t="s">
        <v>5784</v>
      </c>
    </row>
    <row r="260" spans="1:5" ht="18" customHeight="1">
      <c r="A260">
        <v>259</v>
      </c>
      <c r="B260" t="s">
        <v>3683</v>
      </c>
      <c r="C260" t="s">
        <v>468</v>
      </c>
      <c r="D260" s="10" t="s">
        <v>6743</v>
      </c>
      <c r="E260" s="1" t="s">
        <v>5784</v>
      </c>
    </row>
    <row r="261" spans="1:5" ht="18" customHeight="1">
      <c r="A261">
        <v>260</v>
      </c>
      <c r="B261" t="s">
        <v>246</v>
      </c>
      <c r="C261" s="2" t="s">
        <v>1404</v>
      </c>
      <c r="D261" s="10" t="s">
        <v>6359</v>
      </c>
      <c r="E261" s="1" t="s">
        <v>5784</v>
      </c>
    </row>
    <row r="262" spans="1:5" ht="18" customHeight="1">
      <c r="A262">
        <v>261</v>
      </c>
      <c r="B262" t="s">
        <v>246</v>
      </c>
      <c r="C262" s="2" t="s">
        <v>5587</v>
      </c>
      <c r="D262" s="10" t="s">
        <v>3716</v>
      </c>
      <c r="E262" t="s">
        <v>21</v>
      </c>
    </row>
    <row r="263" spans="1:5" ht="18" customHeight="1">
      <c r="A263">
        <v>262</v>
      </c>
      <c r="B263" t="s">
        <v>246</v>
      </c>
      <c r="C263" s="2" t="s">
        <v>1404</v>
      </c>
      <c r="D263" s="10" t="s">
        <v>6609</v>
      </c>
      <c r="E263" t="s">
        <v>21</v>
      </c>
    </row>
    <row r="264" spans="1:5" ht="18" customHeight="1">
      <c r="A264">
        <v>263</v>
      </c>
      <c r="B264" t="s">
        <v>246</v>
      </c>
      <c r="C264" s="2" t="s">
        <v>1404</v>
      </c>
      <c r="D264" s="10" t="s">
        <v>6360</v>
      </c>
      <c r="E264" t="s">
        <v>21</v>
      </c>
    </row>
    <row r="265" spans="1:5" ht="18" customHeight="1">
      <c r="A265">
        <v>264</v>
      </c>
      <c r="B265" t="s">
        <v>3683</v>
      </c>
      <c r="C265" t="s">
        <v>468</v>
      </c>
      <c r="D265" s="10" t="s">
        <v>5711</v>
      </c>
      <c r="E265" t="s">
        <v>21</v>
      </c>
    </row>
    <row r="266" spans="1:5" ht="18" customHeight="1">
      <c r="A266">
        <v>265</v>
      </c>
      <c r="B266" t="s">
        <v>246</v>
      </c>
      <c r="C266" s="2" t="s">
        <v>1404</v>
      </c>
      <c r="D266" s="10" t="s">
        <v>6361</v>
      </c>
      <c r="E266" t="s">
        <v>21</v>
      </c>
    </row>
    <row r="267" spans="1:5" ht="18" customHeight="1">
      <c r="A267">
        <v>266</v>
      </c>
      <c r="B267" t="s">
        <v>3683</v>
      </c>
      <c r="C267" t="s">
        <v>468</v>
      </c>
      <c r="D267" s="10" t="s">
        <v>6610</v>
      </c>
      <c r="E267" s="1" t="s">
        <v>282</v>
      </c>
    </row>
    <row r="268" spans="1:5" ht="18" customHeight="1">
      <c r="A268">
        <v>267</v>
      </c>
      <c r="B268" t="s">
        <v>3683</v>
      </c>
      <c r="C268" t="s">
        <v>1279</v>
      </c>
      <c r="D268" s="10" t="s">
        <v>6611</v>
      </c>
      <c r="E268" s="1" t="s">
        <v>282</v>
      </c>
    </row>
    <row r="269" spans="1:5" ht="18" customHeight="1">
      <c r="A269">
        <v>268</v>
      </c>
      <c r="B269" t="s">
        <v>440</v>
      </c>
      <c r="C269" t="s">
        <v>1872</v>
      </c>
      <c r="D269" s="10" t="s">
        <v>6362</v>
      </c>
      <c r="E269" t="s">
        <v>3847</v>
      </c>
    </row>
    <row r="270" spans="1:5" ht="18" customHeight="1">
      <c r="A270">
        <v>269</v>
      </c>
      <c r="B270" t="s">
        <v>246</v>
      </c>
      <c r="C270" s="11" t="s">
        <v>5096</v>
      </c>
      <c r="D270" s="10" t="s">
        <v>6612</v>
      </c>
      <c r="E270" t="s">
        <v>5192</v>
      </c>
    </row>
    <row r="271" spans="1:5" ht="18" customHeight="1">
      <c r="A271">
        <v>270</v>
      </c>
      <c r="B271" t="s">
        <v>246</v>
      </c>
      <c r="C271" s="2" t="s">
        <v>1404</v>
      </c>
      <c r="D271" s="10" t="s">
        <v>6363</v>
      </c>
      <c r="E271" t="s">
        <v>150</v>
      </c>
    </row>
    <row r="272" spans="1:5" ht="18" customHeight="1">
      <c r="A272">
        <v>271</v>
      </c>
      <c r="B272" t="s">
        <v>3683</v>
      </c>
      <c r="C272" t="s">
        <v>468</v>
      </c>
      <c r="D272" s="10" t="s">
        <v>6364</v>
      </c>
      <c r="E272" s="17" t="s">
        <v>278</v>
      </c>
    </row>
    <row r="273" spans="1:5" ht="18" customHeight="1">
      <c r="A273">
        <v>272</v>
      </c>
      <c r="B273" t="s">
        <v>440</v>
      </c>
      <c r="C273" t="s">
        <v>5507</v>
      </c>
      <c r="D273" s="10" t="s">
        <v>6613</v>
      </c>
      <c r="E273" s="1" t="s">
        <v>278</v>
      </c>
    </row>
    <row r="274" spans="1:5" ht="18" customHeight="1">
      <c r="A274">
        <v>273</v>
      </c>
      <c r="B274" t="s">
        <v>246</v>
      </c>
      <c r="C274" s="11" t="s">
        <v>1404</v>
      </c>
      <c r="D274" s="10" t="s">
        <v>6614</v>
      </c>
      <c r="E274" t="s">
        <v>232</v>
      </c>
    </row>
    <row r="275" spans="1:5" ht="18" customHeight="1">
      <c r="A275">
        <v>274</v>
      </c>
      <c r="B275" t="s">
        <v>440</v>
      </c>
      <c r="C275" t="s">
        <v>1404</v>
      </c>
      <c r="D275" s="10" t="s">
        <v>6365</v>
      </c>
      <c r="E275" s="17" t="s">
        <v>416</v>
      </c>
    </row>
    <row r="276" spans="1:5" ht="18" customHeight="1">
      <c r="A276">
        <v>275</v>
      </c>
      <c r="B276" t="s">
        <v>246</v>
      </c>
      <c r="C276" s="11" t="s">
        <v>1404</v>
      </c>
      <c r="D276" s="10" t="s">
        <v>5712</v>
      </c>
      <c r="E276" t="s">
        <v>4083</v>
      </c>
    </row>
    <row r="277" spans="1:5" ht="18" customHeight="1">
      <c r="A277">
        <v>276</v>
      </c>
      <c r="B277" t="s">
        <v>246</v>
      </c>
      <c r="C277" s="2" t="s">
        <v>1404</v>
      </c>
      <c r="D277" s="10" t="s">
        <v>3717</v>
      </c>
      <c r="E277" t="s">
        <v>4083</v>
      </c>
    </row>
    <row r="278" spans="1:5" ht="18" customHeight="1">
      <c r="A278">
        <v>277</v>
      </c>
      <c r="B278" t="s">
        <v>6239</v>
      </c>
      <c r="C278" t="s">
        <v>468</v>
      </c>
      <c r="D278" s="10" t="s">
        <v>6615</v>
      </c>
      <c r="E278" t="s">
        <v>5173</v>
      </c>
    </row>
    <row r="279" spans="1:5" ht="18" customHeight="1">
      <c r="A279">
        <v>278</v>
      </c>
      <c r="B279" t="s">
        <v>246</v>
      </c>
      <c r="C279" s="2" t="s">
        <v>1404</v>
      </c>
      <c r="D279" s="10" t="s">
        <v>6366</v>
      </c>
      <c r="E279" t="s">
        <v>6236</v>
      </c>
    </row>
    <row r="280" spans="1:5" ht="18" customHeight="1">
      <c r="A280">
        <v>279</v>
      </c>
      <c r="B280" t="s">
        <v>246</v>
      </c>
      <c r="C280" s="2" t="s">
        <v>1404</v>
      </c>
      <c r="D280" s="10" t="s">
        <v>5713</v>
      </c>
      <c r="E280" t="s">
        <v>37</v>
      </c>
    </row>
    <row r="281" spans="1:5" ht="18" customHeight="1">
      <c r="A281">
        <v>280</v>
      </c>
      <c r="B281" t="s">
        <v>246</v>
      </c>
      <c r="C281" s="11" t="s">
        <v>1404</v>
      </c>
      <c r="D281" s="10" t="s">
        <v>6367</v>
      </c>
      <c r="E281" t="s">
        <v>37</v>
      </c>
    </row>
    <row r="282" spans="1:5" ht="18" customHeight="1">
      <c r="A282">
        <v>281</v>
      </c>
      <c r="B282" t="s">
        <v>6239</v>
      </c>
      <c r="C282" t="s">
        <v>468</v>
      </c>
      <c r="D282" s="10" t="s">
        <v>3718</v>
      </c>
      <c r="E282" s="17" t="s">
        <v>331</v>
      </c>
    </row>
    <row r="283" spans="1:5" ht="18" customHeight="1">
      <c r="A283">
        <v>282</v>
      </c>
      <c r="B283" t="s">
        <v>440</v>
      </c>
      <c r="C283" t="s">
        <v>1404</v>
      </c>
      <c r="D283" s="10" t="s">
        <v>5714</v>
      </c>
      <c r="E283" t="s">
        <v>3957</v>
      </c>
    </row>
    <row r="284" spans="1:5" ht="18" customHeight="1">
      <c r="A284">
        <v>283</v>
      </c>
      <c r="B284" t="s">
        <v>246</v>
      </c>
      <c r="C284" s="11" t="s">
        <v>1404</v>
      </c>
      <c r="D284" s="10" t="s">
        <v>6368</v>
      </c>
      <c r="E284" t="s">
        <v>5376</v>
      </c>
    </row>
    <row r="285" spans="1:5" ht="18" customHeight="1">
      <c r="A285">
        <v>284</v>
      </c>
      <c r="B285" t="s">
        <v>246</v>
      </c>
      <c r="C285" s="2" t="s">
        <v>1404</v>
      </c>
      <c r="D285" s="10" t="s">
        <v>6252</v>
      </c>
      <c r="E285" t="s">
        <v>3802</v>
      </c>
    </row>
    <row r="286" spans="1:5" ht="18" customHeight="1">
      <c r="A286">
        <v>285</v>
      </c>
      <c r="B286" t="s">
        <v>246</v>
      </c>
      <c r="C286" s="2" t="s">
        <v>1404</v>
      </c>
      <c r="D286" s="10" t="s">
        <v>6616</v>
      </c>
      <c r="E286" t="s">
        <v>5107</v>
      </c>
    </row>
    <row r="287" spans="1:5" ht="18" customHeight="1">
      <c r="A287">
        <v>286</v>
      </c>
      <c r="B287" t="s">
        <v>440</v>
      </c>
      <c r="C287" t="s">
        <v>1404</v>
      </c>
      <c r="D287" s="10" t="s">
        <v>6369</v>
      </c>
      <c r="E287" t="s">
        <v>458</v>
      </c>
    </row>
    <row r="288" spans="1:5" ht="18" customHeight="1">
      <c r="A288">
        <v>287</v>
      </c>
      <c r="B288" t="s">
        <v>246</v>
      </c>
      <c r="C288" s="11" t="s">
        <v>1404</v>
      </c>
      <c r="D288" s="10" t="s">
        <v>6617</v>
      </c>
      <c r="E288" t="s">
        <v>458</v>
      </c>
    </row>
    <row r="289" spans="1:5" ht="18" customHeight="1">
      <c r="A289">
        <v>288</v>
      </c>
      <c r="B289" t="s">
        <v>246</v>
      </c>
      <c r="C289" s="2" t="s">
        <v>5096</v>
      </c>
      <c r="D289" s="10" t="s">
        <v>6370</v>
      </c>
      <c r="E289" t="s">
        <v>458</v>
      </c>
    </row>
    <row r="290" spans="1:5" ht="18" customHeight="1">
      <c r="A290">
        <v>289</v>
      </c>
      <c r="B290" t="s">
        <v>246</v>
      </c>
      <c r="C290" s="2" t="s">
        <v>1404</v>
      </c>
      <c r="D290" s="10" t="s">
        <v>5715</v>
      </c>
      <c r="E290" s="17" t="s">
        <v>1597</v>
      </c>
    </row>
    <row r="291" spans="1:5" ht="18" customHeight="1">
      <c r="A291">
        <v>290</v>
      </c>
      <c r="B291" t="s">
        <v>246</v>
      </c>
      <c r="C291" s="2" t="s">
        <v>5507</v>
      </c>
      <c r="D291" s="10" t="s">
        <v>6371</v>
      </c>
      <c r="E291" s="1" t="s">
        <v>1597</v>
      </c>
    </row>
    <row r="292" spans="1:5" ht="18" customHeight="1">
      <c r="A292">
        <v>291</v>
      </c>
      <c r="B292" t="s">
        <v>6239</v>
      </c>
      <c r="C292" t="s">
        <v>468</v>
      </c>
      <c r="D292" s="10" t="s">
        <v>5716</v>
      </c>
      <c r="E292" s="1" t="s">
        <v>1597</v>
      </c>
    </row>
    <row r="293" spans="1:5" ht="18" customHeight="1">
      <c r="A293">
        <v>292</v>
      </c>
      <c r="B293" t="s">
        <v>246</v>
      </c>
      <c r="C293" s="11" t="s">
        <v>1404</v>
      </c>
      <c r="D293" s="10" t="s">
        <v>6372</v>
      </c>
      <c r="E293" t="s">
        <v>4076</v>
      </c>
    </row>
    <row r="294" spans="1:5" ht="18" customHeight="1">
      <c r="A294">
        <v>293</v>
      </c>
      <c r="B294" t="s">
        <v>440</v>
      </c>
      <c r="C294" t="s">
        <v>1404</v>
      </c>
      <c r="D294" s="10" t="s">
        <v>6618</v>
      </c>
      <c r="E294" t="s">
        <v>8</v>
      </c>
    </row>
    <row r="295" spans="1:5" ht="18" customHeight="1">
      <c r="A295">
        <v>294</v>
      </c>
      <c r="B295" t="s">
        <v>246</v>
      </c>
      <c r="C295" s="2" t="s">
        <v>1404</v>
      </c>
      <c r="D295" s="10" t="s">
        <v>6619</v>
      </c>
      <c r="E295" t="s">
        <v>25</v>
      </c>
    </row>
    <row r="296" spans="1:5" ht="18" customHeight="1">
      <c r="A296">
        <v>295</v>
      </c>
      <c r="B296" t="s">
        <v>246</v>
      </c>
      <c r="C296" s="2" t="s">
        <v>1404</v>
      </c>
      <c r="D296" s="10" t="s">
        <v>5717</v>
      </c>
      <c r="E296" s="17" t="s">
        <v>315</v>
      </c>
    </row>
    <row r="297" spans="1:5" ht="18" customHeight="1">
      <c r="A297">
        <v>296</v>
      </c>
      <c r="B297" t="s">
        <v>6239</v>
      </c>
      <c r="C297" t="s">
        <v>468</v>
      </c>
      <c r="D297" s="10" t="s">
        <v>6373</v>
      </c>
      <c r="E297" t="s">
        <v>143</v>
      </c>
    </row>
    <row r="298" spans="1:5" ht="18" customHeight="1">
      <c r="A298">
        <v>297</v>
      </c>
      <c r="B298" t="s">
        <v>3683</v>
      </c>
      <c r="C298" t="s">
        <v>468</v>
      </c>
      <c r="D298" s="10" t="s">
        <v>6620</v>
      </c>
      <c r="E298" t="s">
        <v>143</v>
      </c>
    </row>
    <row r="299" spans="1:5" ht="18" customHeight="1">
      <c r="A299">
        <v>298</v>
      </c>
      <c r="B299" t="s">
        <v>3683</v>
      </c>
      <c r="C299" t="s">
        <v>468</v>
      </c>
      <c r="D299" s="10" t="s">
        <v>6374</v>
      </c>
      <c r="E299" s="17" t="s">
        <v>252</v>
      </c>
    </row>
    <row r="300" spans="1:5" ht="18" customHeight="1">
      <c r="A300">
        <v>299</v>
      </c>
      <c r="B300" t="s">
        <v>440</v>
      </c>
      <c r="C300" t="s">
        <v>1404</v>
      </c>
      <c r="D300" s="10" t="s">
        <v>6375</v>
      </c>
      <c r="E300" s="17" t="s">
        <v>252</v>
      </c>
    </row>
    <row r="301" spans="1:5" ht="18" customHeight="1">
      <c r="A301">
        <v>300</v>
      </c>
      <c r="B301" t="s">
        <v>246</v>
      </c>
      <c r="C301" s="11" t="s">
        <v>1404</v>
      </c>
      <c r="D301" s="10" t="s">
        <v>6621</v>
      </c>
      <c r="E301" s="1" t="s">
        <v>252</v>
      </c>
    </row>
    <row r="302" spans="1:5" ht="18" customHeight="1">
      <c r="A302">
        <v>301</v>
      </c>
      <c r="B302" t="s">
        <v>3683</v>
      </c>
      <c r="C302" t="s">
        <v>468</v>
      </c>
      <c r="D302" s="10" t="s">
        <v>6376</v>
      </c>
      <c r="E302" s="1" t="s">
        <v>252</v>
      </c>
    </row>
    <row r="303" spans="1:5" ht="18" customHeight="1">
      <c r="A303">
        <v>302</v>
      </c>
      <c r="B303" t="s">
        <v>246</v>
      </c>
      <c r="C303" s="11" t="s">
        <v>5096</v>
      </c>
      <c r="D303" s="10" t="s">
        <v>6377</v>
      </c>
      <c r="E303" s="1" t="s">
        <v>252</v>
      </c>
    </row>
    <row r="304" spans="1:5" ht="18" customHeight="1">
      <c r="A304">
        <v>303</v>
      </c>
      <c r="B304" t="s">
        <v>246</v>
      </c>
      <c r="C304" s="2" t="s">
        <v>1404</v>
      </c>
      <c r="D304" s="10" t="s">
        <v>5718</v>
      </c>
      <c r="E304" t="s">
        <v>673</v>
      </c>
    </row>
    <row r="305" spans="1:5" ht="18" customHeight="1">
      <c r="A305">
        <v>304</v>
      </c>
      <c r="B305" t="s">
        <v>246</v>
      </c>
      <c r="C305" s="11" t="s">
        <v>5096</v>
      </c>
      <c r="D305" s="10" t="s">
        <v>6253</v>
      </c>
      <c r="E305" t="s">
        <v>214</v>
      </c>
    </row>
    <row r="306" spans="1:5" ht="18" customHeight="1">
      <c r="A306">
        <v>305</v>
      </c>
      <c r="B306" t="s">
        <v>3683</v>
      </c>
      <c r="C306" t="s">
        <v>468</v>
      </c>
      <c r="D306" s="10" t="s">
        <v>6378</v>
      </c>
      <c r="E306" t="s">
        <v>54</v>
      </c>
    </row>
    <row r="307" spans="1:5" ht="18" customHeight="1">
      <c r="A307">
        <v>306</v>
      </c>
      <c r="B307" t="s">
        <v>246</v>
      </c>
      <c r="C307" s="11" t="s">
        <v>5587</v>
      </c>
      <c r="D307" s="10" t="s">
        <v>6622</v>
      </c>
      <c r="E307" t="s">
        <v>54</v>
      </c>
    </row>
    <row r="308" spans="1:5" ht="18" customHeight="1">
      <c r="A308">
        <v>307</v>
      </c>
      <c r="B308" t="s">
        <v>440</v>
      </c>
      <c r="C308" t="s">
        <v>1404</v>
      </c>
      <c r="D308" s="10" t="s">
        <v>6623</v>
      </c>
      <c r="E308" t="s">
        <v>214</v>
      </c>
    </row>
    <row r="309" spans="1:5" ht="18" customHeight="1">
      <c r="A309">
        <v>308</v>
      </c>
      <c r="B309" t="s">
        <v>246</v>
      </c>
      <c r="C309" s="11" t="s">
        <v>1404</v>
      </c>
      <c r="D309" s="10" t="s">
        <v>6624</v>
      </c>
      <c r="E309" t="s">
        <v>54</v>
      </c>
    </row>
    <row r="310" spans="1:5" ht="18" customHeight="1">
      <c r="A310">
        <v>309</v>
      </c>
      <c r="B310" t="s">
        <v>3683</v>
      </c>
      <c r="C310" t="s">
        <v>468</v>
      </c>
      <c r="D310" s="10" t="s">
        <v>6625</v>
      </c>
      <c r="E310" t="s">
        <v>214</v>
      </c>
    </row>
    <row r="311" spans="1:5" ht="18" customHeight="1">
      <c r="A311">
        <v>310</v>
      </c>
      <c r="B311" t="s">
        <v>440</v>
      </c>
      <c r="C311" t="s">
        <v>1404</v>
      </c>
      <c r="D311" s="10" t="s">
        <v>6729</v>
      </c>
      <c r="E311" s="17" t="s">
        <v>397</v>
      </c>
    </row>
    <row r="312" spans="1:5" ht="18" customHeight="1">
      <c r="A312">
        <v>311</v>
      </c>
      <c r="B312" t="s">
        <v>246</v>
      </c>
      <c r="C312" s="11" t="s">
        <v>1404</v>
      </c>
      <c r="D312" s="10" t="s">
        <v>6254</v>
      </c>
      <c r="E312" s="1" t="s">
        <v>397</v>
      </c>
    </row>
    <row r="313" spans="1:5" ht="18" customHeight="1">
      <c r="A313">
        <v>312</v>
      </c>
      <c r="B313" t="s">
        <v>246</v>
      </c>
      <c r="C313" s="2" t="s">
        <v>1404</v>
      </c>
      <c r="D313" s="10" t="s">
        <v>6626</v>
      </c>
      <c r="E313" s="1" t="s">
        <v>397</v>
      </c>
    </row>
    <row r="314" spans="1:5" ht="18" customHeight="1">
      <c r="A314">
        <v>313</v>
      </c>
      <c r="B314" t="s">
        <v>440</v>
      </c>
      <c r="C314" t="s">
        <v>5624</v>
      </c>
      <c r="D314" s="10" t="s">
        <v>6379</v>
      </c>
      <c r="E314" t="s">
        <v>1365</v>
      </c>
    </row>
    <row r="315" spans="1:5" ht="18" customHeight="1">
      <c r="A315">
        <v>314</v>
      </c>
      <c r="B315" t="s">
        <v>246</v>
      </c>
      <c r="C315" s="11" t="s">
        <v>5507</v>
      </c>
      <c r="D315" s="10" t="s">
        <v>6380</v>
      </c>
      <c r="E315" t="s">
        <v>1365</v>
      </c>
    </row>
    <row r="316" spans="1:5" ht="18" customHeight="1">
      <c r="A316">
        <v>315</v>
      </c>
      <c r="B316" t="s">
        <v>246</v>
      </c>
      <c r="C316" s="2" t="s">
        <v>1404</v>
      </c>
      <c r="D316" s="10" t="s">
        <v>6627</v>
      </c>
      <c r="E316" s="17" t="s">
        <v>1400</v>
      </c>
    </row>
    <row r="317" spans="1:5" ht="18" customHeight="1">
      <c r="A317">
        <v>316</v>
      </c>
      <c r="B317" t="s">
        <v>440</v>
      </c>
      <c r="C317" t="s">
        <v>1404</v>
      </c>
      <c r="D317" s="10" t="s">
        <v>6381</v>
      </c>
      <c r="E317" t="s">
        <v>3199</v>
      </c>
    </row>
    <row r="318" spans="1:5" ht="18" customHeight="1">
      <c r="A318">
        <v>317</v>
      </c>
      <c r="B318" t="s">
        <v>246</v>
      </c>
      <c r="C318" s="2" t="s">
        <v>1404</v>
      </c>
      <c r="D318" s="10" t="s">
        <v>6628</v>
      </c>
      <c r="E318" s="1" t="s">
        <v>1984</v>
      </c>
    </row>
    <row r="319" spans="1:5" ht="18" customHeight="1">
      <c r="A319">
        <v>318</v>
      </c>
      <c r="B319" t="s">
        <v>246</v>
      </c>
      <c r="C319" s="11" t="s">
        <v>1404</v>
      </c>
      <c r="D319" s="10" t="s">
        <v>6629</v>
      </c>
      <c r="E319" t="s">
        <v>5133</v>
      </c>
    </row>
    <row r="320" spans="1:5" ht="18" customHeight="1">
      <c r="A320">
        <v>319</v>
      </c>
      <c r="B320" t="s">
        <v>440</v>
      </c>
      <c r="C320" t="s">
        <v>1404</v>
      </c>
      <c r="D320" s="10" t="s">
        <v>6630</v>
      </c>
      <c r="E320" t="s">
        <v>177</v>
      </c>
    </row>
    <row r="321" spans="1:5" ht="18" customHeight="1">
      <c r="A321">
        <v>320</v>
      </c>
      <c r="B321" t="s">
        <v>246</v>
      </c>
      <c r="C321" s="11" t="s">
        <v>5624</v>
      </c>
      <c r="D321" s="10" t="s">
        <v>3719</v>
      </c>
      <c r="E321" t="s">
        <v>67</v>
      </c>
    </row>
    <row r="322" spans="1:5" ht="18" customHeight="1">
      <c r="A322">
        <v>321</v>
      </c>
      <c r="B322" t="s">
        <v>246</v>
      </c>
      <c r="C322" s="2" t="s">
        <v>1404</v>
      </c>
      <c r="D322" s="10" t="s">
        <v>5719</v>
      </c>
      <c r="E322" t="s">
        <v>67</v>
      </c>
    </row>
    <row r="323" spans="1:5" ht="18" customHeight="1">
      <c r="A323">
        <v>322</v>
      </c>
      <c r="B323" t="s">
        <v>246</v>
      </c>
      <c r="C323" s="2" t="s">
        <v>1404</v>
      </c>
      <c r="D323" s="10" t="s">
        <v>6382</v>
      </c>
      <c r="E323" t="s">
        <v>67</v>
      </c>
    </row>
    <row r="324" spans="1:5" ht="18" customHeight="1">
      <c r="A324">
        <v>323</v>
      </c>
      <c r="B324" t="s">
        <v>246</v>
      </c>
      <c r="C324" s="2" t="s">
        <v>1404</v>
      </c>
      <c r="D324" s="10" t="s">
        <v>6631</v>
      </c>
      <c r="E324" t="s">
        <v>177</v>
      </c>
    </row>
    <row r="325" spans="1:5" ht="18" customHeight="1">
      <c r="A325">
        <v>324</v>
      </c>
      <c r="B325" t="s">
        <v>246</v>
      </c>
      <c r="C325" s="2" t="s">
        <v>1404</v>
      </c>
      <c r="D325" s="10" t="s">
        <v>6632</v>
      </c>
      <c r="E325" s="17" t="s">
        <v>303</v>
      </c>
    </row>
    <row r="326" spans="1:5" ht="18" customHeight="1">
      <c r="A326">
        <v>325</v>
      </c>
      <c r="B326" t="s">
        <v>440</v>
      </c>
      <c r="C326" t="s">
        <v>1404</v>
      </c>
      <c r="D326" s="10" t="s">
        <v>5720</v>
      </c>
      <c r="E326" s="1" t="s">
        <v>303</v>
      </c>
    </row>
    <row r="327" spans="1:5" ht="18" customHeight="1">
      <c r="A327">
        <v>326</v>
      </c>
      <c r="B327" t="s">
        <v>440</v>
      </c>
      <c r="C327" t="s">
        <v>1404</v>
      </c>
      <c r="D327" s="10" t="s">
        <v>6384</v>
      </c>
      <c r="E327" s="1" t="s">
        <v>303</v>
      </c>
    </row>
    <row r="328" spans="1:5" ht="18" customHeight="1">
      <c r="A328">
        <v>327</v>
      </c>
      <c r="B328" t="s">
        <v>246</v>
      </c>
      <c r="C328" s="2" t="s">
        <v>5096</v>
      </c>
      <c r="D328" s="10" t="s">
        <v>6385</v>
      </c>
      <c r="E328" s="17" t="s">
        <v>5799</v>
      </c>
    </row>
    <row r="329" spans="1:5" ht="18" customHeight="1">
      <c r="A329">
        <v>328</v>
      </c>
      <c r="B329" t="s">
        <v>246</v>
      </c>
      <c r="C329" s="11" t="s">
        <v>5096</v>
      </c>
      <c r="D329" s="10" t="s">
        <v>6386</v>
      </c>
      <c r="E329" s="1" t="s">
        <v>5799</v>
      </c>
    </row>
    <row r="330" spans="1:5" ht="18" customHeight="1">
      <c r="A330">
        <v>329</v>
      </c>
      <c r="B330" t="s">
        <v>246</v>
      </c>
      <c r="C330" s="11" t="s">
        <v>1404</v>
      </c>
      <c r="D330" s="10" t="s">
        <v>5721</v>
      </c>
      <c r="E330" s="1" t="s">
        <v>5799</v>
      </c>
    </row>
    <row r="331" spans="1:5" ht="18" customHeight="1">
      <c r="A331">
        <v>330</v>
      </c>
      <c r="B331" t="s">
        <v>246</v>
      </c>
      <c r="C331" s="2" t="s">
        <v>5096</v>
      </c>
      <c r="D331" s="10" t="s">
        <v>6633</v>
      </c>
      <c r="E331" t="s">
        <v>2200</v>
      </c>
    </row>
    <row r="332" spans="1:5" ht="18" customHeight="1">
      <c r="A332">
        <v>331</v>
      </c>
      <c r="B332" t="s">
        <v>6239</v>
      </c>
      <c r="C332" t="s">
        <v>468</v>
      </c>
      <c r="D332" s="10" t="s">
        <v>6383</v>
      </c>
      <c r="E332" t="s">
        <v>2200</v>
      </c>
    </row>
    <row r="333" spans="1:5" ht="18" customHeight="1">
      <c r="A333">
        <v>332</v>
      </c>
      <c r="B333" t="s">
        <v>6239</v>
      </c>
      <c r="C333" t="s">
        <v>468</v>
      </c>
      <c r="D333" s="10" t="s">
        <v>5722</v>
      </c>
      <c r="E333" t="s">
        <v>5454</v>
      </c>
    </row>
    <row r="334" spans="1:5" ht="18" customHeight="1">
      <c r="A334">
        <v>333</v>
      </c>
      <c r="B334" t="s">
        <v>246</v>
      </c>
      <c r="C334" s="2" t="s">
        <v>1404</v>
      </c>
      <c r="D334" s="10" t="s">
        <v>6387</v>
      </c>
      <c r="E334" s="17" t="s">
        <v>281</v>
      </c>
    </row>
    <row r="335" spans="1:5" ht="18" customHeight="1">
      <c r="A335">
        <v>334</v>
      </c>
      <c r="B335" t="s">
        <v>440</v>
      </c>
      <c r="C335" t="s">
        <v>1404</v>
      </c>
      <c r="D335" s="10" t="s">
        <v>6388</v>
      </c>
      <c r="E335" s="1" t="s">
        <v>281</v>
      </c>
    </row>
    <row r="336" spans="1:5" ht="18" customHeight="1">
      <c r="A336">
        <v>335</v>
      </c>
      <c r="B336" t="s">
        <v>246</v>
      </c>
      <c r="C336" s="2" t="s">
        <v>1404</v>
      </c>
      <c r="D336" s="10" t="s">
        <v>3720</v>
      </c>
      <c r="E336" s="1" t="s">
        <v>281</v>
      </c>
    </row>
    <row r="337" spans="1:5" ht="18" customHeight="1">
      <c r="A337">
        <v>336</v>
      </c>
      <c r="B337" t="s">
        <v>246</v>
      </c>
      <c r="C337" s="2" t="s">
        <v>5096</v>
      </c>
      <c r="D337" s="10" t="s">
        <v>3721</v>
      </c>
      <c r="E337" t="s">
        <v>11</v>
      </c>
    </row>
    <row r="338" spans="1:5" ht="18" customHeight="1">
      <c r="A338">
        <v>337</v>
      </c>
      <c r="B338" t="s">
        <v>440</v>
      </c>
      <c r="C338" t="s">
        <v>1404</v>
      </c>
      <c r="D338" s="10" t="s">
        <v>6634</v>
      </c>
      <c r="E338" t="s">
        <v>11</v>
      </c>
    </row>
    <row r="339" spans="1:5" ht="18" customHeight="1">
      <c r="A339">
        <v>338</v>
      </c>
      <c r="B339" t="s">
        <v>246</v>
      </c>
      <c r="C339" s="2" t="s">
        <v>1404</v>
      </c>
      <c r="D339" s="10" t="s">
        <v>6635</v>
      </c>
      <c r="E339" t="s">
        <v>11</v>
      </c>
    </row>
    <row r="340" spans="1:5" ht="18" customHeight="1">
      <c r="A340">
        <v>339</v>
      </c>
      <c r="B340" t="s">
        <v>440</v>
      </c>
      <c r="C340" t="s">
        <v>1404</v>
      </c>
      <c r="D340" s="10" t="s">
        <v>5723</v>
      </c>
      <c r="E340" s="17" t="s">
        <v>285</v>
      </c>
    </row>
    <row r="341" spans="1:5" ht="18" customHeight="1">
      <c r="A341">
        <v>340</v>
      </c>
      <c r="B341" t="s">
        <v>440</v>
      </c>
      <c r="C341" t="s">
        <v>1404</v>
      </c>
      <c r="D341" s="10" t="s">
        <v>5682</v>
      </c>
      <c r="E341" t="s">
        <v>4061</v>
      </c>
    </row>
    <row r="342" spans="1:5" ht="18" customHeight="1">
      <c r="A342">
        <v>341</v>
      </c>
      <c r="B342" t="s">
        <v>440</v>
      </c>
      <c r="C342" t="s">
        <v>1866</v>
      </c>
      <c r="D342" s="10" t="s">
        <v>5724</v>
      </c>
      <c r="E342" s="17" t="s">
        <v>5800</v>
      </c>
    </row>
    <row r="343" spans="1:5" ht="18" customHeight="1">
      <c r="A343">
        <v>342</v>
      </c>
      <c r="B343" t="s">
        <v>246</v>
      </c>
      <c r="C343" s="11" t="s">
        <v>1404</v>
      </c>
      <c r="D343" s="10" t="s">
        <v>6389</v>
      </c>
      <c r="E343" s="1" t="s">
        <v>5800</v>
      </c>
    </row>
    <row r="344" spans="1:5" ht="18" customHeight="1">
      <c r="A344">
        <v>343</v>
      </c>
      <c r="B344" t="s">
        <v>440</v>
      </c>
      <c r="C344" t="s">
        <v>1404</v>
      </c>
      <c r="D344" s="10" t="s">
        <v>6390</v>
      </c>
      <c r="E344" s="1" t="s">
        <v>5800</v>
      </c>
    </row>
    <row r="345" spans="1:5" ht="18" customHeight="1">
      <c r="A345">
        <v>344</v>
      </c>
      <c r="B345" t="s">
        <v>246</v>
      </c>
      <c r="C345" s="11" t="s">
        <v>5096</v>
      </c>
      <c r="D345" s="10" t="s">
        <v>6727</v>
      </c>
      <c r="E345" t="s">
        <v>7</v>
      </c>
    </row>
    <row r="346" spans="1:5" ht="18" customHeight="1">
      <c r="A346">
        <v>345</v>
      </c>
      <c r="B346" t="s">
        <v>440</v>
      </c>
      <c r="C346" t="s">
        <v>1404</v>
      </c>
      <c r="D346" s="10" t="s">
        <v>3722</v>
      </c>
      <c r="E346" t="s">
        <v>7</v>
      </c>
    </row>
    <row r="347" spans="1:5" ht="18" customHeight="1">
      <c r="A347">
        <v>346</v>
      </c>
      <c r="B347" t="s">
        <v>246</v>
      </c>
      <c r="C347" s="2" t="s">
        <v>1404</v>
      </c>
      <c r="D347" s="10" t="s">
        <v>6636</v>
      </c>
      <c r="E347" s="17" t="s">
        <v>310</v>
      </c>
    </row>
    <row r="348" spans="1:5" ht="18" customHeight="1">
      <c r="A348">
        <v>347</v>
      </c>
      <c r="B348" t="s">
        <v>246</v>
      </c>
      <c r="C348" s="2" t="s">
        <v>1404</v>
      </c>
      <c r="D348" s="10" t="s">
        <v>6256</v>
      </c>
      <c r="E348" s="1" t="s">
        <v>310</v>
      </c>
    </row>
    <row r="349" spans="1:5" ht="18" customHeight="1">
      <c r="A349">
        <v>348</v>
      </c>
      <c r="B349" t="s">
        <v>440</v>
      </c>
      <c r="C349" t="s">
        <v>1404</v>
      </c>
      <c r="D349" s="10" t="s">
        <v>6255</v>
      </c>
      <c r="E349" t="s">
        <v>122</v>
      </c>
    </row>
    <row r="350" spans="1:5" ht="18" customHeight="1">
      <c r="A350">
        <v>349</v>
      </c>
      <c r="B350" t="s">
        <v>246</v>
      </c>
      <c r="C350" s="11" t="s">
        <v>1404</v>
      </c>
      <c r="D350" s="10" t="s">
        <v>6391</v>
      </c>
      <c r="E350" t="s">
        <v>122</v>
      </c>
    </row>
    <row r="351" spans="1:5" ht="18" customHeight="1">
      <c r="A351">
        <v>350</v>
      </c>
      <c r="B351" t="s">
        <v>246</v>
      </c>
      <c r="C351" s="2" t="s">
        <v>5624</v>
      </c>
      <c r="D351" s="10" t="s">
        <v>3684</v>
      </c>
      <c r="E351" t="s">
        <v>122</v>
      </c>
    </row>
    <row r="352" spans="1:5" ht="18" customHeight="1">
      <c r="A352">
        <v>351</v>
      </c>
      <c r="B352" t="s">
        <v>3683</v>
      </c>
      <c r="C352" t="s">
        <v>468</v>
      </c>
      <c r="D352" s="10" t="s">
        <v>6392</v>
      </c>
      <c r="E352" t="s">
        <v>122</v>
      </c>
    </row>
    <row r="353" spans="1:5" ht="18" customHeight="1">
      <c r="A353">
        <v>352</v>
      </c>
      <c r="B353" t="s">
        <v>246</v>
      </c>
      <c r="C353" s="2" t="s">
        <v>1404</v>
      </c>
      <c r="D353" s="10" t="s">
        <v>6393</v>
      </c>
      <c r="E353" s="17" t="s">
        <v>403</v>
      </c>
    </row>
    <row r="354" spans="1:5" ht="18" customHeight="1">
      <c r="A354">
        <v>353</v>
      </c>
      <c r="B354" t="s">
        <v>440</v>
      </c>
      <c r="C354" t="s">
        <v>1866</v>
      </c>
      <c r="D354" s="10" t="s">
        <v>3723</v>
      </c>
      <c r="E354" s="1" t="s">
        <v>403</v>
      </c>
    </row>
    <row r="355" spans="1:5" ht="18" customHeight="1">
      <c r="A355">
        <v>354</v>
      </c>
      <c r="B355" t="s">
        <v>246</v>
      </c>
      <c r="C355" s="11" t="s">
        <v>5587</v>
      </c>
      <c r="D355" s="10" t="s">
        <v>6637</v>
      </c>
      <c r="E355" t="s">
        <v>5324</v>
      </c>
    </row>
    <row r="356" spans="1:5" ht="18" customHeight="1">
      <c r="A356">
        <v>355</v>
      </c>
      <c r="B356" t="s">
        <v>6239</v>
      </c>
      <c r="C356" t="s">
        <v>468</v>
      </c>
      <c r="D356" s="10" t="s">
        <v>6638</v>
      </c>
      <c r="E356" t="s">
        <v>239</v>
      </c>
    </row>
    <row r="357" spans="1:5" ht="18" customHeight="1">
      <c r="A357">
        <v>356</v>
      </c>
      <c r="B357" t="s">
        <v>246</v>
      </c>
      <c r="C357" s="2" t="s">
        <v>1404</v>
      </c>
      <c r="D357" s="10" t="s">
        <v>6394</v>
      </c>
      <c r="E357" s="17" t="s">
        <v>430</v>
      </c>
    </row>
    <row r="358" spans="1:5" ht="18" customHeight="1">
      <c r="A358">
        <v>357</v>
      </c>
      <c r="B358" t="s">
        <v>246</v>
      </c>
      <c r="C358" s="11" t="s">
        <v>5096</v>
      </c>
      <c r="D358" s="10" t="s">
        <v>6395</v>
      </c>
      <c r="E358" t="s">
        <v>2163</v>
      </c>
    </row>
    <row r="359" spans="1:5" ht="18" customHeight="1">
      <c r="A359">
        <v>358</v>
      </c>
      <c r="B359" t="s">
        <v>246</v>
      </c>
      <c r="C359" s="11" t="s">
        <v>5096</v>
      </c>
      <c r="D359" s="10" t="s">
        <v>5725</v>
      </c>
      <c r="E359" t="s">
        <v>2163</v>
      </c>
    </row>
    <row r="360" spans="1:5" ht="18" customHeight="1">
      <c r="A360">
        <v>359</v>
      </c>
      <c r="B360" t="s">
        <v>246</v>
      </c>
      <c r="C360" s="2" t="s">
        <v>1404</v>
      </c>
      <c r="D360" s="10" t="s">
        <v>6396</v>
      </c>
      <c r="E360" t="s">
        <v>1356</v>
      </c>
    </row>
    <row r="361" spans="1:5" ht="18" customHeight="1">
      <c r="A361">
        <v>360</v>
      </c>
      <c r="B361" t="s">
        <v>440</v>
      </c>
      <c r="C361" t="s">
        <v>1404</v>
      </c>
      <c r="D361" s="10" t="s">
        <v>6639</v>
      </c>
      <c r="E361" t="s">
        <v>1356</v>
      </c>
    </row>
    <row r="362" spans="1:5" ht="18" customHeight="1">
      <c r="A362">
        <v>361</v>
      </c>
      <c r="B362" t="s">
        <v>246</v>
      </c>
      <c r="C362" s="11" t="s">
        <v>1404</v>
      </c>
      <c r="D362" s="10" t="s">
        <v>6397</v>
      </c>
      <c r="E362" s="17" t="s">
        <v>5770</v>
      </c>
    </row>
    <row r="363" spans="1:5" ht="18" customHeight="1">
      <c r="A363">
        <v>362</v>
      </c>
      <c r="B363" t="s">
        <v>3683</v>
      </c>
      <c r="C363" t="s">
        <v>468</v>
      </c>
      <c r="D363" s="10" t="s">
        <v>3724</v>
      </c>
      <c r="E363" s="1" t="s">
        <v>5770</v>
      </c>
    </row>
    <row r="364" spans="1:5" ht="18" customHeight="1">
      <c r="A364">
        <v>363</v>
      </c>
      <c r="B364" t="s">
        <v>3683</v>
      </c>
      <c r="C364" t="s">
        <v>468</v>
      </c>
      <c r="D364" s="10" t="s">
        <v>6398</v>
      </c>
      <c r="E364" t="s">
        <v>4402</v>
      </c>
    </row>
    <row r="365" spans="1:5" ht="18" customHeight="1">
      <c r="A365">
        <v>364</v>
      </c>
      <c r="B365" t="s">
        <v>3683</v>
      </c>
      <c r="C365" t="s">
        <v>468</v>
      </c>
      <c r="D365" s="10" t="s">
        <v>6399</v>
      </c>
      <c r="E365" s="17" t="s">
        <v>334</v>
      </c>
    </row>
    <row r="366" spans="1:5" ht="18" customHeight="1">
      <c r="A366">
        <v>365</v>
      </c>
      <c r="B366" t="s">
        <v>246</v>
      </c>
      <c r="C366" s="11" t="s">
        <v>5096</v>
      </c>
      <c r="D366" s="10" t="s">
        <v>6400</v>
      </c>
      <c r="E366" s="1" t="s">
        <v>334</v>
      </c>
    </row>
    <row r="367" spans="1:5" ht="18" customHeight="1">
      <c r="A367">
        <v>366</v>
      </c>
      <c r="B367" t="s">
        <v>3683</v>
      </c>
      <c r="C367" t="s">
        <v>468</v>
      </c>
      <c r="D367" s="10" t="s">
        <v>5726</v>
      </c>
      <c r="E367" s="1" t="s">
        <v>334</v>
      </c>
    </row>
    <row r="368" spans="1:5" ht="18" customHeight="1">
      <c r="A368">
        <v>367</v>
      </c>
      <c r="B368" t="s">
        <v>3683</v>
      </c>
      <c r="C368" t="s">
        <v>468</v>
      </c>
      <c r="D368" s="10" t="s">
        <v>6640</v>
      </c>
      <c r="E368" t="s">
        <v>5</v>
      </c>
    </row>
    <row r="369" spans="1:5" ht="18" customHeight="1">
      <c r="A369">
        <v>368</v>
      </c>
      <c r="B369" t="s">
        <v>246</v>
      </c>
      <c r="C369" s="11" t="s">
        <v>1404</v>
      </c>
      <c r="D369" s="10" t="s">
        <v>6401</v>
      </c>
      <c r="E369" t="s">
        <v>5</v>
      </c>
    </row>
    <row r="370" spans="1:5" ht="18" customHeight="1">
      <c r="A370">
        <v>369</v>
      </c>
      <c r="B370" t="s">
        <v>440</v>
      </c>
      <c r="C370" t="s">
        <v>1866</v>
      </c>
      <c r="D370" s="10" t="s">
        <v>5727</v>
      </c>
      <c r="E370" t="s">
        <v>5</v>
      </c>
    </row>
    <row r="371" spans="1:5" ht="18" customHeight="1">
      <c r="A371">
        <v>370</v>
      </c>
      <c r="B371" t="s">
        <v>246</v>
      </c>
      <c r="C371" s="11" t="s">
        <v>1404</v>
      </c>
      <c r="D371" s="10" t="s">
        <v>5728</v>
      </c>
      <c r="E371" t="s">
        <v>5</v>
      </c>
    </row>
    <row r="372" spans="1:5" ht="18" customHeight="1">
      <c r="A372">
        <v>371</v>
      </c>
      <c r="B372" t="s">
        <v>246</v>
      </c>
      <c r="C372" s="11" t="s">
        <v>5096</v>
      </c>
      <c r="D372" s="10" t="s">
        <v>3725</v>
      </c>
      <c r="E372" s="17" t="s">
        <v>304</v>
      </c>
    </row>
    <row r="373" spans="1:5" ht="18" customHeight="1">
      <c r="A373">
        <v>372</v>
      </c>
      <c r="B373" t="s">
        <v>6239</v>
      </c>
      <c r="C373" t="s">
        <v>468</v>
      </c>
      <c r="D373" s="10" t="s">
        <v>6402</v>
      </c>
      <c r="E373" s="1" t="s">
        <v>304</v>
      </c>
    </row>
    <row r="374" spans="1:5" ht="18" customHeight="1">
      <c r="A374">
        <v>373</v>
      </c>
      <c r="B374" t="s">
        <v>246</v>
      </c>
      <c r="C374" s="2" t="s">
        <v>1404</v>
      </c>
      <c r="D374" s="10" t="s">
        <v>6641</v>
      </c>
      <c r="E374" t="s">
        <v>3902</v>
      </c>
    </row>
    <row r="375" spans="1:5" ht="18" customHeight="1">
      <c r="A375">
        <v>374</v>
      </c>
      <c r="B375" t="s">
        <v>440</v>
      </c>
      <c r="C375" t="s">
        <v>1404</v>
      </c>
      <c r="D375" s="10" t="s">
        <v>5729</v>
      </c>
      <c r="E375" t="s">
        <v>3902</v>
      </c>
    </row>
    <row r="376" spans="1:5" ht="18" customHeight="1">
      <c r="A376">
        <v>375</v>
      </c>
      <c r="B376" t="s">
        <v>440</v>
      </c>
      <c r="C376" t="s">
        <v>1404</v>
      </c>
      <c r="D376" s="10" t="s">
        <v>6403</v>
      </c>
      <c r="E376" t="s">
        <v>5222</v>
      </c>
    </row>
    <row r="377" spans="1:5" ht="18" customHeight="1">
      <c r="A377">
        <v>376</v>
      </c>
      <c r="B377" t="s">
        <v>246</v>
      </c>
      <c r="C377" s="11" t="s">
        <v>1404</v>
      </c>
      <c r="D377" s="10" t="s">
        <v>6404</v>
      </c>
      <c r="E377" t="s">
        <v>1039</v>
      </c>
    </row>
    <row r="378" spans="1:5" ht="18" customHeight="1">
      <c r="A378">
        <v>377</v>
      </c>
      <c r="B378" t="s">
        <v>246</v>
      </c>
      <c r="C378" s="11" t="s">
        <v>5096</v>
      </c>
      <c r="D378" s="10" t="s">
        <v>6405</v>
      </c>
      <c r="E378" t="s">
        <v>1039</v>
      </c>
    </row>
    <row r="379" spans="1:5" ht="18" customHeight="1">
      <c r="A379">
        <v>378</v>
      </c>
      <c r="B379" t="s">
        <v>440</v>
      </c>
      <c r="C379" t="s">
        <v>1404</v>
      </c>
      <c r="D379" s="10" t="s">
        <v>6406</v>
      </c>
      <c r="E379" s="1" t="s">
        <v>2008</v>
      </c>
    </row>
    <row r="380" spans="1:5" ht="18" customHeight="1">
      <c r="A380">
        <v>379</v>
      </c>
      <c r="B380" t="s">
        <v>246</v>
      </c>
      <c r="C380" s="11" t="s">
        <v>5096</v>
      </c>
      <c r="D380" s="10" t="s">
        <v>6407</v>
      </c>
      <c r="E380" t="s">
        <v>1379</v>
      </c>
    </row>
    <row r="381" spans="1:5" ht="18" customHeight="1">
      <c r="A381">
        <v>380</v>
      </c>
      <c r="B381" t="s">
        <v>246</v>
      </c>
      <c r="C381" s="2" t="s">
        <v>1404</v>
      </c>
      <c r="D381" s="10" t="s">
        <v>3726</v>
      </c>
      <c r="E381" t="s">
        <v>10</v>
      </c>
    </row>
    <row r="382" spans="1:5" ht="18" customHeight="1">
      <c r="A382">
        <v>381</v>
      </c>
      <c r="B382" t="s">
        <v>246</v>
      </c>
      <c r="C382" s="2" t="s">
        <v>1404</v>
      </c>
      <c r="D382" s="10" t="s">
        <v>6744</v>
      </c>
      <c r="E382" t="s">
        <v>1111</v>
      </c>
    </row>
    <row r="383" spans="1:5" ht="18" customHeight="1">
      <c r="A383">
        <v>382</v>
      </c>
      <c r="B383" t="s">
        <v>3683</v>
      </c>
      <c r="C383" t="s">
        <v>468</v>
      </c>
      <c r="D383" s="10" t="s">
        <v>6408</v>
      </c>
      <c r="E383" t="s">
        <v>1111</v>
      </c>
    </row>
    <row r="384" spans="1:5" ht="18" customHeight="1">
      <c r="A384">
        <v>383</v>
      </c>
      <c r="B384" t="s">
        <v>246</v>
      </c>
      <c r="C384" s="2" t="s">
        <v>1404</v>
      </c>
      <c r="D384" s="10" t="s">
        <v>6409</v>
      </c>
      <c r="E384" s="17" t="s">
        <v>1515</v>
      </c>
    </row>
    <row r="385" spans="1:5" ht="18" customHeight="1">
      <c r="A385">
        <v>384</v>
      </c>
      <c r="B385" t="s">
        <v>440</v>
      </c>
      <c r="C385" t="s">
        <v>1404</v>
      </c>
      <c r="D385" s="10" t="s">
        <v>6642</v>
      </c>
      <c r="E385" s="1" t="s">
        <v>1515</v>
      </c>
    </row>
    <row r="386" spans="1:5" ht="18" customHeight="1">
      <c r="A386">
        <v>385</v>
      </c>
      <c r="B386" t="s">
        <v>440</v>
      </c>
      <c r="C386" t="s">
        <v>1404</v>
      </c>
      <c r="D386" s="10" t="s">
        <v>6410</v>
      </c>
      <c r="E386" s="1" t="s">
        <v>5810</v>
      </c>
    </row>
    <row r="387" spans="1:5" ht="18" customHeight="1">
      <c r="A387">
        <v>386</v>
      </c>
      <c r="B387" t="s">
        <v>440</v>
      </c>
      <c r="C387" t="s">
        <v>5624</v>
      </c>
      <c r="D387" s="10" t="s">
        <v>6643</v>
      </c>
      <c r="E387" t="s">
        <v>233</v>
      </c>
    </row>
    <row r="388" spans="1:5" ht="18" customHeight="1">
      <c r="A388">
        <v>387</v>
      </c>
      <c r="B388" t="s">
        <v>246</v>
      </c>
      <c r="C388" s="11" t="s">
        <v>5096</v>
      </c>
      <c r="D388" s="10" t="s">
        <v>3727</v>
      </c>
      <c r="E388" t="s">
        <v>233</v>
      </c>
    </row>
    <row r="389" spans="1:5" ht="18" customHeight="1">
      <c r="A389">
        <v>388</v>
      </c>
      <c r="B389" t="s">
        <v>3683</v>
      </c>
      <c r="C389" t="s">
        <v>468</v>
      </c>
      <c r="D389" s="10" t="s">
        <v>6745</v>
      </c>
      <c r="E389" t="s">
        <v>233</v>
      </c>
    </row>
    <row r="390" spans="1:5" ht="18" customHeight="1">
      <c r="A390">
        <v>389</v>
      </c>
      <c r="B390" t="s">
        <v>6239</v>
      </c>
      <c r="C390" t="s">
        <v>468</v>
      </c>
      <c r="D390" s="10" t="s">
        <v>6644</v>
      </c>
      <c r="E390" s="17" t="s">
        <v>415</v>
      </c>
    </row>
    <row r="391" spans="1:5" ht="18" customHeight="1">
      <c r="A391">
        <v>390</v>
      </c>
      <c r="B391" t="s">
        <v>246</v>
      </c>
      <c r="C391" s="11" t="s">
        <v>5096</v>
      </c>
      <c r="D391" s="10" t="s">
        <v>6411</v>
      </c>
      <c r="E391" s="1" t="s">
        <v>415</v>
      </c>
    </row>
    <row r="392" spans="1:5" ht="18" customHeight="1">
      <c r="A392">
        <v>391</v>
      </c>
      <c r="B392" t="s">
        <v>246</v>
      </c>
      <c r="C392" s="2" t="s">
        <v>5507</v>
      </c>
      <c r="D392" s="10" t="s">
        <v>3728</v>
      </c>
      <c r="E392" s="1" t="s">
        <v>415</v>
      </c>
    </row>
    <row r="393" spans="1:5" ht="18" customHeight="1">
      <c r="A393">
        <v>392</v>
      </c>
      <c r="B393" t="s">
        <v>440</v>
      </c>
      <c r="C393" t="s">
        <v>1872</v>
      </c>
      <c r="D393" s="10" t="s">
        <v>3729</v>
      </c>
      <c r="E393" s="17" t="s">
        <v>437</v>
      </c>
    </row>
    <row r="394" spans="1:5" ht="18" customHeight="1">
      <c r="A394">
        <v>393</v>
      </c>
      <c r="B394" t="s">
        <v>246</v>
      </c>
      <c r="C394" s="11" t="s">
        <v>1404</v>
      </c>
      <c r="D394" s="10" t="s">
        <v>6412</v>
      </c>
      <c r="E394" s="17" t="s">
        <v>366</v>
      </c>
    </row>
    <row r="395" spans="1:5" ht="18" customHeight="1">
      <c r="A395">
        <v>394</v>
      </c>
      <c r="B395" t="s">
        <v>246</v>
      </c>
      <c r="C395" s="2" t="s">
        <v>1404</v>
      </c>
      <c r="D395" s="10" t="s">
        <v>3730</v>
      </c>
      <c r="E395" s="17" t="s">
        <v>288</v>
      </c>
    </row>
    <row r="396" spans="1:5" ht="18" customHeight="1">
      <c r="A396">
        <v>395</v>
      </c>
      <c r="B396" t="s">
        <v>246</v>
      </c>
      <c r="C396" s="11" t="s">
        <v>5096</v>
      </c>
      <c r="D396" s="10" t="s">
        <v>6413</v>
      </c>
      <c r="E396" t="s">
        <v>161</v>
      </c>
    </row>
    <row r="397" spans="1:5" ht="18" customHeight="1">
      <c r="A397">
        <v>396</v>
      </c>
      <c r="B397" t="s">
        <v>3683</v>
      </c>
      <c r="C397" t="s">
        <v>468</v>
      </c>
      <c r="D397" s="10" t="s">
        <v>6414</v>
      </c>
      <c r="E397" t="s">
        <v>118</v>
      </c>
    </row>
    <row r="398" spans="1:5" ht="18" customHeight="1">
      <c r="A398">
        <v>397</v>
      </c>
      <c r="B398" t="s">
        <v>440</v>
      </c>
      <c r="C398" t="s">
        <v>1404</v>
      </c>
      <c r="D398" s="10" t="s">
        <v>6415</v>
      </c>
      <c r="E398" t="s">
        <v>1035</v>
      </c>
    </row>
    <row r="399" spans="1:5" ht="18" customHeight="1">
      <c r="A399">
        <v>398</v>
      </c>
      <c r="B399" t="s">
        <v>246</v>
      </c>
      <c r="C399" s="11" t="s">
        <v>1404</v>
      </c>
      <c r="D399" s="10" t="s">
        <v>6746</v>
      </c>
      <c r="E399" t="s">
        <v>1035</v>
      </c>
    </row>
    <row r="400" spans="1:5" ht="18" customHeight="1">
      <c r="A400">
        <v>399</v>
      </c>
      <c r="B400" t="s">
        <v>246</v>
      </c>
      <c r="C400" s="2" t="s">
        <v>1872</v>
      </c>
      <c r="D400" s="10" t="s">
        <v>6645</v>
      </c>
      <c r="E400" t="s">
        <v>1035</v>
      </c>
    </row>
    <row r="401" spans="1:5" ht="18" customHeight="1">
      <c r="A401">
        <v>400</v>
      </c>
      <c r="B401" t="s">
        <v>3683</v>
      </c>
      <c r="C401" t="s">
        <v>468</v>
      </c>
      <c r="D401" s="10" t="s">
        <v>6416</v>
      </c>
      <c r="E401" t="s">
        <v>1035</v>
      </c>
    </row>
    <row r="402" spans="1:5" ht="18" customHeight="1">
      <c r="A402">
        <v>401</v>
      </c>
      <c r="B402" t="s">
        <v>246</v>
      </c>
      <c r="C402" s="2" t="s">
        <v>5587</v>
      </c>
      <c r="D402" s="10" t="s">
        <v>3731</v>
      </c>
      <c r="E402" s="17" t="s">
        <v>1631</v>
      </c>
    </row>
    <row r="403" spans="1:5" ht="18" customHeight="1">
      <c r="A403">
        <v>402</v>
      </c>
      <c r="B403" t="s">
        <v>440</v>
      </c>
      <c r="C403" t="s">
        <v>1404</v>
      </c>
      <c r="D403" s="10" t="s">
        <v>6646</v>
      </c>
      <c r="E403" s="1" t="s">
        <v>1631</v>
      </c>
    </row>
    <row r="404" spans="1:5" ht="18" customHeight="1">
      <c r="A404">
        <v>403</v>
      </c>
      <c r="B404" t="s">
        <v>246</v>
      </c>
      <c r="C404" s="11" t="s">
        <v>1404</v>
      </c>
      <c r="D404" s="10" t="s">
        <v>6417</v>
      </c>
      <c r="E404" t="s">
        <v>2265</v>
      </c>
    </row>
    <row r="405" spans="1:5" ht="18" customHeight="1">
      <c r="A405">
        <v>404</v>
      </c>
      <c r="B405" t="s">
        <v>440</v>
      </c>
      <c r="C405" t="s">
        <v>1404</v>
      </c>
      <c r="D405" s="10" t="s">
        <v>6418</v>
      </c>
      <c r="E405" t="s">
        <v>2265</v>
      </c>
    </row>
    <row r="406" spans="1:5" ht="18" customHeight="1">
      <c r="A406">
        <v>405</v>
      </c>
      <c r="B406" t="s">
        <v>246</v>
      </c>
      <c r="C406" s="11" t="s">
        <v>1912</v>
      </c>
      <c r="D406" s="10" t="s">
        <v>6257</v>
      </c>
      <c r="E406" s="17" t="s">
        <v>1468</v>
      </c>
    </row>
    <row r="407" spans="1:5" ht="18" customHeight="1">
      <c r="A407">
        <v>406</v>
      </c>
      <c r="B407" t="s">
        <v>246</v>
      </c>
      <c r="C407" s="11" t="s">
        <v>1404</v>
      </c>
      <c r="D407" s="10" t="s">
        <v>6647</v>
      </c>
      <c r="E407" s="1" t="s">
        <v>1468</v>
      </c>
    </row>
    <row r="408" spans="1:5" ht="18" customHeight="1">
      <c r="A408">
        <v>407</v>
      </c>
      <c r="B408" t="s">
        <v>246</v>
      </c>
      <c r="C408" s="11" t="s">
        <v>1404</v>
      </c>
      <c r="D408" s="10" t="s">
        <v>6648</v>
      </c>
      <c r="E408" s="1" t="s">
        <v>5820</v>
      </c>
    </row>
    <row r="409" spans="1:5" ht="18" customHeight="1">
      <c r="A409">
        <v>408</v>
      </c>
      <c r="B409" t="s">
        <v>246</v>
      </c>
      <c r="C409" s="2" t="s">
        <v>1872</v>
      </c>
      <c r="D409" s="10" t="s">
        <v>6419</v>
      </c>
      <c r="E409" t="s">
        <v>172</v>
      </c>
    </row>
    <row r="410" spans="1:5" ht="18" customHeight="1">
      <c r="A410">
        <v>409</v>
      </c>
      <c r="B410" t="s">
        <v>3683</v>
      </c>
      <c r="C410" t="s">
        <v>468</v>
      </c>
      <c r="D410" s="10" t="s">
        <v>6747</v>
      </c>
      <c r="E410" s="17" t="s">
        <v>370</v>
      </c>
    </row>
    <row r="411" spans="1:5" ht="18" customHeight="1">
      <c r="A411">
        <v>410</v>
      </c>
      <c r="B411" t="s">
        <v>440</v>
      </c>
      <c r="C411" t="s">
        <v>1404</v>
      </c>
      <c r="D411" s="10" t="s">
        <v>6420</v>
      </c>
      <c r="E411" s="1" t="s">
        <v>370</v>
      </c>
    </row>
    <row r="412" spans="1:5" ht="18" customHeight="1">
      <c r="A412">
        <v>411</v>
      </c>
      <c r="B412" t="s">
        <v>246</v>
      </c>
      <c r="C412" s="2" t="s">
        <v>1404</v>
      </c>
      <c r="D412" s="10" t="s">
        <v>6748</v>
      </c>
      <c r="E412" t="s">
        <v>5127</v>
      </c>
    </row>
    <row r="413" spans="1:5" ht="18" customHeight="1">
      <c r="A413">
        <v>412</v>
      </c>
      <c r="B413" t="s">
        <v>440</v>
      </c>
      <c r="C413" t="s">
        <v>1404</v>
      </c>
      <c r="D413" s="10" t="s">
        <v>6649</v>
      </c>
      <c r="E413" t="s">
        <v>5097</v>
      </c>
    </row>
    <row r="414" spans="1:5" ht="18" customHeight="1">
      <c r="A414">
        <v>413</v>
      </c>
      <c r="B414" t="s">
        <v>440</v>
      </c>
      <c r="C414" t="s">
        <v>1404</v>
      </c>
      <c r="D414" s="10" t="s">
        <v>6651</v>
      </c>
      <c r="E414" t="s">
        <v>2509</v>
      </c>
    </row>
    <row r="415" spans="1:5" ht="18" customHeight="1">
      <c r="A415">
        <v>414</v>
      </c>
      <c r="B415" t="s">
        <v>246</v>
      </c>
      <c r="C415" s="11" t="s">
        <v>1872</v>
      </c>
      <c r="D415" s="10" t="s">
        <v>5730</v>
      </c>
      <c r="E415" t="s">
        <v>5229</v>
      </c>
    </row>
    <row r="416" spans="1:5" ht="18" customHeight="1">
      <c r="A416">
        <v>415</v>
      </c>
      <c r="B416" t="s">
        <v>440</v>
      </c>
      <c r="C416" t="s">
        <v>1404</v>
      </c>
      <c r="D416" s="10" t="s">
        <v>6421</v>
      </c>
      <c r="E416" s="17" t="s">
        <v>341</v>
      </c>
    </row>
    <row r="417" spans="1:5" ht="18" customHeight="1">
      <c r="A417">
        <v>416</v>
      </c>
      <c r="B417" t="s">
        <v>246</v>
      </c>
      <c r="C417" s="11" t="s">
        <v>1404</v>
      </c>
      <c r="D417" s="10" t="s">
        <v>6652</v>
      </c>
      <c r="E417" s="17" t="s">
        <v>345</v>
      </c>
    </row>
    <row r="418" spans="1:5" ht="18" customHeight="1">
      <c r="A418">
        <v>417</v>
      </c>
      <c r="B418" t="s">
        <v>440</v>
      </c>
      <c r="C418" t="s">
        <v>1404</v>
      </c>
      <c r="D418" s="10" t="s">
        <v>3732</v>
      </c>
      <c r="E418" s="1" t="s">
        <v>341</v>
      </c>
    </row>
    <row r="419" spans="1:5" ht="18" customHeight="1">
      <c r="A419">
        <v>418</v>
      </c>
      <c r="B419" t="s">
        <v>246</v>
      </c>
      <c r="C419" s="11" t="s">
        <v>1404</v>
      </c>
      <c r="D419" s="10" t="s">
        <v>6650</v>
      </c>
      <c r="E419" s="1" t="s">
        <v>345</v>
      </c>
    </row>
    <row r="420" spans="1:5" ht="18" customHeight="1">
      <c r="A420">
        <v>419</v>
      </c>
      <c r="B420" t="s">
        <v>440</v>
      </c>
      <c r="C420" t="s">
        <v>1404</v>
      </c>
      <c r="D420" s="10" t="s">
        <v>6653</v>
      </c>
      <c r="E420" s="1" t="s">
        <v>341</v>
      </c>
    </row>
    <row r="421" spans="1:5" ht="18" customHeight="1">
      <c r="A421">
        <v>420</v>
      </c>
      <c r="B421" t="s">
        <v>246</v>
      </c>
      <c r="C421" s="11" t="s">
        <v>1404</v>
      </c>
      <c r="D421" s="10" t="s">
        <v>5731</v>
      </c>
      <c r="E421" s="1" t="s">
        <v>345</v>
      </c>
    </row>
    <row r="422" spans="1:5" ht="18" customHeight="1">
      <c r="A422">
        <v>421</v>
      </c>
      <c r="B422" t="s">
        <v>246</v>
      </c>
      <c r="C422" s="2" t="s">
        <v>1404</v>
      </c>
      <c r="D422" s="10" t="s">
        <v>3733</v>
      </c>
      <c r="E422" t="s">
        <v>1160</v>
      </c>
    </row>
    <row r="423" spans="1:5" ht="18" customHeight="1">
      <c r="A423">
        <v>422</v>
      </c>
      <c r="B423" t="s">
        <v>246</v>
      </c>
      <c r="C423" s="2" t="s">
        <v>1404</v>
      </c>
      <c r="D423" s="10" t="s">
        <v>6422</v>
      </c>
      <c r="E423" t="s">
        <v>1160</v>
      </c>
    </row>
    <row r="424" spans="1:5" ht="18" customHeight="1">
      <c r="A424">
        <v>423</v>
      </c>
      <c r="B424" t="s">
        <v>3683</v>
      </c>
      <c r="C424" t="s">
        <v>468</v>
      </c>
      <c r="D424" s="10" t="s">
        <v>6423</v>
      </c>
      <c r="E424" t="s">
        <v>1160</v>
      </c>
    </row>
    <row r="425" spans="1:5" ht="18" customHeight="1">
      <c r="A425">
        <v>424</v>
      </c>
      <c r="B425" t="s">
        <v>440</v>
      </c>
      <c r="C425" t="s">
        <v>1404</v>
      </c>
      <c r="D425" s="10" t="s">
        <v>6424</v>
      </c>
      <c r="E425" t="s">
        <v>1160</v>
      </c>
    </row>
    <row r="426" spans="1:5" ht="18" customHeight="1">
      <c r="A426">
        <v>425</v>
      </c>
      <c r="B426" t="s">
        <v>440</v>
      </c>
      <c r="C426" t="s">
        <v>1404</v>
      </c>
      <c r="D426" s="10" t="s">
        <v>6425</v>
      </c>
      <c r="E426" s="17" t="s">
        <v>1584</v>
      </c>
    </row>
    <row r="427" spans="1:5" ht="18" customHeight="1">
      <c r="A427">
        <v>426</v>
      </c>
      <c r="B427" t="s">
        <v>246</v>
      </c>
      <c r="C427" s="11" t="s">
        <v>5507</v>
      </c>
      <c r="D427" s="10" t="s">
        <v>6426</v>
      </c>
      <c r="E427" s="1" t="s">
        <v>1584</v>
      </c>
    </row>
    <row r="428" spans="1:5" ht="18" customHeight="1">
      <c r="A428">
        <v>427</v>
      </c>
      <c r="B428" t="s">
        <v>440</v>
      </c>
      <c r="C428" t="s">
        <v>1404</v>
      </c>
      <c r="D428" s="10" t="s">
        <v>6427</v>
      </c>
      <c r="E428" s="17" t="s">
        <v>255</v>
      </c>
    </row>
    <row r="429" spans="1:5" ht="18" customHeight="1">
      <c r="A429">
        <v>428</v>
      </c>
      <c r="B429" t="s">
        <v>246</v>
      </c>
      <c r="C429" s="11" t="s">
        <v>1404</v>
      </c>
      <c r="D429" s="10" t="s">
        <v>6428</v>
      </c>
      <c r="E429" s="17" t="s">
        <v>256</v>
      </c>
    </row>
    <row r="430" spans="1:5" ht="18" customHeight="1">
      <c r="A430">
        <v>429</v>
      </c>
      <c r="B430" t="s">
        <v>246</v>
      </c>
      <c r="C430" s="2" t="s">
        <v>5587</v>
      </c>
      <c r="D430" s="10" t="s">
        <v>6429</v>
      </c>
      <c r="E430" t="s">
        <v>4428</v>
      </c>
    </row>
    <row r="431" spans="1:5" ht="18" customHeight="1">
      <c r="A431">
        <v>430</v>
      </c>
      <c r="B431" t="s">
        <v>246</v>
      </c>
      <c r="C431" s="2" t="s">
        <v>1404</v>
      </c>
      <c r="D431" s="10" t="s">
        <v>6430</v>
      </c>
      <c r="E431" t="s">
        <v>4684</v>
      </c>
    </row>
    <row r="432" spans="1:5" ht="18" customHeight="1">
      <c r="A432">
        <v>431</v>
      </c>
      <c r="B432" t="s">
        <v>440</v>
      </c>
      <c r="C432" t="s">
        <v>1404</v>
      </c>
      <c r="D432" s="10" t="s">
        <v>6431</v>
      </c>
      <c r="E432" t="s">
        <v>5767</v>
      </c>
    </row>
    <row r="433" spans="1:5" ht="18" customHeight="1">
      <c r="A433">
        <v>432</v>
      </c>
      <c r="B433" t="s">
        <v>3683</v>
      </c>
      <c r="C433" t="s">
        <v>468</v>
      </c>
      <c r="D433" s="10" t="s">
        <v>6432</v>
      </c>
      <c r="E433" s="1" t="s">
        <v>1954</v>
      </c>
    </row>
    <row r="434" spans="1:5" ht="18" customHeight="1">
      <c r="A434">
        <v>433</v>
      </c>
      <c r="B434" t="s">
        <v>246</v>
      </c>
      <c r="C434" s="11" t="s">
        <v>1404</v>
      </c>
      <c r="D434" s="10" t="s">
        <v>3734</v>
      </c>
      <c r="E434" t="s">
        <v>4878</v>
      </c>
    </row>
    <row r="435" spans="1:5" ht="18" customHeight="1">
      <c r="A435">
        <v>434</v>
      </c>
      <c r="B435" t="s">
        <v>246</v>
      </c>
      <c r="C435" s="11" t="s">
        <v>5096</v>
      </c>
      <c r="D435" s="10" t="s">
        <v>3735</v>
      </c>
      <c r="E435" t="s">
        <v>4221</v>
      </c>
    </row>
    <row r="436" spans="1:5" ht="18" customHeight="1">
      <c r="A436">
        <v>435</v>
      </c>
      <c r="B436" t="s">
        <v>440</v>
      </c>
      <c r="C436" t="s">
        <v>1404</v>
      </c>
      <c r="D436" s="10" t="s">
        <v>6433</v>
      </c>
      <c r="E436" t="s">
        <v>5332</v>
      </c>
    </row>
    <row r="437" spans="1:5" ht="18" customHeight="1">
      <c r="A437">
        <v>436</v>
      </c>
      <c r="B437" t="s">
        <v>246</v>
      </c>
      <c r="C437" s="2" t="s">
        <v>1404</v>
      </c>
      <c r="D437" s="10" t="s">
        <v>6654</v>
      </c>
      <c r="E437" t="s">
        <v>106</v>
      </c>
    </row>
    <row r="438" spans="1:5" ht="18" customHeight="1">
      <c r="A438">
        <v>437</v>
      </c>
      <c r="B438" t="s">
        <v>246</v>
      </c>
      <c r="C438" s="2" t="s">
        <v>5587</v>
      </c>
      <c r="D438" s="10" t="s">
        <v>6434</v>
      </c>
      <c r="E438" t="s">
        <v>106</v>
      </c>
    </row>
    <row r="439" spans="1:5" ht="18" customHeight="1">
      <c r="A439">
        <v>438</v>
      </c>
      <c r="B439" t="s">
        <v>246</v>
      </c>
      <c r="C439" s="2" t="s">
        <v>1404</v>
      </c>
      <c r="D439" s="10" t="s">
        <v>3736</v>
      </c>
      <c r="E439" t="s">
        <v>3868</v>
      </c>
    </row>
    <row r="440" spans="1:5" ht="18" customHeight="1">
      <c r="A440">
        <v>439</v>
      </c>
      <c r="B440" t="s">
        <v>6239</v>
      </c>
      <c r="C440" t="s">
        <v>468</v>
      </c>
      <c r="D440" s="10" t="s">
        <v>6655</v>
      </c>
      <c r="E440" t="s">
        <v>3868</v>
      </c>
    </row>
    <row r="441" spans="1:5" ht="18" customHeight="1">
      <c r="A441">
        <v>440</v>
      </c>
      <c r="B441" t="s">
        <v>440</v>
      </c>
      <c r="C441" t="s">
        <v>5624</v>
      </c>
      <c r="D441" s="10" t="s">
        <v>3737</v>
      </c>
      <c r="E441" t="s">
        <v>5117</v>
      </c>
    </row>
    <row r="442" spans="1:5" ht="18" customHeight="1">
      <c r="A442">
        <v>441</v>
      </c>
      <c r="B442" t="s">
        <v>246</v>
      </c>
      <c r="C442" s="11" t="s">
        <v>5096</v>
      </c>
      <c r="D442" s="10" t="s">
        <v>3738</v>
      </c>
      <c r="E442" t="s">
        <v>3116</v>
      </c>
    </row>
    <row r="443" spans="1:5" ht="18" customHeight="1">
      <c r="A443">
        <v>442</v>
      </c>
      <c r="B443" t="s">
        <v>440</v>
      </c>
      <c r="C443" t="s">
        <v>1404</v>
      </c>
      <c r="D443" s="10" t="s">
        <v>6435</v>
      </c>
      <c r="E443" s="1" t="s">
        <v>2111</v>
      </c>
    </row>
    <row r="444" spans="1:5" ht="18" customHeight="1">
      <c r="A444">
        <v>443</v>
      </c>
      <c r="B444" t="s">
        <v>246</v>
      </c>
      <c r="C444" s="11" t="s">
        <v>1872</v>
      </c>
      <c r="D444" s="10" t="s">
        <v>6436</v>
      </c>
      <c r="E444" s="1" t="s">
        <v>1951</v>
      </c>
    </row>
    <row r="445" spans="1:5" ht="18" customHeight="1">
      <c r="A445">
        <v>444</v>
      </c>
      <c r="B445" t="s">
        <v>440</v>
      </c>
      <c r="C445" t="s">
        <v>1404</v>
      </c>
      <c r="D445" s="10" t="s">
        <v>6656</v>
      </c>
      <c r="E445" t="s">
        <v>3204</v>
      </c>
    </row>
    <row r="446" spans="1:5" ht="18" customHeight="1">
      <c r="A446">
        <v>445</v>
      </c>
      <c r="B446" t="s">
        <v>3683</v>
      </c>
      <c r="C446" t="s">
        <v>468</v>
      </c>
      <c r="D446" s="10" t="s">
        <v>6437</v>
      </c>
      <c r="E446" s="1" t="s">
        <v>1988</v>
      </c>
    </row>
    <row r="447" spans="1:5" ht="18" customHeight="1">
      <c r="A447">
        <v>446</v>
      </c>
      <c r="B447" t="s">
        <v>246</v>
      </c>
      <c r="C447" s="2" t="s">
        <v>1404</v>
      </c>
      <c r="D447" s="10" t="s">
        <v>6518</v>
      </c>
      <c r="E447" s="1" t="s">
        <v>1966</v>
      </c>
    </row>
    <row r="448" spans="1:5" ht="18" customHeight="1">
      <c r="A448">
        <v>447</v>
      </c>
      <c r="B448" t="s">
        <v>246</v>
      </c>
      <c r="C448" s="2" t="s">
        <v>5507</v>
      </c>
      <c r="D448" s="10" t="s">
        <v>6728</v>
      </c>
      <c r="E448" t="s">
        <v>73</v>
      </c>
    </row>
    <row r="449" spans="1:5" ht="18" customHeight="1">
      <c r="A449">
        <v>448</v>
      </c>
      <c r="B449" t="s">
        <v>440</v>
      </c>
      <c r="C449" t="s">
        <v>1404</v>
      </c>
      <c r="D449" s="10" t="s">
        <v>6749</v>
      </c>
      <c r="E449" s="17" t="s">
        <v>352</v>
      </c>
    </row>
    <row r="450" spans="1:5" ht="18" customHeight="1">
      <c r="A450">
        <v>449</v>
      </c>
      <c r="B450" t="s">
        <v>246</v>
      </c>
      <c r="C450" s="2" t="s">
        <v>1404</v>
      </c>
      <c r="D450" s="10" t="s">
        <v>6438</v>
      </c>
      <c r="E450" s="17" t="s">
        <v>352</v>
      </c>
    </row>
    <row r="451" spans="1:5" ht="18" customHeight="1">
      <c r="A451">
        <v>450</v>
      </c>
      <c r="B451" t="s">
        <v>246</v>
      </c>
      <c r="C451" s="2" t="s">
        <v>5096</v>
      </c>
      <c r="D451" s="10" t="s">
        <v>6439</v>
      </c>
      <c r="E451" t="s">
        <v>352</v>
      </c>
    </row>
    <row r="452" spans="1:5" ht="18" customHeight="1">
      <c r="A452">
        <v>451</v>
      </c>
      <c r="B452" t="s">
        <v>246</v>
      </c>
      <c r="C452" s="2" t="s">
        <v>1404</v>
      </c>
      <c r="D452" s="10" t="s">
        <v>6750</v>
      </c>
      <c r="E452" t="s">
        <v>3167</v>
      </c>
    </row>
    <row r="453" spans="1:5" ht="18" customHeight="1">
      <c r="A453">
        <v>452</v>
      </c>
      <c r="B453" t="s">
        <v>246</v>
      </c>
      <c r="C453" s="11" t="s">
        <v>1404</v>
      </c>
      <c r="D453" s="10" t="s">
        <v>5732</v>
      </c>
      <c r="E453" t="s">
        <v>3167</v>
      </c>
    </row>
    <row r="454" spans="1:5" ht="18" customHeight="1">
      <c r="A454">
        <v>453</v>
      </c>
      <c r="B454" t="s">
        <v>440</v>
      </c>
      <c r="C454" t="s">
        <v>1404</v>
      </c>
      <c r="D454" s="10" t="s">
        <v>6440</v>
      </c>
      <c r="E454" s="1" t="s">
        <v>1948</v>
      </c>
    </row>
    <row r="455" spans="1:5" ht="18" customHeight="1">
      <c r="A455">
        <v>454</v>
      </c>
      <c r="B455" t="s">
        <v>6239</v>
      </c>
      <c r="C455" t="s">
        <v>468</v>
      </c>
      <c r="D455" s="10" t="s">
        <v>6441</v>
      </c>
      <c r="E455" t="s">
        <v>181</v>
      </c>
    </row>
    <row r="456" spans="1:5" ht="18" customHeight="1">
      <c r="A456">
        <v>455</v>
      </c>
      <c r="B456" t="s">
        <v>440</v>
      </c>
      <c r="C456" t="s">
        <v>1404</v>
      </c>
      <c r="D456" s="10" t="s">
        <v>6657</v>
      </c>
      <c r="E456" s="17" t="s">
        <v>289</v>
      </c>
    </row>
    <row r="457" spans="1:5" ht="18" customHeight="1">
      <c r="A457">
        <v>456</v>
      </c>
      <c r="B457" t="s">
        <v>246</v>
      </c>
      <c r="C457" s="11" t="s">
        <v>1404</v>
      </c>
      <c r="D457" s="10" t="s">
        <v>3739</v>
      </c>
      <c r="E457" s="1" t="s">
        <v>289</v>
      </c>
    </row>
    <row r="458" spans="1:5" ht="18" customHeight="1">
      <c r="A458">
        <v>457</v>
      </c>
      <c r="B458" t="s">
        <v>246</v>
      </c>
      <c r="C458" s="2" t="s">
        <v>5096</v>
      </c>
      <c r="D458" s="10" t="s">
        <v>6442</v>
      </c>
      <c r="E458" t="s">
        <v>1327</v>
      </c>
    </row>
    <row r="459" spans="1:5" ht="18" customHeight="1">
      <c r="A459">
        <v>458</v>
      </c>
      <c r="B459" t="s">
        <v>246</v>
      </c>
      <c r="C459" s="2" t="s">
        <v>5096</v>
      </c>
      <c r="D459" s="10" t="s">
        <v>6658</v>
      </c>
      <c r="E459" t="s">
        <v>1327</v>
      </c>
    </row>
    <row r="460" spans="1:5" ht="18" customHeight="1">
      <c r="A460">
        <v>459</v>
      </c>
      <c r="B460" t="s">
        <v>440</v>
      </c>
      <c r="C460" t="s">
        <v>1404</v>
      </c>
      <c r="D460" s="10" t="s">
        <v>6659</v>
      </c>
      <c r="E460" t="s">
        <v>1327</v>
      </c>
    </row>
    <row r="461" spans="1:5" ht="18" customHeight="1">
      <c r="A461">
        <v>460</v>
      </c>
      <c r="B461" t="s">
        <v>246</v>
      </c>
      <c r="C461" s="11" t="s">
        <v>1404</v>
      </c>
      <c r="D461" s="10" t="s">
        <v>6660</v>
      </c>
      <c r="E461" s="17" t="s">
        <v>1603</v>
      </c>
    </row>
    <row r="462" spans="1:5" ht="18" customHeight="1">
      <c r="A462">
        <v>461</v>
      </c>
      <c r="B462" t="s">
        <v>246</v>
      </c>
      <c r="C462" s="11" t="s">
        <v>1872</v>
      </c>
      <c r="D462" s="10" t="s">
        <v>6661</v>
      </c>
      <c r="E462" s="1" t="s">
        <v>5830</v>
      </c>
    </row>
    <row r="463" spans="1:5" ht="18" customHeight="1">
      <c r="A463">
        <v>462</v>
      </c>
      <c r="B463" t="s">
        <v>246</v>
      </c>
      <c r="C463" s="11" t="s">
        <v>1404</v>
      </c>
      <c r="D463" s="10" t="s">
        <v>6443</v>
      </c>
      <c r="E463" t="s">
        <v>3795</v>
      </c>
    </row>
    <row r="464" spans="1:5" ht="18" customHeight="1">
      <c r="A464">
        <v>463</v>
      </c>
      <c r="B464" t="s">
        <v>440</v>
      </c>
      <c r="C464" t="s">
        <v>1404</v>
      </c>
      <c r="D464" s="10" t="s">
        <v>5733</v>
      </c>
      <c r="E464" t="s">
        <v>5100</v>
      </c>
    </row>
    <row r="465" spans="1:5" ht="18" customHeight="1">
      <c r="A465">
        <v>464</v>
      </c>
      <c r="B465" t="s">
        <v>440</v>
      </c>
      <c r="C465" t="s">
        <v>1866</v>
      </c>
      <c r="D465" s="10" t="s">
        <v>3740</v>
      </c>
      <c r="E465" t="s">
        <v>1006</v>
      </c>
    </row>
    <row r="466" spans="1:5" ht="18" customHeight="1">
      <c r="A466">
        <v>465</v>
      </c>
      <c r="B466" t="s">
        <v>246</v>
      </c>
      <c r="C466" s="2" t="s">
        <v>1404</v>
      </c>
      <c r="D466" s="10" t="s">
        <v>6662</v>
      </c>
      <c r="E466" t="s">
        <v>3159</v>
      </c>
    </row>
    <row r="467" spans="1:5" ht="18" customHeight="1">
      <c r="A467">
        <v>466</v>
      </c>
      <c r="B467" t="s">
        <v>6239</v>
      </c>
      <c r="C467" t="s">
        <v>468</v>
      </c>
      <c r="D467" s="10" t="s">
        <v>3741</v>
      </c>
      <c r="E467" s="17" t="s">
        <v>1542</v>
      </c>
    </row>
    <row r="468" spans="1:5" ht="18" customHeight="1">
      <c r="A468">
        <v>467</v>
      </c>
      <c r="B468" t="s">
        <v>246</v>
      </c>
      <c r="C468" s="2" t="s">
        <v>1404</v>
      </c>
      <c r="D468" s="10" t="s">
        <v>6444</v>
      </c>
      <c r="E468" s="1" t="s">
        <v>1542</v>
      </c>
    </row>
    <row r="469" spans="1:5" ht="18" customHeight="1">
      <c r="A469">
        <v>468</v>
      </c>
      <c r="B469" t="s">
        <v>246</v>
      </c>
      <c r="C469" s="2" t="s">
        <v>1404</v>
      </c>
      <c r="D469" s="10" t="s">
        <v>6445</v>
      </c>
      <c r="E469" t="s">
        <v>4988</v>
      </c>
    </row>
    <row r="470" spans="1:5" ht="18" customHeight="1">
      <c r="A470">
        <v>469</v>
      </c>
      <c r="B470" t="s">
        <v>3683</v>
      </c>
      <c r="C470" t="s">
        <v>468</v>
      </c>
      <c r="D470" s="10" t="s">
        <v>6446</v>
      </c>
      <c r="E470" t="s">
        <v>4988</v>
      </c>
    </row>
    <row r="471" spans="1:5" ht="18" customHeight="1">
      <c r="A471">
        <v>470</v>
      </c>
      <c r="B471" t="s">
        <v>246</v>
      </c>
      <c r="C471" s="11" t="s">
        <v>5096</v>
      </c>
      <c r="D471" s="10" t="s">
        <v>5734</v>
      </c>
      <c r="E471" t="s">
        <v>224</v>
      </c>
    </row>
    <row r="472" spans="1:5" ht="18" customHeight="1">
      <c r="A472">
        <v>471</v>
      </c>
      <c r="B472" t="s">
        <v>246</v>
      </c>
      <c r="C472" s="2" t="s">
        <v>1404</v>
      </c>
      <c r="D472" s="10" t="s">
        <v>6663</v>
      </c>
      <c r="E472" s="17" t="s">
        <v>407</v>
      </c>
    </row>
    <row r="473" spans="1:5" ht="18" customHeight="1">
      <c r="A473">
        <v>472</v>
      </c>
      <c r="B473" t="s">
        <v>246</v>
      </c>
      <c r="C473" s="2" t="s">
        <v>1404</v>
      </c>
      <c r="D473" s="10" t="s">
        <v>6447</v>
      </c>
      <c r="E473" t="s">
        <v>3120</v>
      </c>
    </row>
    <row r="474" spans="1:5" ht="18" customHeight="1">
      <c r="A474">
        <v>473</v>
      </c>
      <c r="B474" t="s">
        <v>246</v>
      </c>
      <c r="C474" s="2" t="s">
        <v>1404</v>
      </c>
      <c r="D474" s="10" t="s">
        <v>6448</v>
      </c>
      <c r="E474" t="s">
        <v>5104</v>
      </c>
    </row>
    <row r="475" spans="1:5" ht="18" customHeight="1">
      <c r="A475">
        <v>474</v>
      </c>
      <c r="B475" t="s">
        <v>3683</v>
      </c>
      <c r="C475" t="s">
        <v>468</v>
      </c>
      <c r="D475" s="10" t="s">
        <v>6449</v>
      </c>
      <c r="E475" t="s">
        <v>566</v>
      </c>
    </row>
    <row r="476" spans="1:5" ht="18" customHeight="1">
      <c r="A476">
        <v>475</v>
      </c>
      <c r="B476" t="s">
        <v>246</v>
      </c>
      <c r="C476" s="2" t="s">
        <v>1404</v>
      </c>
      <c r="D476" s="10" t="s">
        <v>6664</v>
      </c>
      <c r="E476" t="s">
        <v>566</v>
      </c>
    </row>
    <row r="477" spans="1:5" ht="18" customHeight="1">
      <c r="A477">
        <v>476</v>
      </c>
      <c r="B477" t="s">
        <v>246</v>
      </c>
      <c r="C477" s="11" t="s">
        <v>5096</v>
      </c>
      <c r="D477" s="10" t="s">
        <v>6665</v>
      </c>
      <c r="E477" s="17" t="s">
        <v>1490</v>
      </c>
    </row>
    <row r="478" spans="1:5" ht="18" customHeight="1">
      <c r="A478">
        <v>477</v>
      </c>
      <c r="B478" t="s">
        <v>440</v>
      </c>
      <c r="C478" t="s">
        <v>1404</v>
      </c>
      <c r="D478" s="10" t="s">
        <v>3742</v>
      </c>
      <c r="E478" t="s">
        <v>5070</v>
      </c>
    </row>
    <row r="479" spans="1:5" ht="18" customHeight="1">
      <c r="A479">
        <v>478</v>
      </c>
      <c r="B479" t="s">
        <v>3683</v>
      </c>
      <c r="C479" t="s">
        <v>468</v>
      </c>
      <c r="D479" s="10" t="s">
        <v>6666</v>
      </c>
      <c r="E479" t="s">
        <v>3916</v>
      </c>
    </row>
    <row r="480" spans="1:5" ht="18" customHeight="1">
      <c r="A480">
        <v>479</v>
      </c>
      <c r="B480" t="s">
        <v>246</v>
      </c>
      <c r="C480" s="11" t="s">
        <v>1404</v>
      </c>
      <c r="D480" s="10" t="s">
        <v>6667</v>
      </c>
      <c r="E480" t="s">
        <v>3646</v>
      </c>
    </row>
    <row r="481" spans="1:5" ht="18" customHeight="1">
      <c r="A481">
        <v>480</v>
      </c>
      <c r="B481" t="s">
        <v>246</v>
      </c>
      <c r="C481" s="2" t="s">
        <v>5096</v>
      </c>
      <c r="D481" s="10" t="s">
        <v>6450</v>
      </c>
      <c r="E481" t="s">
        <v>3141</v>
      </c>
    </row>
    <row r="482" spans="1:5" ht="18" customHeight="1">
      <c r="A482">
        <v>481</v>
      </c>
      <c r="B482" t="s">
        <v>440</v>
      </c>
      <c r="C482" t="s">
        <v>5624</v>
      </c>
      <c r="D482" s="10" t="s">
        <v>3743</v>
      </c>
      <c r="E482" t="s">
        <v>5410</v>
      </c>
    </row>
    <row r="483" spans="1:5" ht="18" customHeight="1">
      <c r="A483">
        <v>482</v>
      </c>
      <c r="B483" t="s">
        <v>246</v>
      </c>
      <c r="C483" s="11" t="s">
        <v>1404</v>
      </c>
      <c r="D483" s="10" t="s">
        <v>6451</v>
      </c>
      <c r="E483" t="s">
        <v>4755</v>
      </c>
    </row>
    <row r="484" spans="1:5" ht="18" customHeight="1">
      <c r="A484">
        <v>483</v>
      </c>
      <c r="B484" t="s">
        <v>440</v>
      </c>
      <c r="C484" t="s">
        <v>1404</v>
      </c>
      <c r="D484" s="10" t="s">
        <v>3744</v>
      </c>
      <c r="E484" s="17" t="s">
        <v>1486</v>
      </c>
    </row>
    <row r="485" spans="1:5" ht="18" customHeight="1">
      <c r="A485">
        <v>484</v>
      </c>
      <c r="B485" t="s">
        <v>440</v>
      </c>
      <c r="C485" t="s">
        <v>1404</v>
      </c>
      <c r="D485" s="10" t="s">
        <v>3745</v>
      </c>
      <c r="E485" s="1" t="s">
        <v>1486</v>
      </c>
    </row>
    <row r="486" spans="1:5" ht="18" customHeight="1">
      <c r="A486">
        <v>485</v>
      </c>
      <c r="B486" t="s">
        <v>246</v>
      </c>
      <c r="C486" s="11" t="s">
        <v>1404</v>
      </c>
      <c r="D486" s="10" t="s">
        <v>6452</v>
      </c>
      <c r="E486" s="1" t="s">
        <v>1486</v>
      </c>
    </row>
    <row r="487" spans="1:5" ht="18" customHeight="1">
      <c r="A487">
        <v>486</v>
      </c>
      <c r="B487" t="s">
        <v>246</v>
      </c>
      <c r="C487" s="2" t="s">
        <v>1404</v>
      </c>
      <c r="D487" s="10" t="s">
        <v>6668</v>
      </c>
      <c r="E487" t="s">
        <v>4361</v>
      </c>
    </row>
    <row r="488" spans="1:5" ht="18" customHeight="1">
      <c r="A488">
        <v>487</v>
      </c>
      <c r="B488" t="s">
        <v>246</v>
      </c>
      <c r="C488" s="11" t="s">
        <v>5096</v>
      </c>
      <c r="D488" s="10" t="s">
        <v>6751</v>
      </c>
      <c r="E488" t="s">
        <v>5391</v>
      </c>
    </row>
    <row r="489" spans="1:5" ht="18" customHeight="1">
      <c r="A489">
        <v>488</v>
      </c>
      <c r="B489" t="s">
        <v>6239</v>
      </c>
      <c r="C489" t="s">
        <v>468</v>
      </c>
      <c r="D489" s="10" t="s">
        <v>6669</v>
      </c>
      <c r="E489" t="s">
        <v>5412</v>
      </c>
    </row>
    <row r="490" spans="1:5" ht="18" customHeight="1">
      <c r="A490">
        <v>489</v>
      </c>
      <c r="B490" t="s">
        <v>246</v>
      </c>
      <c r="C490" s="2" t="s">
        <v>1404</v>
      </c>
      <c r="D490" s="10" t="s">
        <v>5735</v>
      </c>
      <c r="E490" t="s">
        <v>38</v>
      </c>
    </row>
    <row r="491" spans="1:5" ht="18" customHeight="1">
      <c r="A491">
        <v>490</v>
      </c>
      <c r="B491" t="s">
        <v>6239</v>
      </c>
      <c r="C491" t="s">
        <v>468</v>
      </c>
      <c r="D491" s="10" t="s">
        <v>6519</v>
      </c>
      <c r="E491" s="1" t="s">
        <v>5812</v>
      </c>
    </row>
    <row r="492" spans="1:5" ht="18" customHeight="1">
      <c r="A492">
        <v>491</v>
      </c>
      <c r="B492" t="s">
        <v>246</v>
      </c>
      <c r="C492" s="2" t="s">
        <v>5096</v>
      </c>
      <c r="D492" s="10" t="s">
        <v>5736</v>
      </c>
      <c r="E492" s="1" t="s">
        <v>1963</v>
      </c>
    </row>
    <row r="493" spans="1:5" ht="18" customHeight="1">
      <c r="A493">
        <v>492</v>
      </c>
      <c r="B493" t="s">
        <v>246</v>
      </c>
      <c r="C493" s="11" t="s">
        <v>5096</v>
      </c>
      <c r="D493" s="10" t="s">
        <v>6752</v>
      </c>
      <c r="E493" t="s">
        <v>2534</v>
      </c>
    </row>
    <row r="494" spans="1:5" ht="18" customHeight="1">
      <c r="A494">
        <v>493</v>
      </c>
      <c r="B494" t="s">
        <v>3683</v>
      </c>
      <c r="C494" t="s">
        <v>468</v>
      </c>
      <c r="D494" s="10" t="s">
        <v>6670</v>
      </c>
      <c r="E494" s="17" t="s">
        <v>1615</v>
      </c>
    </row>
    <row r="495" spans="1:5" ht="18" customHeight="1">
      <c r="A495">
        <v>494</v>
      </c>
      <c r="B495" t="s">
        <v>246</v>
      </c>
      <c r="C495" s="2" t="s">
        <v>1404</v>
      </c>
      <c r="D495" s="10" t="s">
        <v>6453</v>
      </c>
      <c r="E495" s="1" t="s">
        <v>1615</v>
      </c>
    </row>
    <row r="496" spans="1:5" ht="18" customHeight="1">
      <c r="A496">
        <v>495</v>
      </c>
      <c r="B496" t="s">
        <v>440</v>
      </c>
      <c r="C496" t="s">
        <v>1404</v>
      </c>
      <c r="D496" s="10" t="s">
        <v>6454</v>
      </c>
      <c r="E496" s="1" t="s">
        <v>5814</v>
      </c>
    </row>
    <row r="497" spans="1:5" ht="18" customHeight="1">
      <c r="A497">
        <v>496</v>
      </c>
      <c r="B497" t="s">
        <v>246</v>
      </c>
      <c r="C497" s="11" t="s">
        <v>5507</v>
      </c>
      <c r="D497" s="10" t="s">
        <v>6455</v>
      </c>
      <c r="E497" s="17" t="s">
        <v>5789</v>
      </c>
    </row>
    <row r="498" spans="1:5" ht="18" customHeight="1">
      <c r="A498">
        <v>497</v>
      </c>
      <c r="B498" t="s">
        <v>440</v>
      </c>
      <c r="C498" t="s">
        <v>1404</v>
      </c>
      <c r="D498" s="10" t="s">
        <v>6456</v>
      </c>
      <c r="E498" s="1" t="s">
        <v>2077</v>
      </c>
    </row>
    <row r="499" spans="1:5" ht="18" customHeight="1">
      <c r="A499">
        <v>498</v>
      </c>
      <c r="B499" t="s">
        <v>440</v>
      </c>
      <c r="C499" t="s">
        <v>1866</v>
      </c>
      <c r="D499" s="10" t="s">
        <v>6671</v>
      </c>
      <c r="E499" s="17" t="s">
        <v>275</v>
      </c>
    </row>
    <row r="500" spans="1:5" ht="18" customHeight="1">
      <c r="A500">
        <v>499</v>
      </c>
      <c r="B500" t="s">
        <v>246</v>
      </c>
      <c r="C500" s="11" t="s">
        <v>5096</v>
      </c>
      <c r="D500" s="10" t="s">
        <v>6672</v>
      </c>
      <c r="E500" s="1" t="s">
        <v>275</v>
      </c>
    </row>
    <row r="501" spans="1:5" ht="18" customHeight="1">
      <c r="A501">
        <v>500</v>
      </c>
      <c r="B501" t="s">
        <v>246</v>
      </c>
      <c r="C501" s="11" t="s">
        <v>1404</v>
      </c>
      <c r="D501" s="10" t="s">
        <v>6673</v>
      </c>
      <c r="E501" t="s">
        <v>132</v>
      </c>
    </row>
    <row r="502" spans="1:5" ht="18" customHeight="1">
      <c r="A502">
        <v>501</v>
      </c>
      <c r="B502" t="s">
        <v>246</v>
      </c>
      <c r="C502" s="2" t="s">
        <v>1404</v>
      </c>
      <c r="D502" s="10" t="s">
        <v>6674</v>
      </c>
      <c r="E502" s="17" t="s">
        <v>284</v>
      </c>
    </row>
    <row r="503" spans="1:5" ht="18" customHeight="1">
      <c r="A503">
        <v>502</v>
      </c>
      <c r="B503" t="s">
        <v>246</v>
      </c>
      <c r="C503" s="2" t="s">
        <v>5624</v>
      </c>
      <c r="D503" s="10" t="s">
        <v>6675</v>
      </c>
      <c r="E503" t="s">
        <v>209</v>
      </c>
    </row>
    <row r="504" spans="1:5" ht="18" customHeight="1">
      <c r="A504">
        <v>503</v>
      </c>
      <c r="B504" t="s">
        <v>246</v>
      </c>
      <c r="C504" s="11" t="s">
        <v>5096</v>
      </c>
      <c r="D504" s="10" t="s">
        <v>6676</v>
      </c>
      <c r="E504" s="17" t="s">
        <v>385</v>
      </c>
    </row>
    <row r="505" spans="1:5" ht="18" customHeight="1">
      <c r="A505">
        <v>504</v>
      </c>
      <c r="B505" t="s">
        <v>246</v>
      </c>
      <c r="C505" s="2" t="s">
        <v>1404</v>
      </c>
      <c r="D505" s="10" t="s">
        <v>6753</v>
      </c>
      <c r="E505" s="1" t="s">
        <v>385</v>
      </c>
    </row>
    <row r="506" spans="1:5" ht="18" customHeight="1">
      <c r="A506">
        <v>505</v>
      </c>
      <c r="B506" t="s">
        <v>440</v>
      </c>
      <c r="C506" t="s">
        <v>1404</v>
      </c>
      <c r="D506" s="10" t="s">
        <v>6677</v>
      </c>
      <c r="E506" s="1" t="s">
        <v>1978</v>
      </c>
    </row>
    <row r="507" spans="1:5" ht="18" customHeight="1">
      <c r="A507">
        <v>506</v>
      </c>
      <c r="B507" t="s">
        <v>246</v>
      </c>
      <c r="C507" s="11" t="s">
        <v>1404</v>
      </c>
      <c r="D507" s="10" t="s">
        <v>6678</v>
      </c>
      <c r="E507" t="s">
        <v>2292</v>
      </c>
    </row>
    <row r="508" spans="1:5" ht="18" customHeight="1">
      <c r="A508">
        <v>507</v>
      </c>
      <c r="B508" t="s">
        <v>440</v>
      </c>
      <c r="C508" t="s">
        <v>1404</v>
      </c>
      <c r="D508" s="10" t="s">
        <v>3746</v>
      </c>
      <c r="E508" s="17" t="s">
        <v>1876</v>
      </c>
    </row>
    <row r="509" spans="1:5" ht="18" customHeight="1">
      <c r="A509">
        <v>508</v>
      </c>
      <c r="B509" t="s">
        <v>246</v>
      </c>
      <c r="C509" s="11" t="s">
        <v>5096</v>
      </c>
      <c r="D509" s="10" t="s">
        <v>6680</v>
      </c>
      <c r="E509" s="1" t="s">
        <v>1876</v>
      </c>
    </row>
    <row r="510" spans="1:5" ht="18" customHeight="1">
      <c r="A510">
        <v>509</v>
      </c>
      <c r="B510" t="s">
        <v>6239</v>
      </c>
      <c r="C510" t="s">
        <v>468</v>
      </c>
      <c r="D510" s="10" t="s">
        <v>6679</v>
      </c>
      <c r="E510" s="1" t="s">
        <v>5831</v>
      </c>
    </row>
    <row r="511" spans="1:5" ht="18" customHeight="1">
      <c r="A511">
        <v>510</v>
      </c>
      <c r="B511" t="s">
        <v>440</v>
      </c>
      <c r="C511" t="s">
        <v>1872</v>
      </c>
      <c r="D511" s="10" t="s">
        <v>6681</v>
      </c>
      <c r="E511" t="s">
        <v>60</v>
      </c>
    </row>
    <row r="512" spans="1:5" ht="18" customHeight="1">
      <c r="A512">
        <v>511</v>
      </c>
      <c r="B512" t="s">
        <v>246</v>
      </c>
      <c r="C512" s="11" t="s">
        <v>5507</v>
      </c>
      <c r="D512" s="10" t="s">
        <v>6682</v>
      </c>
      <c r="E512" t="s">
        <v>60</v>
      </c>
    </row>
    <row r="513" spans="1:5" ht="18" customHeight="1">
      <c r="A513">
        <v>512</v>
      </c>
      <c r="B513" t="s">
        <v>440</v>
      </c>
      <c r="C513" t="s">
        <v>1404</v>
      </c>
      <c r="D513" s="10" t="s">
        <v>6457</v>
      </c>
      <c r="E513" s="17" t="s">
        <v>421</v>
      </c>
    </row>
    <row r="514" spans="1:5" ht="18" customHeight="1">
      <c r="A514">
        <v>513</v>
      </c>
      <c r="B514" t="s">
        <v>440</v>
      </c>
      <c r="C514" t="s">
        <v>1404</v>
      </c>
      <c r="D514" s="10" t="s">
        <v>6458</v>
      </c>
      <c r="E514" s="1" t="s">
        <v>421</v>
      </c>
    </row>
    <row r="515" spans="1:5" ht="18" customHeight="1">
      <c r="A515">
        <v>514</v>
      </c>
      <c r="B515" t="s">
        <v>246</v>
      </c>
      <c r="C515" s="11" t="s">
        <v>1404</v>
      </c>
      <c r="D515" s="10" t="s">
        <v>3747</v>
      </c>
      <c r="E515" t="s">
        <v>5087</v>
      </c>
    </row>
    <row r="516" spans="1:5" ht="18" customHeight="1">
      <c r="A516">
        <v>515</v>
      </c>
      <c r="B516" t="s">
        <v>440</v>
      </c>
      <c r="C516" t="s">
        <v>1404</v>
      </c>
      <c r="D516" s="10" t="s">
        <v>6459</v>
      </c>
      <c r="E516" t="s">
        <v>4557</v>
      </c>
    </row>
    <row r="517" spans="1:5" ht="18" customHeight="1">
      <c r="A517">
        <v>516</v>
      </c>
      <c r="B517" t="s">
        <v>246</v>
      </c>
      <c r="C517" s="11" t="s">
        <v>1404</v>
      </c>
      <c r="D517" s="10" t="s">
        <v>6683</v>
      </c>
      <c r="E517" t="s">
        <v>5477</v>
      </c>
    </row>
    <row r="518" spans="1:5" ht="18" customHeight="1">
      <c r="A518">
        <v>517</v>
      </c>
      <c r="B518" t="s">
        <v>246</v>
      </c>
      <c r="C518" s="11" t="s">
        <v>1404</v>
      </c>
      <c r="D518" s="10" t="s">
        <v>6684</v>
      </c>
      <c r="E518" s="17" t="s">
        <v>5798</v>
      </c>
    </row>
    <row r="519" spans="1:5" ht="18" customHeight="1">
      <c r="A519">
        <v>518</v>
      </c>
      <c r="B519" t="s">
        <v>246</v>
      </c>
      <c r="C519" s="11" t="s">
        <v>1872</v>
      </c>
      <c r="D519" s="10" t="s">
        <v>6460</v>
      </c>
      <c r="E519" t="s">
        <v>27</v>
      </c>
    </row>
    <row r="520" spans="1:5" ht="18" customHeight="1">
      <c r="A520">
        <v>519</v>
      </c>
      <c r="B520" t="s">
        <v>6239</v>
      </c>
      <c r="C520" t="s">
        <v>468</v>
      </c>
      <c r="D520" s="10" t="s">
        <v>6258</v>
      </c>
      <c r="E520" t="s">
        <v>27</v>
      </c>
    </row>
    <row r="521" spans="1:5" ht="18" customHeight="1">
      <c r="A521">
        <v>520</v>
      </c>
      <c r="B521" t="s">
        <v>246</v>
      </c>
      <c r="C521" s="2" t="s">
        <v>5096</v>
      </c>
      <c r="D521" s="10" t="s">
        <v>6685</v>
      </c>
      <c r="E521" s="17" t="s">
        <v>311</v>
      </c>
    </row>
    <row r="522" spans="1:5" ht="18" customHeight="1">
      <c r="A522">
        <v>521</v>
      </c>
      <c r="B522" t="s">
        <v>440</v>
      </c>
      <c r="C522" t="s">
        <v>5507</v>
      </c>
      <c r="D522" s="10" t="s">
        <v>6461</v>
      </c>
      <c r="E522" s="1" t="s">
        <v>311</v>
      </c>
    </row>
    <row r="523" spans="1:5" ht="18" customHeight="1">
      <c r="A523">
        <v>522</v>
      </c>
      <c r="B523" t="s">
        <v>246</v>
      </c>
      <c r="C523" s="11" t="s">
        <v>1404</v>
      </c>
      <c r="D523" s="10" t="s">
        <v>6462</v>
      </c>
      <c r="E523" t="s">
        <v>5090</v>
      </c>
    </row>
    <row r="524" spans="1:5" ht="18" customHeight="1">
      <c r="A524">
        <v>523</v>
      </c>
      <c r="B524" t="s">
        <v>440</v>
      </c>
      <c r="C524" t="s">
        <v>1404</v>
      </c>
      <c r="D524" s="10" t="s">
        <v>6686</v>
      </c>
      <c r="E524" t="s">
        <v>4938</v>
      </c>
    </row>
    <row r="525" spans="1:5" ht="18" customHeight="1">
      <c r="A525">
        <v>524</v>
      </c>
      <c r="B525" t="s">
        <v>246</v>
      </c>
      <c r="C525" s="2" t="s">
        <v>1404</v>
      </c>
      <c r="D525" s="10" t="s">
        <v>3748</v>
      </c>
      <c r="E525" t="s">
        <v>4123</v>
      </c>
    </row>
    <row r="526" spans="1:5" ht="18" customHeight="1">
      <c r="A526">
        <v>525</v>
      </c>
      <c r="B526" t="s">
        <v>6239</v>
      </c>
      <c r="C526" t="s">
        <v>468</v>
      </c>
      <c r="D526" s="10" t="s">
        <v>6463</v>
      </c>
      <c r="E526" t="s">
        <v>5281</v>
      </c>
    </row>
    <row r="527" spans="1:5" ht="18" customHeight="1">
      <c r="A527">
        <v>526</v>
      </c>
      <c r="B527" t="s">
        <v>246</v>
      </c>
      <c r="C527" s="2" t="s">
        <v>1404</v>
      </c>
      <c r="D527" s="10" t="s">
        <v>6464</v>
      </c>
      <c r="E527" t="s">
        <v>4466</v>
      </c>
    </row>
    <row r="528" spans="1:5" ht="18" customHeight="1">
      <c r="A528">
        <v>527</v>
      </c>
      <c r="B528" t="s">
        <v>246</v>
      </c>
      <c r="C528" s="2" t="s">
        <v>1404</v>
      </c>
      <c r="D528" s="10" t="s">
        <v>3749</v>
      </c>
      <c r="E528" t="s">
        <v>5434</v>
      </c>
    </row>
    <row r="529" spans="1:5" ht="18" customHeight="1">
      <c r="A529">
        <v>528</v>
      </c>
      <c r="B529" t="s">
        <v>3683</v>
      </c>
      <c r="C529" t="s">
        <v>468</v>
      </c>
      <c r="D529" s="10" t="s">
        <v>6465</v>
      </c>
      <c r="E529" t="s">
        <v>4515</v>
      </c>
    </row>
    <row r="530" spans="1:5" ht="18" customHeight="1">
      <c r="A530">
        <v>529</v>
      </c>
      <c r="B530" t="s">
        <v>246</v>
      </c>
      <c r="C530" s="2" t="s">
        <v>1866</v>
      </c>
      <c r="D530" s="10" t="s">
        <v>5737</v>
      </c>
      <c r="E530" t="s">
        <v>5465</v>
      </c>
    </row>
    <row r="531" spans="1:5" ht="18" customHeight="1">
      <c r="A531">
        <v>530</v>
      </c>
      <c r="B531" t="s">
        <v>440</v>
      </c>
      <c r="C531" t="s">
        <v>5624</v>
      </c>
      <c r="D531" s="10" t="s">
        <v>3750</v>
      </c>
      <c r="E531" t="s">
        <v>780</v>
      </c>
    </row>
    <row r="532" spans="1:5" ht="18" customHeight="1">
      <c r="A532">
        <v>531</v>
      </c>
      <c r="B532" t="s">
        <v>246</v>
      </c>
      <c r="C532" s="11" t="s">
        <v>1404</v>
      </c>
      <c r="D532" s="10" t="s">
        <v>6466</v>
      </c>
      <c r="E532" t="s">
        <v>780</v>
      </c>
    </row>
    <row r="533" spans="1:5" ht="18" customHeight="1">
      <c r="A533">
        <v>532</v>
      </c>
      <c r="B533" t="s">
        <v>3683</v>
      </c>
      <c r="C533" t="s">
        <v>468</v>
      </c>
      <c r="D533" s="10" t="s">
        <v>6687</v>
      </c>
      <c r="E533" s="17" t="s">
        <v>1407</v>
      </c>
    </row>
    <row r="534" spans="1:5" ht="18" customHeight="1">
      <c r="A534">
        <v>533</v>
      </c>
      <c r="B534" t="s">
        <v>440</v>
      </c>
      <c r="C534" t="s">
        <v>1872</v>
      </c>
      <c r="D534" s="10" t="s">
        <v>6467</v>
      </c>
      <c r="E534" s="1" t="s">
        <v>1407</v>
      </c>
    </row>
    <row r="535" spans="1:5" ht="18" customHeight="1">
      <c r="A535">
        <v>534</v>
      </c>
      <c r="B535" t="s">
        <v>246</v>
      </c>
      <c r="C535" s="11" t="s">
        <v>1404</v>
      </c>
      <c r="D535" s="10" t="s">
        <v>3751</v>
      </c>
      <c r="E535" t="s">
        <v>3923</v>
      </c>
    </row>
    <row r="536" spans="1:5" ht="18" customHeight="1">
      <c r="A536">
        <v>535</v>
      </c>
      <c r="B536" t="s">
        <v>440</v>
      </c>
      <c r="C536" t="s">
        <v>5624</v>
      </c>
      <c r="D536" s="10" t="s">
        <v>3752</v>
      </c>
      <c r="E536" t="s">
        <v>5239</v>
      </c>
    </row>
    <row r="537" spans="1:5" ht="18" customHeight="1">
      <c r="A537">
        <v>536</v>
      </c>
      <c r="B537" t="s">
        <v>246</v>
      </c>
      <c r="C537" s="11" t="s">
        <v>1404</v>
      </c>
      <c r="D537" s="10" t="s">
        <v>6690</v>
      </c>
      <c r="E537" t="s">
        <v>4421</v>
      </c>
    </row>
    <row r="538" spans="1:5" ht="18" customHeight="1">
      <c r="A538">
        <v>537</v>
      </c>
      <c r="B538" t="s">
        <v>3683</v>
      </c>
      <c r="C538" t="s">
        <v>468</v>
      </c>
      <c r="D538" s="10" t="s">
        <v>6691</v>
      </c>
      <c r="E538" t="s">
        <v>4421</v>
      </c>
    </row>
    <row r="539" spans="1:5" ht="18" customHeight="1">
      <c r="A539">
        <v>538</v>
      </c>
      <c r="B539" t="s">
        <v>440</v>
      </c>
      <c r="C539" t="s">
        <v>1404</v>
      </c>
      <c r="D539" s="10" t="s">
        <v>6688</v>
      </c>
      <c r="E539" t="s">
        <v>5416</v>
      </c>
    </row>
    <row r="540" spans="1:5" ht="18" customHeight="1">
      <c r="A540">
        <v>539</v>
      </c>
      <c r="B540" t="s">
        <v>246</v>
      </c>
      <c r="C540" s="2" t="s">
        <v>1404</v>
      </c>
      <c r="D540" s="10" t="s">
        <v>6689</v>
      </c>
      <c r="E540" t="s">
        <v>2364</v>
      </c>
    </row>
    <row r="541" spans="1:5" ht="18" customHeight="1">
      <c r="A541">
        <v>540</v>
      </c>
      <c r="B541" t="s">
        <v>440</v>
      </c>
      <c r="C541" t="s">
        <v>1404</v>
      </c>
      <c r="D541" s="10" t="s">
        <v>6468</v>
      </c>
      <c r="E541" t="s">
        <v>2364</v>
      </c>
    </row>
    <row r="542" spans="1:5" ht="18" customHeight="1">
      <c r="A542">
        <v>541</v>
      </c>
      <c r="B542" t="s">
        <v>246</v>
      </c>
      <c r="C542" s="2" t="s">
        <v>1404</v>
      </c>
      <c r="D542" s="10" t="s">
        <v>6469</v>
      </c>
      <c r="E542" t="s">
        <v>3642</v>
      </c>
    </row>
    <row r="543" spans="1:5" ht="18" customHeight="1">
      <c r="A543">
        <v>542</v>
      </c>
      <c r="B543" t="s">
        <v>246</v>
      </c>
      <c r="C543" s="2" t="s">
        <v>5587</v>
      </c>
      <c r="D543" s="10" t="s">
        <v>6470</v>
      </c>
      <c r="E543" s="1" t="s">
        <v>5826</v>
      </c>
    </row>
    <row r="544" spans="1:5" ht="18" customHeight="1">
      <c r="A544">
        <v>543</v>
      </c>
      <c r="B544" t="s">
        <v>3683</v>
      </c>
      <c r="C544" t="s">
        <v>468</v>
      </c>
      <c r="D544" s="10" t="s">
        <v>6692</v>
      </c>
      <c r="E544" t="s">
        <v>4643</v>
      </c>
    </row>
    <row r="545" spans="1:5" ht="18" customHeight="1">
      <c r="A545">
        <v>544</v>
      </c>
      <c r="B545" t="s">
        <v>440</v>
      </c>
      <c r="C545" t="s">
        <v>1404</v>
      </c>
      <c r="D545" s="10" t="s">
        <v>5738</v>
      </c>
      <c r="E545" t="s">
        <v>5493</v>
      </c>
    </row>
    <row r="546" spans="1:5" ht="18" customHeight="1">
      <c r="A546">
        <v>545</v>
      </c>
      <c r="B546" t="s">
        <v>6239</v>
      </c>
      <c r="C546" t="s">
        <v>468</v>
      </c>
      <c r="D546" s="10" t="s">
        <v>6471</v>
      </c>
      <c r="E546" t="s">
        <v>222</v>
      </c>
    </row>
    <row r="547" spans="1:5" ht="18" customHeight="1">
      <c r="A547">
        <v>546</v>
      </c>
      <c r="B547" t="s">
        <v>246</v>
      </c>
      <c r="C547" s="2" t="s">
        <v>1404</v>
      </c>
      <c r="D547" s="10" t="s">
        <v>6472</v>
      </c>
      <c r="E547" t="s">
        <v>176</v>
      </c>
    </row>
    <row r="548" spans="1:5" ht="18" customHeight="1">
      <c r="A548">
        <v>547</v>
      </c>
      <c r="B548" t="s">
        <v>246</v>
      </c>
      <c r="C548" s="2" t="s">
        <v>5096</v>
      </c>
      <c r="D548" s="10" t="s">
        <v>6473</v>
      </c>
      <c r="E548" t="s">
        <v>155</v>
      </c>
    </row>
    <row r="549" spans="1:5" ht="18" customHeight="1">
      <c r="A549">
        <v>548</v>
      </c>
      <c r="B549" t="s">
        <v>246</v>
      </c>
      <c r="C549" s="11" t="s">
        <v>5096</v>
      </c>
      <c r="D549" s="10" t="s">
        <v>5739</v>
      </c>
      <c r="E549" s="17" t="s">
        <v>273</v>
      </c>
    </row>
    <row r="550" spans="1:5" ht="18" customHeight="1">
      <c r="A550">
        <v>549</v>
      </c>
      <c r="B550" t="s">
        <v>246</v>
      </c>
      <c r="C550" s="11" t="s">
        <v>5507</v>
      </c>
      <c r="D550" s="10" t="s">
        <v>3753</v>
      </c>
      <c r="E550" t="s">
        <v>4596</v>
      </c>
    </row>
    <row r="551" spans="1:5" ht="18" customHeight="1">
      <c r="A551">
        <v>550</v>
      </c>
      <c r="B551" t="s">
        <v>6239</v>
      </c>
      <c r="C551" t="s">
        <v>468</v>
      </c>
      <c r="D551" s="10" t="s">
        <v>6474</v>
      </c>
      <c r="E551" s="17" t="s">
        <v>5791</v>
      </c>
    </row>
    <row r="552" spans="1:5" ht="18" customHeight="1">
      <c r="A552">
        <v>551</v>
      </c>
      <c r="B552" t="s">
        <v>246</v>
      </c>
      <c r="C552" s="2" t="s">
        <v>5096</v>
      </c>
      <c r="D552" s="10" t="s">
        <v>6475</v>
      </c>
      <c r="E552" t="s">
        <v>4234</v>
      </c>
    </row>
    <row r="553" spans="1:5" ht="18" customHeight="1">
      <c r="A553">
        <v>552</v>
      </c>
      <c r="B553" t="s">
        <v>246</v>
      </c>
      <c r="C553" s="11" t="s">
        <v>5096</v>
      </c>
      <c r="D553" s="10" t="s">
        <v>6754</v>
      </c>
      <c r="E553" t="s">
        <v>5259</v>
      </c>
    </row>
    <row r="554" spans="1:5" ht="18" customHeight="1">
      <c r="A554">
        <v>553</v>
      </c>
      <c r="B554" t="s">
        <v>440</v>
      </c>
      <c r="C554" t="s">
        <v>4276</v>
      </c>
      <c r="D554" s="10" t="s">
        <v>3754</v>
      </c>
      <c r="E554" t="s">
        <v>3301</v>
      </c>
    </row>
    <row r="555" spans="1:5" ht="18" customHeight="1">
      <c r="A555">
        <v>554</v>
      </c>
      <c r="B555" t="s">
        <v>3683</v>
      </c>
      <c r="C555" t="s">
        <v>468</v>
      </c>
      <c r="D555" s="10" t="s">
        <v>6476</v>
      </c>
      <c r="E555" t="s">
        <v>3301</v>
      </c>
    </row>
    <row r="556" spans="1:5" ht="18" customHeight="1">
      <c r="A556">
        <v>555</v>
      </c>
      <c r="B556" t="s">
        <v>6239</v>
      </c>
      <c r="C556" t="s">
        <v>468</v>
      </c>
      <c r="D556" s="10" t="s">
        <v>6693</v>
      </c>
      <c r="E556" t="s">
        <v>2397</v>
      </c>
    </row>
    <row r="557" spans="1:5" ht="18" customHeight="1">
      <c r="A557">
        <v>556</v>
      </c>
      <c r="B557" t="s">
        <v>6239</v>
      </c>
      <c r="C557" t="s">
        <v>468</v>
      </c>
      <c r="D557" s="10" t="s">
        <v>6694</v>
      </c>
      <c r="E557" t="s">
        <v>2397</v>
      </c>
    </row>
    <row r="558" spans="1:5" ht="18" customHeight="1">
      <c r="A558">
        <v>557</v>
      </c>
      <c r="B558" t="s">
        <v>246</v>
      </c>
      <c r="C558" s="11" t="s">
        <v>1404</v>
      </c>
      <c r="D558" s="10" t="s">
        <v>6477</v>
      </c>
      <c r="E558" s="17" t="s">
        <v>1548</v>
      </c>
    </row>
    <row r="559" spans="1:5" ht="18" customHeight="1">
      <c r="A559">
        <v>558</v>
      </c>
      <c r="B559" t="s">
        <v>3683</v>
      </c>
      <c r="C559" t="s">
        <v>468</v>
      </c>
      <c r="D559" s="10" t="s">
        <v>6695</v>
      </c>
      <c r="E559" s="1" t="s">
        <v>1548</v>
      </c>
    </row>
    <row r="560" spans="1:5" ht="18" customHeight="1">
      <c r="A560">
        <v>559</v>
      </c>
      <c r="B560" t="s">
        <v>440</v>
      </c>
      <c r="C560" t="s">
        <v>1404</v>
      </c>
      <c r="D560" s="10" t="s">
        <v>5740</v>
      </c>
      <c r="E560" t="s">
        <v>1031</v>
      </c>
    </row>
    <row r="561" spans="1:5" ht="18" customHeight="1">
      <c r="A561">
        <v>560</v>
      </c>
      <c r="B561" t="s">
        <v>246</v>
      </c>
      <c r="C561" s="11" t="s">
        <v>1866</v>
      </c>
      <c r="D561" s="10" t="s">
        <v>6696</v>
      </c>
      <c r="E561" t="s">
        <v>1031</v>
      </c>
    </row>
    <row r="562" spans="1:5" ht="18" customHeight="1">
      <c r="A562">
        <v>561</v>
      </c>
      <c r="B562" t="s">
        <v>246</v>
      </c>
      <c r="C562" s="2" t="s">
        <v>1404</v>
      </c>
      <c r="D562" s="10" t="s">
        <v>6697</v>
      </c>
      <c r="E562" s="1" t="s">
        <v>1957</v>
      </c>
    </row>
    <row r="563" spans="1:5" ht="18" customHeight="1">
      <c r="A563">
        <v>562</v>
      </c>
      <c r="B563" t="s">
        <v>246</v>
      </c>
      <c r="C563" s="2" t="s">
        <v>1404</v>
      </c>
      <c r="D563" s="10" t="s">
        <v>6698</v>
      </c>
      <c r="E563" t="s">
        <v>3241</v>
      </c>
    </row>
    <row r="564" spans="1:5" ht="18" customHeight="1">
      <c r="A564">
        <v>563</v>
      </c>
      <c r="B564" t="s">
        <v>440</v>
      </c>
      <c r="C564" t="s">
        <v>1404</v>
      </c>
      <c r="D564" s="10" t="s">
        <v>6699</v>
      </c>
      <c r="E564" t="s">
        <v>3241</v>
      </c>
    </row>
    <row r="565" spans="1:5" ht="18" customHeight="1">
      <c r="A565">
        <v>564</v>
      </c>
      <c r="B565" t="s">
        <v>246</v>
      </c>
      <c r="C565" s="11" t="s">
        <v>5096</v>
      </c>
      <c r="D565" s="10" t="s">
        <v>6478</v>
      </c>
      <c r="E565" t="s">
        <v>140</v>
      </c>
    </row>
    <row r="566" spans="1:5" ht="18" customHeight="1">
      <c r="A566">
        <v>565</v>
      </c>
      <c r="B566" t="s">
        <v>440</v>
      </c>
      <c r="C566" t="s">
        <v>1404</v>
      </c>
      <c r="D566" s="10" t="s">
        <v>6479</v>
      </c>
      <c r="E566" s="17" t="s">
        <v>247</v>
      </c>
    </row>
    <row r="567" spans="1:5" ht="18" customHeight="1">
      <c r="A567">
        <v>566</v>
      </c>
      <c r="B567" t="s">
        <v>246</v>
      </c>
      <c r="C567" s="11" t="s">
        <v>5096</v>
      </c>
      <c r="D567" s="10" t="s">
        <v>3755</v>
      </c>
      <c r="E567" t="s">
        <v>3895</v>
      </c>
    </row>
    <row r="568" spans="1:5" ht="18" customHeight="1">
      <c r="A568">
        <v>567</v>
      </c>
      <c r="B568" t="s">
        <v>440</v>
      </c>
      <c r="C568" t="s">
        <v>1404</v>
      </c>
      <c r="D568" s="10" t="s">
        <v>3756</v>
      </c>
      <c r="E568" t="s">
        <v>5164</v>
      </c>
    </row>
    <row r="569" spans="1:5" ht="18" customHeight="1">
      <c r="A569">
        <v>568</v>
      </c>
      <c r="B569" t="s">
        <v>246</v>
      </c>
      <c r="C569" s="2" t="s">
        <v>1404</v>
      </c>
      <c r="D569" s="10" t="s">
        <v>5741</v>
      </c>
      <c r="E569" s="17" t="s">
        <v>375</v>
      </c>
    </row>
    <row r="570" spans="1:5" ht="18" customHeight="1">
      <c r="A570">
        <v>569</v>
      </c>
      <c r="B570" t="s">
        <v>246</v>
      </c>
      <c r="C570" s="2" t="s">
        <v>5507</v>
      </c>
      <c r="D570" s="10" t="s">
        <v>6480</v>
      </c>
      <c r="E570" s="1" t="s">
        <v>375</v>
      </c>
    </row>
    <row r="571" spans="1:5" ht="18" customHeight="1">
      <c r="A571">
        <v>570</v>
      </c>
      <c r="B571" t="s">
        <v>440</v>
      </c>
      <c r="C571" t="s">
        <v>1404</v>
      </c>
      <c r="D571" s="10" t="s">
        <v>5742</v>
      </c>
      <c r="E571" s="17" t="s">
        <v>374</v>
      </c>
    </row>
    <row r="572" spans="1:5" ht="18" customHeight="1">
      <c r="A572">
        <v>571</v>
      </c>
      <c r="B572" t="s">
        <v>440</v>
      </c>
      <c r="C572" t="s">
        <v>5624</v>
      </c>
      <c r="D572" s="10" t="s">
        <v>6755</v>
      </c>
      <c r="E572" t="s">
        <v>5189</v>
      </c>
    </row>
    <row r="573" spans="1:5" ht="18" customHeight="1">
      <c r="A573">
        <v>572</v>
      </c>
      <c r="B573" t="s">
        <v>246</v>
      </c>
      <c r="C573" s="11" t="s">
        <v>5096</v>
      </c>
      <c r="D573" s="10" t="s">
        <v>6481</v>
      </c>
      <c r="E573" t="s">
        <v>242</v>
      </c>
    </row>
    <row r="574" spans="1:5" ht="18" customHeight="1">
      <c r="A574">
        <v>573</v>
      </c>
      <c r="B574" t="s">
        <v>440</v>
      </c>
      <c r="C574" t="s">
        <v>1404</v>
      </c>
      <c r="D574" s="10" t="s">
        <v>5743</v>
      </c>
      <c r="E574" t="s">
        <v>242</v>
      </c>
    </row>
    <row r="575" spans="1:5" ht="18" customHeight="1">
      <c r="A575">
        <v>574</v>
      </c>
      <c r="B575" t="s">
        <v>246</v>
      </c>
      <c r="C575" s="11" t="s">
        <v>1404</v>
      </c>
      <c r="D575" s="10" t="s">
        <v>6482</v>
      </c>
      <c r="E575" s="17" t="s">
        <v>428</v>
      </c>
    </row>
    <row r="576" spans="1:5" ht="18" customHeight="1">
      <c r="A576">
        <v>575</v>
      </c>
      <c r="B576" t="s">
        <v>440</v>
      </c>
      <c r="C576" t="s">
        <v>5624</v>
      </c>
      <c r="D576" s="10" t="s">
        <v>6483</v>
      </c>
      <c r="E576" s="1" t="s">
        <v>428</v>
      </c>
    </row>
    <row r="577" spans="1:5" ht="18" customHeight="1">
      <c r="A577">
        <v>576</v>
      </c>
      <c r="B577" t="s">
        <v>246</v>
      </c>
      <c r="C577" s="11" t="s">
        <v>1404</v>
      </c>
      <c r="D577" s="10" t="s">
        <v>3757</v>
      </c>
      <c r="E577" t="s">
        <v>428</v>
      </c>
    </row>
    <row r="578" spans="1:5" ht="18" customHeight="1">
      <c r="A578">
        <v>577</v>
      </c>
      <c r="B578" t="s">
        <v>440</v>
      </c>
      <c r="C578" t="s">
        <v>1404</v>
      </c>
      <c r="D578" s="10" t="s">
        <v>5744</v>
      </c>
      <c r="E578" t="s">
        <v>105</v>
      </c>
    </row>
    <row r="579" spans="1:5" ht="18" customHeight="1">
      <c r="A579">
        <v>578</v>
      </c>
      <c r="B579" t="s">
        <v>246</v>
      </c>
      <c r="C579" s="11" t="s">
        <v>1404</v>
      </c>
      <c r="D579" s="10" t="s">
        <v>6484</v>
      </c>
      <c r="E579" t="s">
        <v>68</v>
      </c>
    </row>
    <row r="580" spans="1:5" ht="18" customHeight="1">
      <c r="A580">
        <v>579</v>
      </c>
      <c r="B580" t="s">
        <v>440</v>
      </c>
      <c r="C580" t="s">
        <v>1404</v>
      </c>
      <c r="D580" s="10" t="s">
        <v>6700</v>
      </c>
      <c r="E580" t="s">
        <v>43</v>
      </c>
    </row>
    <row r="581" spans="1:5" ht="18" customHeight="1">
      <c r="A581">
        <v>580</v>
      </c>
      <c r="B581" t="s">
        <v>440</v>
      </c>
      <c r="C581" t="s">
        <v>1404</v>
      </c>
      <c r="D581" s="10" t="s">
        <v>3758</v>
      </c>
      <c r="E581" s="17" t="s">
        <v>353</v>
      </c>
    </row>
    <row r="582" spans="1:5" ht="18" customHeight="1">
      <c r="A582">
        <v>581</v>
      </c>
      <c r="B582" t="s">
        <v>246</v>
      </c>
      <c r="C582" s="11" t="s">
        <v>5096</v>
      </c>
      <c r="D582" s="10" t="s">
        <v>6485</v>
      </c>
      <c r="E582" t="s">
        <v>133</v>
      </c>
    </row>
    <row r="583" spans="1:5" ht="18" customHeight="1">
      <c r="A583">
        <v>582</v>
      </c>
      <c r="B583" t="s">
        <v>440</v>
      </c>
      <c r="C583" t="s">
        <v>5507</v>
      </c>
      <c r="D583" s="10" t="s">
        <v>5745</v>
      </c>
      <c r="E583" s="1" t="s">
        <v>1992</v>
      </c>
    </row>
    <row r="584" spans="1:5" ht="18" customHeight="1">
      <c r="A584">
        <v>583</v>
      </c>
      <c r="B584" t="s">
        <v>246</v>
      </c>
      <c r="C584" s="11" t="s">
        <v>5096</v>
      </c>
      <c r="D584" s="10" t="s">
        <v>6701</v>
      </c>
      <c r="E584" s="17" t="s">
        <v>368</v>
      </c>
    </row>
    <row r="585" spans="1:5" ht="18" customHeight="1">
      <c r="A585">
        <v>584</v>
      </c>
      <c r="B585" t="s">
        <v>440</v>
      </c>
      <c r="C585" t="s">
        <v>1404</v>
      </c>
      <c r="D585" s="10" t="s">
        <v>6486</v>
      </c>
      <c r="E585" t="s">
        <v>33</v>
      </c>
    </row>
    <row r="586" spans="1:5" ht="18" customHeight="1">
      <c r="A586">
        <v>585</v>
      </c>
      <c r="B586" t="s">
        <v>246</v>
      </c>
      <c r="C586" s="2" t="s">
        <v>1404</v>
      </c>
      <c r="D586" s="10" t="s">
        <v>6487</v>
      </c>
      <c r="E586" t="s">
        <v>33</v>
      </c>
    </row>
    <row r="587" spans="1:5" ht="18" customHeight="1">
      <c r="A587">
        <v>586</v>
      </c>
      <c r="B587" t="s">
        <v>6239</v>
      </c>
      <c r="C587" t="s">
        <v>468</v>
      </c>
      <c r="D587" s="10" t="s">
        <v>6702</v>
      </c>
      <c r="E587" s="17" t="s">
        <v>328</v>
      </c>
    </row>
    <row r="588" spans="1:5" ht="18" customHeight="1">
      <c r="A588">
        <v>587</v>
      </c>
      <c r="B588" t="s">
        <v>440</v>
      </c>
      <c r="C588" t="s">
        <v>5624</v>
      </c>
      <c r="D588" s="10" t="s">
        <v>3759</v>
      </c>
      <c r="E588" s="17" t="s">
        <v>5788</v>
      </c>
    </row>
    <row r="589" spans="1:5" ht="18" customHeight="1">
      <c r="A589">
        <v>588</v>
      </c>
      <c r="B589" t="s">
        <v>246</v>
      </c>
      <c r="C589" s="11" t="s">
        <v>1404</v>
      </c>
      <c r="D589" s="10" t="s">
        <v>5746</v>
      </c>
      <c r="E589" s="1" t="s">
        <v>5788</v>
      </c>
    </row>
    <row r="590" spans="1:5" ht="18" customHeight="1">
      <c r="A590">
        <v>589</v>
      </c>
      <c r="B590" t="s">
        <v>3683</v>
      </c>
      <c r="C590" t="s">
        <v>468</v>
      </c>
      <c r="D590" s="10" t="s">
        <v>5747</v>
      </c>
      <c r="E590" t="s">
        <v>5013</v>
      </c>
    </row>
    <row r="591" spans="1:5" ht="18" customHeight="1">
      <c r="A591">
        <v>590</v>
      </c>
      <c r="B591" t="s">
        <v>440</v>
      </c>
      <c r="C591" t="s">
        <v>1404</v>
      </c>
      <c r="D591" s="10" t="s">
        <v>6494</v>
      </c>
      <c r="E591" t="s">
        <v>4441</v>
      </c>
    </row>
    <row r="592" spans="1:5" ht="18" customHeight="1">
      <c r="A592">
        <v>591</v>
      </c>
      <c r="B592" t="s">
        <v>246</v>
      </c>
      <c r="C592" s="11" t="s">
        <v>1404</v>
      </c>
      <c r="D592" s="10" t="s">
        <v>6703</v>
      </c>
      <c r="E592" t="s">
        <v>5420</v>
      </c>
    </row>
    <row r="593" spans="1:5" ht="18" customHeight="1">
      <c r="A593">
        <v>592</v>
      </c>
      <c r="B593" t="s">
        <v>246</v>
      </c>
      <c r="C593" s="11" t="s">
        <v>1404</v>
      </c>
      <c r="D593" s="10" t="s">
        <v>6488</v>
      </c>
      <c r="E593" t="s">
        <v>175</v>
      </c>
    </row>
    <row r="594" spans="1:5" ht="18" customHeight="1">
      <c r="A594">
        <v>593</v>
      </c>
      <c r="B594" t="s">
        <v>246</v>
      </c>
      <c r="C594" s="2" t="s">
        <v>1404</v>
      </c>
      <c r="D594" s="10" t="s">
        <v>6489</v>
      </c>
      <c r="E594" s="17" t="s">
        <v>323</v>
      </c>
    </row>
    <row r="595" spans="1:5" ht="18" customHeight="1">
      <c r="A595">
        <v>594</v>
      </c>
      <c r="B595" t="s">
        <v>246</v>
      </c>
      <c r="C595" s="2" t="s">
        <v>1404</v>
      </c>
      <c r="D595" s="10" t="s">
        <v>6704</v>
      </c>
      <c r="E595" s="17" t="s">
        <v>324</v>
      </c>
    </row>
    <row r="596" spans="1:5" ht="18" customHeight="1">
      <c r="A596">
        <v>595</v>
      </c>
      <c r="B596" t="s">
        <v>246</v>
      </c>
      <c r="C596" s="11" t="s">
        <v>5624</v>
      </c>
      <c r="D596" s="10" t="s">
        <v>3760</v>
      </c>
      <c r="E596" t="s">
        <v>5541</v>
      </c>
    </row>
    <row r="597" spans="1:5" ht="18" customHeight="1">
      <c r="A597">
        <v>596</v>
      </c>
      <c r="B597" t="s">
        <v>440</v>
      </c>
      <c r="C597" t="s">
        <v>5507</v>
      </c>
      <c r="D597" s="10" t="s">
        <v>3761</v>
      </c>
      <c r="E597" s="17" t="s">
        <v>439</v>
      </c>
    </row>
    <row r="598" spans="1:5" ht="18" customHeight="1">
      <c r="A598">
        <v>597</v>
      </c>
      <c r="B598" t="s">
        <v>246</v>
      </c>
      <c r="C598" s="11" t="s">
        <v>1404</v>
      </c>
      <c r="D598" s="10" t="s">
        <v>3762</v>
      </c>
      <c r="E598" t="s">
        <v>3519</v>
      </c>
    </row>
    <row r="599" spans="1:5" ht="18" customHeight="1">
      <c r="A599">
        <v>598</v>
      </c>
      <c r="B599" t="s">
        <v>6239</v>
      </c>
      <c r="C599" t="s">
        <v>468</v>
      </c>
      <c r="D599" s="10" t="s">
        <v>6490</v>
      </c>
      <c r="E599" s="1" t="s">
        <v>5832</v>
      </c>
    </row>
    <row r="600" spans="1:5" ht="18" customHeight="1">
      <c r="A600">
        <v>599</v>
      </c>
      <c r="B600" t="s">
        <v>440</v>
      </c>
      <c r="C600" t="s">
        <v>1404</v>
      </c>
      <c r="D600" s="10" t="s">
        <v>3763</v>
      </c>
      <c r="E600" t="s">
        <v>134</v>
      </c>
    </row>
    <row r="601" spans="1:5" ht="18" customHeight="1">
      <c r="A601">
        <v>600</v>
      </c>
      <c r="B601" t="s">
        <v>246</v>
      </c>
      <c r="C601" s="11" t="s">
        <v>1872</v>
      </c>
      <c r="D601" s="10" t="s">
        <v>6491</v>
      </c>
      <c r="E601" t="s">
        <v>134</v>
      </c>
    </row>
    <row r="602" spans="1:5" ht="18" customHeight="1">
      <c r="A602">
        <v>601</v>
      </c>
      <c r="B602" t="s">
        <v>3683</v>
      </c>
      <c r="C602" t="s">
        <v>468</v>
      </c>
      <c r="D602" s="10" t="s">
        <v>6492</v>
      </c>
      <c r="E602" t="s">
        <v>3937</v>
      </c>
    </row>
    <row r="603" spans="1:5" ht="18" customHeight="1">
      <c r="A603">
        <v>602</v>
      </c>
      <c r="B603" t="s">
        <v>3683</v>
      </c>
      <c r="C603" t="s">
        <v>468</v>
      </c>
      <c r="D603" s="10" t="s">
        <v>6493</v>
      </c>
      <c r="E603" t="s">
        <v>3937</v>
      </c>
    </row>
    <row r="604" spans="1:5" ht="18" customHeight="1">
      <c r="A604">
        <v>603</v>
      </c>
      <c r="B604" t="s">
        <v>440</v>
      </c>
      <c r="C604" t="s">
        <v>1404</v>
      </c>
      <c r="D604" s="10" t="s">
        <v>6705</v>
      </c>
      <c r="E604" t="s">
        <v>4664</v>
      </c>
    </row>
    <row r="605" spans="1:5" ht="18" customHeight="1">
      <c r="A605">
        <v>604</v>
      </c>
      <c r="B605" t="s">
        <v>3683</v>
      </c>
      <c r="C605" t="s">
        <v>468</v>
      </c>
      <c r="D605" s="10" t="s">
        <v>6259</v>
      </c>
      <c r="E605" t="s">
        <v>4705</v>
      </c>
    </row>
    <row r="606" spans="1:5" ht="18" customHeight="1">
      <c r="A606">
        <v>605</v>
      </c>
      <c r="B606" t="s">
        <v>440</v>
      </c>
      <c r="C606" t="s">
        <v>1404</v>
      </c>
      <c r="D606" s="10" t="s">
        <v>6260</v>
      </c>
      <c r="E606" t="s">
        <v>244</v>
      </c>
    </row>
    <row r="607" spans="1:5" ht="18" customHeight="1">
      <c r="A607">
        <v>606</v>
      </c>
      <c r="B607" t="s">
        <v>246</v>
      </c>
      <c r="C607" s="11" t="s">
        <v>1404</v>
      </c>
      <c r="D607" s="10" t="s">
        <v>6706</v>
      </c>
      <c r="E607" s="17" t="s">
        <v>436</v>
      </c>
    </row>
    <row r="608" spans="1:5" ht="18" customHeight="1">
      <c r="A608">
        <v>607</v>
      </c>
      <c r="B608" t="s">
        <v>246</v>
      </c>
      <c r="C608" s="2" t="s">
        <v>5096</v>
      </c>
      <c r="D608" s="10" t="s">
        <v>6756</v>
      </c>
      <c r="E608" s="1" t="s">
        <v>5811</v>
      </c>
    </row>
    <row r="609" spans="1:5" ht="18" customHeight="1">
      <c r="A609">
        <v>608</v>
      </c>
      <c r="B609" t="s">
        <v>246</v>
      </c>
      <c r="C609" s="2" t="s">
        <v>5096</v>
      </c>
      <c r="D609" s="10" t="s">
        <v>6757</v>
      </c>
      <c r="E609" t="s">
        <v>4900</v>
      </c>
    </row>
    <row r="610" spans="1:5" ht="18" customHeight="1">
      <c r="A610">
        <v>609</v>
      </c>
      <c r="B610" t="s">
        <v>246</v>
      </c>
      <c r="C610" s="2" t="s">
        <v>1872</v>
      </c>
      <c r="D610" s="10" t="s">
        <v>3764</v>
      </c>
      <c r="E610" t="s">
        <v>4563</v>
      </c>
    </row>
    <row r="611" spans="1:5" ht="18" customHeight="1">
      <c r="A611">
        <v>610</v>
      </c>
      <c r="B611" t="s">
        <v>246</v>
      </c>
      <c r="C611" s="2" t="s">
        <v>1404</v>
      </c>
      <c r="D611" s="10" t="s">
        <v>6707</v>
      </c>
      <c r="E611" s="17" t="s">
        <v>347</v>
      </c>
    </row>
    <row r="612" spans="1:5" ht="18" customHeight="1">
      <c r="A612">
        <v>611</v>
      </c>
      <c r="B612" t="s">
        <v>246</v>
      </c>
      <c r="C612" s="11" t="s">
        <v>1404</v>
      </c>
      <c r="D612" s="10" t="s">
        <v>6495</v>
      </c>
      <c r="E612" s="1" t="s">
        <v>347</v>
      </c>
    </row>
    <row r="613" spans="1:5" ht="18" customHeight="1">
      <c r="A613">
        <v>612</v>
      </c>
      <c r="B613" t="s">
        <v>246</v>
      </c>
      <c r="C613" s="2" t="s">
        <v>1404</v>
      </c>
      <c r="D613" s="10" t="s">
        <v>3765</v>
      </c>
      <c r="E613" t="s">
        <v>5339</v>
      </c>
    </row>
    <row r="614" spans="1:5" ht="18" customHeight="1">
      <c r="A614">
        <v>613</v>
      </c>
      <c r="B614" t="s">
        <v>246</v>
      </c>
      <c r="C614" s="11" t="s">
        <v>1404</v>
      </c>
      <c r="D614" s="10" t="s">
        <v>3766</v>
      </c>
      <c r="E614" t="s">
        <v>200</v>
      </c>
    </row>
    <row r="615" spans="1:5" ht="18" customHeight="1">
      <c r="A615">
        <v>614</v>
      </c>
      <c r="B615" t="s">
        <v>246</v>
      </c>
      <c r="C615" s="11" t="s">
        <v>5096</v>
      </c>
      <c r="D615" s="10" t="s">
        <v>6758</v>
      </c>
      <c r="E615" s="17" t="s">
        <v>359</v>
      </c>
    </row>
    <row r="616" spans="1:5" ht="18" customHeight="1">
      <c r="A616">
        <v>615</v>
      </c>
      <c r="B616" t="s">
        <v>246</v>
      </c>
      <c r="C616" s="11" t="s">
        <v>5096</v>
      </c>
      <c r="D616" s="10" t="s">
        <v>6708</v>
      </c>
      <c r="E616" t="s">
        <v>3593</v>
      </c>
    </row>
    <row r="617" spans="1:5" ht="18" customHeight="1">
      <c r="A617">
        <v>616</v>
      </c>
      <c r="B617" t="s">
        <v>440</v>
      </c>
      <c r="C617" t="s">
        <v>1404</v>
      </c>
      <c r="D617" s="10" t="s">
        <v>6709</v>
      </c>
      <c r="E617" s="17" t="s">
        <v>5785</v>
      </c>
    </row>
    <row r="618" spans="1:5" ht="18" customHeight="1">
      <c r="A618">
        <v>617</v>
      </c>
      <c r="B618" t="s">
        <v>246</v>
      </c>
      <c r="C618" s="2" t="s">
        <v>1404</v>
      </c>
      <c r="D618" s="10" t="s">
        <v>6496</v>
      </c>
      <c r="E618" s="1" t="s">
        <v>5785</v>
      </c>
    </row>
    <row r="619" spans="1:5" ht="18" customHeight="1">
      <c r="A619">
        <v>618</v>
      </c>
      <c r="B619" t="s">
        <v>246</v>
      </c>
      <c r="C619" s="11" t="s">
        <v>5624</v>
      </c>
      <c r="D619" s="10" t="s">
        <v>6497</v>
      </c>
      <c r="E619" t="s">
        <v>52</v>
      </c>
    </row>
    <row r="620" spans="1:5" ht="18" customHeight="1">
      <c r="A620">
        <v>619</v>
      </c>
      <c r="B620" t="s">
        <v>246</v>
      </c>
      <c r="C620" s="2" t="s">
        <v>1404</v>
      </c>
      <c r="D620" s="10" t="s">
        <v>6498</v>
      </c>
      <c r="E620" t="s">
        <v>52</v>
      </c>
    </row>
    <row r="621" spans="1:5" ht="18" customHeight="1">
      <c r="A621">
        <v>620</v>
      </c>
      <c r="B621" t="s">
        <v>440</v>
      </c>
      <c r="C621" t="s">
        <v>1404</v>
      </c>
      <c r="D621" s="10" t="s">
        <v>3767</v>
      </c>
      <c r="E621" t="s">
        <v>52</v>
      </c>
    </row>
    <row r="622" spans="1:5" ht="18" customHeight="1">
      <c r="A622">
        <v>621</v>
      </c>
      <c r="B622" t="s">
        <v>246</v>
      </c>
      <c r="C622" s="11" t="s">
        <v>5624</v>
      </c>
      <c r="D622" s="10" t="s">
        <v>3768</v>
      </c>
      <c r="E622" t="s">
        <v>52</v>
      </c>
    </row>
    <row r="623" spans="1:5" ht="18" customHeight="1">
      <c r="A623">
        <v>622</v>
      </c>
      <c r="B623" t="s">
        <v>3683</v>
      </c>
      <c r="C623" t="s">
        <v>468</v>
      </c>
      <c r="D623" s="10" t="s">
        <v>6499</v>
      </c>
      <c r="E623" t="s">
        <v>52</v>
      </c>
    </row>
    <row r="624" spans="1:5" ht="18" customHeight="1">
      <c r="A624">
        <v>623</v>
      </c>
      <c r="B624" t="s">
        <v>246</v>
      </c>
      <c r="C624" s="11" t="s">
        <v>1404</v>
      </c>
      <c r="D624" s="10" t="s">
        <v>3769</v>
      </c>
      <c r="E624" t="s">
        <v>163</v>
      </c>
    </row>
    <row r="625" spans="1:5" ht="18" customHeight="1">
      <c r="A625">
        <v>624</v>
      </c>
      <c r="B625" t="s">
        <v>246</v>
      </c>
      <c r="C625" s="2" t="s">
        <v>1404</v>
      </c>
      <c r="D625" s="10" t="s">
        <v>6500</v>
      </c>
      <c r="E625" t="s">
        <v>163</v>
      </c>
    </row>
    <row r="626" spans="1:5" ht="18" customHeight="1">
      <c r="A626">
        <v>625</v>
      </c>
      <c r="B626" t="s">
        <v>440</v>
      </c>
      <c r="C626" t="s">
        <v>1866</v>
      </c>
      <c r="D626" s="10" t="s">
        <v>6710</v>
      </c>
      <c r="E626" t="s">
        <v>163</v>
      </c>
    </row>
    <row r="627" spans="1:5" ht="18" customHeight="1">
      <c r="A627">
        <v>626</v>
      </c>
      <c r="B627" t="s">
        <v>440</v>
      </c>
      <c r="C627" t="s">
        <v>1404</v>
      </c>
      <c r="D627" s="10" t="s">
        <v>6711</v>
      </c>
      <c r="E627" s="17" t="s">
        <v>1436</v>
      </c>
    </row>
    <row r="628" spans="1:5" ht="18" customHeight="1">
      <c r="A628">
        <v>627</v>
      </c>
      <c r="B628" t="s">
        <v>246</v>
      </c>
      <c r="C628" s="11" t="s">
        <v>5096</v>
      </c>
      <c r="D628" s="10" t="s">
        <v>6501</v>
      </c>
      <c r="E628" s="17" t="s">
        <v>1436</v>
      </c>
    </row>
    <row r="629" spans="1:5" ht="18" customHeight="1">
      <c r="A629">
        <v>628</v>
      </c>
      <c r="B629" t="s">
        <v>246</v>
      </c>
      <c r="C629" s="2" t="s">
        <v>1404</v>
      </c>
      <c r="D629" s="10" t="s">
        <v>6502</v>
      </c>
      <c r="E629" s="1" t="s">
        <v>1436</v>
      </c>
    </row>
    <row r="630" spans="1:5" ht="18" customHeight="1">
      <c r="A630">
        <v>629</v>
      </c>
      <c r="B630" t="s">
        <v>246</v>
      </c>
      <c r="C630" s="2" t="s">
        <v>1872</v>
      </c>
      <c r="D630" s="10" t="s">
        <v>5748</v>
      </c>
      <c r="E630" s="1" t="s">
        <v>1436</v>
      </c>
    </row>
    <row r="631" spans="1:5" ht="18" customHeight="1">
      <c r="A631">
        <v>630</v>
      </c>
      <c r="B631" t="s">
        <v>6239</v>
      </c>
      <c r="C631" t="s">
        <v>468</v>
      </c>
      <c r="D631" s="10" t="s">
        <v>6759</v>
      </c>
      <c r="E631" s="1" t="s">
        <v>1436</v>
      </c>
    </row>
    <row r="632" spans="1:5" ht="18" customHeight="1">
      <c r="A632">
        <v>631</v>
      </c>
      <c r="B632" t="s">
        <v>246</v>
      </c>
      <c r="C632" s="11" t="s">
        <v>5624</v>
      </c>
      <c r="D632" s="10" t="s">
        <v>6503</v>
      </c>
      <c r="E632" s="1" t="s">
        <v>1436</v>
      </c>
    </row>
    <row r="633" spans="1:5" ht="18" customHeight="1">
      <c r="A633">
        <v>632</v>
      </c>
      <c r="B633" t="s">
        <v>440</v>
      </c>
      <c r="C633" t="s">
        <v>1404</v>
      </c>
      <c r="D633" s="10" t="s">
        <v>6504</v>
      </c>
      <c r="E633" t="s">
        <v>3113</v>
      </c>
    </row>
    <row r="634" spans="1:5" ht="18" customHeight="1">
      <c r="A634">
        <v>633</v>
      </c>
      <c r="B634" t="s">
        <v>6239</v>
      </c>
      <c r="C634" t="s">
        <v>468</v>
      </c>
      <c r="D634" s="10" t="s">
        <v>3770</v>
      </c>
      <c r="E634" s="1" t="s">
        <v>1926</v>
      </c>
    </row>
    <row r="635" spans="1:5" ht="18" customHeight="1">
      <c r="A635">
        <v>634</v>
      </c>
      <c r="B635" t="s">
        <v>246</v>
      </c>
      <c r="C635" s="2" t="s">
        <v>1404</v>
      </c>
      <c r="D635" s="10" t="s">
        <v>6505</v>
      </c>
      <c r="E635" t="s">
        <v>3124</v>
      </c>
    </row>
    <row r="636" spans="1:5" ht="18" customHeight="1">
      <c r="A636">
        <v>635</v>
      </c>
      <c r="B636" t="s">
        <v>246</v>
      </c>
      <c r="C636" s="11" t="s">
        <v>5096</v>
      </c>
      <c r="D636" s="10" t="s">
        <v>6506</v>
      </c>
      <c r="E636" t="s">
        <v>3124</v>
      </c>
    </row>
    <row r="637" spans="1:5" ht="18" customHeight="1">
      <c r="A637">
        <v>636</v>
      </c>
      <c r="B637" t="s">
        <v>246</v>
      </c>
      <c r="C637" s="11" t="s">
        <v>1404</v>
      </c>
      <c r="D637" s="10" t="s">
        <v>6507</v>
      </c>
      <c r="E637" t="s">
        <v>726</v>
      </c>
    </row>
    <row r="638" spans="1:5" ht="18" customHeight="1">
      <c r="A638">
        <v>637</v>
      </c>
      <c r="B638" t="s">
        <v>3683</v>
      </c>
      <c r="C638" t="s">
        <v>468</v>
      </c>
      <c r="D638" s="10" t="s">
        <v>6713</v>
      </c>
      <c r="E638" t="s">
        <v>726</v>
      </c>
    </row>
    <row r="639" spans="1:5" ht="18" customHeight="1">
      <c r="A639">
        <v>638</v>
      </c>
      <c r="B639" t="s">
        <v>440</v>
      </c>
      <c r="C639" t="s">
        <v>1872</v>
      </c>
      <c r="D639" s="10" t="s">
        <v>5749</v>
      </c>
      <c r="E639" t="s">
        <v>726</v>
      </c>
    </row>
    <row r="640" spans="1:5" ht="18" customHeight="1">
      <c r="A640">
        <v>639</v>
      </c>
      <c r="B640" t="s">
        <v>440</v>
      </c>
      <c r="C640" t="s">
        <v>5507</v>
      </c>
      <c r="D640" s="10" t="s">
        <v>3771</v>
      </c>
      <c r="E640" t="s">
        <v>726</v>
      </c>
    </row>
    <row r="641" spans="1:5" ht="18" customHeight="1">
      <c r="A641">
        <v>640</v>
      </c>
      <c r="B641" t="s">
        <v>246</v>
      </c>
      <c r="C641" s="11" t="s">
        <v>1404</v>
      </c>
      <c r="D641" s="10" t="s">
        <v>5750</v>
      </c>
      <c r="E641" t="s">
        <v>726</v>
      </c>
    </row>
    <row r="642" spans="1:5" ht="18" customHeight="1">
      <c r="A642">
        <v>641</v>
      </c>
      <c r="B642" t="s">
        <v>440</v>
      </c>
      <c r="C642" t="s">
        <v>1404</v>
      </c>
      <c r="D642" s="10" t="s">
        <v>6714</v>
      </c>
      <c r="E642" t="s">
        <v>726</v>
      </c>
    </row>
    <row r="643" spans="1:5" ht="18" customHeight="1">
      <c r="A643">
        <v>642</v>
      </c>
      <c r="B643" t="s">
        <v>440</v>
      </c>
      <c r="C643" t="s">
        <v>5507</v>
      </c>
      <c r="D643" s="10" t="s">
        <v>3772</v>
      </c>
      <c r="E643" s="17" t="s">
        <v>1606</v>
      </c>
    </row>
    <row r="644" spans="1:5" ht="18" customHeight="1">
      <c r="A644">
        <v>643</v>
      </c>
      <c r="B644" t="s">
        <v>246</v>
      </c>
      <c r="C644" s="11" t="s">
        <v>1404</v>
      </c>
      <c r="D644" s="10" t="s">
        <v>6715</v>
      </c>
      <c r="E644" s="1" t="s">
        <v>1606</v>
      </c>
    </row>
    <row r="645" spans="1:5" ht="18" customHeight="1">
      <c r="A645">
        <v>644</v>
      </c>
      <c r="B645" t="s">
        <v>246</v>
      </c>
      <c r="C645" s="2" t="s">
        <v>1404</v>
      </c>
      <c r="D645" s="10" t="s">
        <v>3773</v>
      </c>
      <c r="E645" s="1" t="s">
        <v>1606</v>
      </c>
    </row>
    <row r="646" spans="1:5" ht="18" customHeight="1">
      <c r="A646">
        <v>645</v>
      </c>
      <c r="B646" t="s">
        <v>246</v>
      </c>
      <c r="C646" s="2" t="s">
        <v>1404</v>
      </c>
      <c r="D646" s="10" t="s">
        <v>5751</v>
      </c>
      <c r="E646" t="s">
        <v>169</v>
      </c>
    </row>
    <row r="647" spans="1:5" ht="18" customHeight="1">
      <c r="A647">
        <v>646</v>
      </c>
      <c r="B647" t="s">
        <v>440</v>
      </c>
      <c r="C647" t="s">
        <v>1404</v>
      </c>
      <c r="D647" s="10" t="s">
        <v>6716</v>
      </c>
      <c r="E647" t="s">
        <v>2136</v>
      </c>
    </row>
    <row r="648" spans="1:5" ht="18" customHeight="1">
      <c r="A648">
        <v>647</v>
      </c>
      <c r="B648" t="s">
        <v>246</v>
      </c>
      <c r="C648" s="11" t="s">
        <v>5096</v>
      </c>
      <c r="D648" s="10" t="s">
        <v>5752</v>
      </c>
      <c r="E648" s="17" t="s">
        <v>1439</v>
      </c>
    </row>
    <row r="649" spans="1:5" ht="18" customHeight="1">
      <c r="A649">
        <v>648</v>
      </c>
      <c r="B649" t="s">
        <v>246</v>
      </c>
      <c r="C649" s="11" t="s">
        <v>1872</v>
      </c>
      <c r="D649" s="10" t="s">
        <v>3774</v>
      </c>
      <c r="E649" t="s">
        <v>5764</v>
      </c>
    </row>
    <row r="650" spans="1:5" ht="18" customHeight="1">
      <c r="A650">
        <v>649</v>
      </c>
      <c r="B650" t="s">
        <v>246</v>
      </c>
      <c r="C650" s="2" t="s">
        <v>5507</v>
      </c>
      <c r="D650" s="10" t="s">
        <v>5753</v>
      </c>
      <c r="E650" t="s">
        <v>989</v>
      </c>
    </row>
    <row r="651" spans="1:5" ht="18" customHeight="1">
      <c r="A651">
        <v>650</v>
      </c>
      <c r="B651" t="s">
        <v>246</v>
      </c>
      <c r="C651" s="11" t="s">
        <v>5587</v>
      </c>
      <c r="D651" s="10" t="s">
        <v>6508</v>
      </c>
      <c r="E651" t="s">
        <v>989</v>
      </c>
    </row>
    <row r="652" spans="1:5" ht="18" customHeight="1">
      <c r="A652">
        <v>651</v>
      </c>
      <c r="B652" t="s">
        <v>3683</v>
      </c>
      <c r="C652" t="s">
        <v>468</v>
      </c>
      <c r="D652" s="10" t="s">
        <v>5754</v>
      </c>
      <c r="E652" s="1" t="s">
        <v>447</v>
      </c>
    </row>
    <row r="653" spans="1:5" ht="18" customHeight="1">
      <c r="A653">
        <v>652</v>
      </c>
      <c r="B653" t="s">
        <v>440</v>
      </c>
      <c r="C653" t="s">
        <v>1866</v>
      </c>
      <c r="D653" s="10" t="s">
        <v>6509</v>
      </c>
      <c r="E653" t="s">
        <v>101</v>
      </c>
    </row>
    <row r="654" spans="1:5" ht="18" customHeight="1">
      <c r="A654">
        <v>653</v>
      </c>
      <c r="B654" t="s">
        <v>440</v>
      </c>
      <c r="C654" t="s">
        <v>5587</v>
      </c>
      <c r="D654" s="10" t="s">
        <v>6717</v>
      </c>
      <c r="E654" t="s">
        <v>3135</v>
      </c>
    </row>
    <row r="655" spans="1:5" ht="18" customHeight="1">
      <c r="A655">
        <v>654</v>
      </c>
      <c r="B655" t="s">
        <v>440</v>
      </c>
      <c r="C655" t="s">
        <v>1404</v>
      </c>
      <c r="D655" s="10" t="s">
        <v>6510</v>
      </c>
      <c r="E655" t="s">
        <v>4536</v>
      </c>
    </row>
    <row r="656" spans="1:5" ht="18" customHeight="1">
      <c r="A656">
        <v>655</v>
      </c>
      <c r="B656" t="s">
        <v>246</v>
      </c>
      <c r="C656" s="11" t="s">
        <v>1404</v>
      </c>
      <c r="D656" s="10" t="s">
        <v>3775</v>
      </c>
      <c r="E656" t="s">
        <v>2552</v>
      </c>
    </row>
    <row r="657" spans="1:5" ht="18" customHeight="1">
      <c r="A657">
        <v>656</v>
      </c>
      <c r="B657" t="s">
        <v>246</v>
      </c>
      <c r="C657" s="2" t="s">
        <v>5096</v>
      </c>
      <c r="D657" s="10" t="s">
        <v>3776</v>
      </c>
      <c r="E657" s="17" t="s">
        <v>1587</v>
      </c>
    </row>
    <row r="658" spans="1:5" ht="18" customHeight="1">
      <c r="A658">
        <v>657</v>
      </c>
      <c r="B658" t="s">
        <v>440</v>
      </c>
      <c r="C658" t="s">
        <v>5507</v>
      </c>
      <c r="D658" s="10" t="s">
        <v>3777</v>
      </c>
      <c r="E658" t="s">
        <v>208</v>
      </c>
    </row>
    <row r="659" spans="1:5" ht="18" customHeight="1">
      <c r="A659">
        <v>658</v>
      </c>
      <c r="B659" t="s">
        <v>246</v>
      </c>
      <c r="C659" s="11" t="s">
        <v>5096</v>
      </c>
      <c r="D659" s="10" t="s">
        <v>3778</v>
      </c>
      <c r="E659" s="17" t="s">
        <v>382</v>
      </c>
    </row>
    <row r="660" spans="1:5" ht="18" customHeight="1">
      <c r="A660">
        <v>659</v>
      </c>
      <c r="B660" t="s">
        <v>246</v>
      </c>
      <c r="C660" s="11" t="s">
        <v>5096</v>
      </c>
      <c r="D660" s="10" t="s">
        <v>3779</v>
      </c>
      <c r="E660" t="s">
        <v>131</v>
      </c>
    </row>
    <row r="661" spans="1:5" ht="18" customHeight="1">
      <c r="A661">
        <v>660</v>
      </c>
      <c r="B661" t="s">
        <v>440</v>
      </c>
      <c r="C661" t="s">
        <v>1404</v>
      </c>
      <c r="D661" s="10" t="s">
        <v>5755</v>
      </c>
      <c r="E661" t="s">
        <v>131</v>
      </c>
    </row>
    <row r="662" spans="1:5" ht="18" customHeight="1">
      <c r="A662">
        <v>661</v>
      </c>
      <c r="B662" t="s">
        <v>246</v>
      </c>
      <c r="C662" s="11" t="s">
        <v>1404</v>
      </c>
      <c r="D662" s="10" t="s">
        <v>5756</v>
      </c>
      <c r="E662" s="17" t="s">
        <v>280</v>
      </c>
    </row>
    <row r="663" spans="1:5" ht="18" customHeight="1">
      <c r="A663">
        <v>662</v>
      </c>
      <c r="B663" t="s">
        <v>440</v>
      </c>
      <c r="C663" t="s">
        <v>1912</v>
      </c>
      <c r="D663" s="10" t="s">
        <v>3780</v>
      </c>
      <c r="E663" s="1" t="s">
        <v>280</v>
      </c>
    </row>
    <row r="664" spans="1:5" ht="18" customHeight="1">
      <c r="A664">
        <v>663</v>
      </c>
      <c r="B664" t="s">
        <v>6239</v>
      </c>
      <c r="C664" t="s">
        <v>468</v>
      </c>
      <c r="D664" s="10" t="s">
        <v>6718</v>
      </c>
      <c r="E664" t="s">
        <v>2443</v>
      </c>
    </row>
    <row r="665" spans="1:5" ht="18" customHeight="1">
      <c r="A665">
        <v>664</v>
      </c>
      <c r="B665" t="s">
        <v>440</v>
      </c>
      <c r="C665" t="s">
        <v>1404</v>
      </c>
      <c r="D665" s="10" t="s">
        <v>6511</v>
      </c>
      <c r="E665" s="17" t="s">
        <v>1496</v>
      </c>
    </row>
    <row r="666" spans="1:5" ht="18" customHeight="1">
      <c r="A666">
        <v>665</v>
      </c>
      <c r="B666" t="s">
        <v>246</v>
      </c>
      <c r="C666" s="11" t="s">
        <v>1404</v>
      </c>
      <c r="D666" s="10" t="s">
        <v>6760</v>
      </c>
      <c r="E666" t="s">
        <v>3315</v>
      </c>
    </row>
    <row r="667" spans="1:5" ht="18" customHeight="1">
      <c r="A667">
        <v>666</v>
      </c>
      <c r="B667" t="s">
        <v>3683</v>
      </c>
      <c r="C667" t="s">
        <v>468</v>
      </c>
      <c r="D667" s="10" t="s">
        <v>6712</v>
      </c>
      <c r="E667" s="1" t="s">
        <v>2100</v>
      </c>
    </row>
    <row r="668" spans="1:5" ht="18" customHeight="1">
      <c r="A668">
        <v>667</v>
      </c>
      <c r="B668" t="s">
        <v>246</v>
      </c>
      <c r="C668" s="2" t="s">
        <v>1404</v>
      </c>
      <c r="D668" s="10" t="s">
        <v>3781</v>
      </c>
      <c r="E668" s="1" t="s">
        <v>5806</v>
      </c>
    </row>
    <row r="669" spans="1:5" ht="18" customHeight="1">
      <c r="A669">
        <v>668</v>
      </c>
      <c r="B669" t="s">
        <v>246</v>
      </c>
      <c r="C669" s="2" t="s">
        <v>5096</v>
      </c>
      <c r="D669" s="10" t="s">
        <v>6719</v>
      </c>
      <c r="E669" t="s">
        <v>4610</v>
      </c>
    </row>
    <row r="670" spans="1:5" ht="18" customHeight="1">
      <c r="A670">
        <v>669</v>
      </c>
      <c r="B670" t="s">
        <v>3683</v>
      </c>
      <c r="C670" t="s">
        <v>468</v>
      </c>
      <c r="D670" s="10" t="s">
        <v>6720</v>
      </c>
      <c r="E670" t="s">
        <v>2276</v>
      </c>
    </row>
    <row r="671" spans="1:5" ht="18" customHeight="1">
      <c r="A671">
        <v>670</v>
      </c>
      <c r="B671" t="s">
        <v>246</v>
      </c>
      <c r="C671" s="2" t="s">
        <v>1404</v>
      </c>
      <c r="D671" s="10" t="s">
        <v>6721</v>
      </c>
      <c r="E671" t="s">
        <v>2276</v>
      </c>
    </row>
    <row r="672" spans="1:5" ht="18" customHeight="1">
      <c r="A672">
        <v>671</v>
      </c>
      <c r="B672" t="s">
        <v>440</v>
      </c>
      <c r="C672" t="s">
        <v>1404</v>
      </c>
      <c r="D672" s="10" t="s">
        <v>6722</v>
      </c>
      <c r="E672" s="17" t="s">
        <v>1532</v>
      </c>
    </row>
    <row r="673" spans="1:5" ht="18" customHeight="1">
      <c r="A673">
        <v>672</v>
      </c>
      <c r="B673" t="s">
        <v>246</v>
      </c>
      <c r="C673" s="2" t="s">
        <v>5096</v>
      </c>
      <c r="D673" s="10" t="s">
        <v>6723</v>
      </c>
      <c r="E673" s="1" t="s">
        <v>1532</v>
      </c>
    </row>
    <row r="674" spans="1:5" ht="18" customHeight="1">
      <c r="A674">
        <v>673</v>
      </c>
      <c r="B674" t="s">
        <v>246</v>
      </c>
      <c r="C674" s="2" t="s">
        <v>1404</v>
      </c>
      <c r="D674" s="10" t="s">
        <v>6761</v>
      </c>
      <c r="E674" s="1" t="s">
        <v>1532</v>
      </c>
    </row>
    <row r="675" spans="1:5" ht="18" customHeight="1">
      <c r="A675">
        <v>674</v>
      </c>
      <c r="B675" t="s">
        <v>440</v>
      </c>
      <c r="C675" t="s">
        <v>5587</v>
      </c>
      <c r="D675" s="10" t="s">
        <v>6512</v>
      </c>
      <c r="E675" t="s">
        <v>168</v>
      </c>
    </row>
    <row r="676" spans="1:5" ht="18" customHeight="1">
      <c r="A676">
        <v>675</v>
      </c>
      <c r="B676" t="s">
        <v>246</v>
      </c>
      <c r="C676" s="11" t="s">
        <v>1404</v>
      </c>
      <c r="D676" s="10" t="s">
        <v>6513</v>
      </c>
      <c r="E676" s="17" t="s">
        <v>308</v>
      </c>
    </row>
    <row r="677" spans="1:5" ht="18" customHeight="1">
      <c r="A677">
        <v>676</v>
      </c>
      <c r="B677" t="s">
        <v>246</v>
      </c>
      <c r="C677" s="2" t="s">
        <v>5507</v>
      </c>
      <c r="D677" s="10" t="s">
        <v>6514</v>
      </c>
      <c r="E677" t="s">
        <v>5201</v>
      </c>
    </row>
    <row r="678" spans="1:5" ht="18" customHeight="1">
      <c r="A678">
        <v>677</v>
      </c>
      <c r="B678" t="s">
        <v>440</v>
      </c>
      <c r="C678" t="s">
        <v>1404</v>
      </c>
      <c r="D678" s="10" t="s">
        <v>6724</v>
      </c>
      <c r="E678" t="s">
        <v>5137</v>
      </c>
    </row>
    <row r="679" spans="1:5" ht="18" customHeight="1">
      <c r="A679">
        <v>678</v>
      </c>
      <c r="B679" t="s">
        <v>246</v>
      </c>
      <c r="C679" s="11" t="s">
        <v>1872</v>
      </c>
      <c r="D679" s="10" t="s">
        <v>5757</v>
      </c>
      <c r="E679" t="s">
        <v>103</v>
      </c>
    </row>
    <row r="680" spans="1:5" ht="18" customHeight="1">
      <c r="A680">
        <v>679</v>
      </c>
      <c r="B680" t="s">
        <v>440</v>
      </c>
      <c r="C680" t="s">
        <v>1404</v>
      </c>
      <c r="D680" s="10" t="s">
        <v>6762</v>
      </c>
      <c r="E680" t="s">
        <v>103</v>
      </c>
    </row>
    <row r="681" spans="1:5" ht="18" customHeight="1">
      <c r="A681">
        <v>680</v>
      </c>
      <c r="B681" t="s">
        <v>3683</v>
      </c>
      <c r="C681" t="s">
        <v>468</v>
      </c>
      <c r="D681" s="10" t="s">
        <v>3782</v>
      </c>
      <c r="E681" s="1" t="s">
        <v>2005</v>
      </c>
    </row>
    <row r="682" spans="1:5" ht="18" customHeight="1">
      <c r="A682">
        <v>681</v>
      </c>
      <c r="B682" t="s">
        <v>3683</v>
      </c>
      <c r="C682" t="s">
        <v>468</v>
      </c>
      <c r="D682" s="10" t="s">
        <v>5758</v>
      </c>
      <c r="E682" s="17" t="s">
        <v>444</v>
      </c>
    </row>
    <row r="683" spans="1:5" ht="18" customHeight="1">
      <c r="A683">
        <v>682</v>
      </c>
      <c r="B683" t="s">
        <v>246</v>
      </c>
      <c r="C683" s="11" t="s">
        <v>5096</v>
      </c>
      <c r="D683" s="10" t="s">
        <v>6763</v>
      </c>
      <c r="E683" s="17" t="s">
        <v>5781</v>
      </c>
    </row>
    <row r="684" spans="1:5" ht="18" customHeight="1">
      <c r="A684">
        <v>683</v>
      </c>
      <c r="B684" t="s">
        <v>246</v>
      </c>
      <c r="C684" s="2" t="s">
        <v>1404</v>
      </c>
      <c r="D684" s="10" t="s">
        <v>5759</v>
      </c>
      <c r="E684" t="s">
        <v>4711</v>
      </c>
    </row>
    <row r="685" spans="1:5" ht="18" customHeight="1">
      <c r="A685">
        <v>684</v>
      </c>
      <c r="B685" t="s">
        <v>3683</v>
      </c>
      <c r="C685" t="s">
        <v>468</v>
      </c>
      <c r="D685" s="10" t="s">
        <v>6515</v>
      </c>
      <c r="E685" t="s">
        <v>4096</v>
      </c>
    </row>
    <row r="686" spans="1:5" ht="18" customHeight="1">
      <c r="A686">
        <v>685</v>
      </c>
      <c r="B686" t="s">
        <v>3683</v>
      </c>
      <c r="C686" t="s">
        <v>468</v>
      </c>
      <c r="D686" s="10" t="s">
        <v>6725</v>
      </c>
      <c r="E686" t="s">
        <v>4096</v>
      </c>
    </row>
    <row r="687" spans="1:5" ht="18" customHeight="1">
      <c r="A687">
        <v>686</v>
      </c>
      <c r="B687" t="s">
        <v>246</v>
      </c>
      <c r="C687" s="2" t="s">
        <v>5096</v>
      </c>
      <c r="D687" s="10" t="s">
        <v>3783</v>
      </c>
      <c r="E687" t="s">
        <v>5273</v>
      </c>
    </row>
    <row r="688" spans="1:5" ht="18" customHeight="1">
      <c r="A688">
        <v>687</v>
      </c>
      <c r="B688" t="s">
        <v>6239</v>
      </c>
      <c r="C688" t="s">
        <v>468</v>
      </c>
      <c r="D688" s="10" t="s">
        <v>5760</v>
      </c>
      <c r="E688" t="s">
        <v>5273</v>
      </c>
    </row>
    <row r="689" spans="1:5" ht="18" customHeight="1">
      <c r="A689">
        <v>688</v>
      </c>
      <c r="B689" t="s">
        <v>246</v>
      </c>
      <c r="C689" s="2" t="s">
        <v>1404</v>
      </c>
      <c r="D689" s="10" t="s">
        <v>6516</v>
      </c>
      <c r="E689" t="s">
        <v>3623</v>
      </c>
    </row>
    <row r="690" spans="1:5" ht="18" customHeight="1">
      <c r="A690">
        <v>689</v>
      </c>
      <c r="B690" t="s">
        <v>6239</v>
      </c>
      <c r="C690" t="s">
        <v>468</v>
      </c>
      <c r="D690" s="10" t="s">
        <v>6764</v>
      </c>
      <c r="E690" t="s">
        <v>4495</v>
      </c>
    </row>
    <row r="691" spans="1:5" ht="18" customHeight="1">
      <c r="A691">
        <v>690</v>
      </c>
      <c r="B691" t="s">
        <v>246</v>
      </c>
      <c r="C691" s="2" t="s">
        <v>1404</v>
      </c>
      <c r="D691" s="10" t="s">
        <v>6726</v>
      </c>
      <c r="E691" t="s">
        <v>4495</v>
      </c>
    </row>
    <row r="692" spans="1:5" ht="18" customHeight="1">
      <c r="A692">
        <v>691</v>
      </c>
      <c r="B692" t="s">
        <v>246</v>
      </c>
      <c r="C692" s="2" t="s">
        <v>1404</v>
      </c>
      <c r="D692" s="10" t="s">
        <v>6730</v>
      </c>
      <c r="E692" t="s">
        <v>154</v>
      </c>
    </row>
    <row r="693" spans="1:5" ht="18" customHeight="1">
      <c r="A693">
        <v>692</v>
      </c>
      <c r="B693" t="s">
        <v>246</v>
      </c>
      <c r="C693" s="2" t="s">
        <v>1872</v>
      </c>
      <c r="D693" s="10" t="s">
        <v>6765</v>
      </c>
      <c r="E693" t="s">
        <v>593</v>
      </c>
    </row>
    <row r="694" spans="1:5" ht="18" customHeight="1">
      <c r="A694">
        <v>693</v>
      </c>
      <c r="B694" t="s">
        <v>246</v>
      </c>
      <c r="C694" s="2" t="s">
        <v>5096</v>
      </c>
      <c r="D694" s="10" t="s">
        <v>3784</v>
      </c>
      <c r="E694" s="17" t="s">
        <v>1711</v>
      </c>
    </row>
    <row r="695" spans="1:5" ht="18" customHeight="1">
      <c r="A695">
        <v>694</v>
      </c>
      <c r="B695" t="s">
        <v>6239</v>
      </c>
      <c r="C695" t="s">
        <v>468</v>
      </c>
      <c r="D695" s="10" t="s">
        <v>6261</v>
      </c>
      <c r="E695" t="s">
        <v>4408</v>
      </c>
    </row>
    <row r="696" spans="1:5" ht="18" customHeight="1">
      <c r="A696">
        <v>695</v>
      </c>
      <c r="B696" t="s">
        <v>246</v>
      </c>
      <c r="C696" s="2" t="s">
        <v>5096</v>
      </c>
      <c r="D696" s="10" t="s">
        <v>6766</v>
      </c>
      <c r="E696" s="17" t="s">
        <v>313</v>
      </c>
    </row>
    <row r="697" spans="1:5" ht="18" customHeight="1">
      <c r="A697">
        <v>696</v>
      </c>
      <c r="B697" t="s">
        <v>246</v>
      </c>
      <c r="C697" s="11" t="s">
        <v>5096</v>
      </c>
      <c r="D697" s="10" t="s">
        <v>6517</v>
      </c>
      <c r="E697" t="s">
        <v>4616</v>
      </c>
    </row>
    <row r="698" spans="1:5" ht="18" customHeight="1">
      <c r="A698">
        <v>697</v>
      </c>
      <c r="B698" t="s">
        <v>246</v>
      </c>
      <c r="C698" s="11" t="s">
        <v>1404</v>
      </c>
      <c r="D698" s="10" t="s">
        <v>3785</v>
      </c>
      <c r="E698" t="s">
        <v>76</v>
      </c>
    </row>
    <row r="699" spans="1:5" ht="18" customHeight="1">
      <c r="A699">
        <v>698</v>
      </c>
      <c r="B699" t="s">
        <v>6239</v>
      </c>
      <c r="C699" t="s">
        <v>468</v>
      </c>
      <c r="D699" s="10"/>
      <c r="E699" t="s">
        <v>4804</v>
      </c>
    </row>
    <row r="700" spans="1:5" ht="18" customHeight="1">
      <c r="A700">
        <v>699</v>
      </c>
      <c r="B700" t="s">
        <v>246</v>
      </c>
      <c r="C700" s="2" t="s">
        <v>1404</v>
      </c>
      <c r="D700" s="10"/>
      <c r="E700" t="s">
        <v>4202</v>
      </c>
    </row>
    <row r="701" spans="1:5" ht="18" customHeight="1">
      <c r="A701">
        <v>700</v>
      </c>
      <c r="B701" t="s">
        <v>3683</v>
      </c>
      <c r="C701" t="s">
        <v>468</v>
      </c>
      <c r="D701" s="10"/>
      <c r="E701" t="s">
        <v>5327</v>
      </c>
    </row>
    <row r="702" spans="1:5" ht="18" customHeight="1">
      <c r="A702">
        <v>701</v>
      </c>
      <c r="B702" t="s">
        <v>246</v>
      </c>
      <c r="C702" s="11" t="s">
        <v>5096</v>
      </c>
      <c r="D702" s="10"/>
      <c r="E702" t="s">
        <v>3215</v>
      </c>
    </row>
    <row r="703" spans="1:5" ht="18" customHeight="1">
      <c r="A703">
        <v>702</v>
      </c>
      <c r="B703" t="s">
        <v>246</v>
      </c>
      <c r="C703" s="2" t="s">
        <v>1404</v>
      </c>
      <c r="D703" s="10"/>
      <c r="E703" t="s">
        <v>5304</v>
      </c>
    </row>
    <row r="704" spans="1:5" ht="18" customHeight="1">
      <c r="A704">
        <v>703</v>
      </c>
      <c r="B704" t="s">
        <v>246</v>
      </c>
      <c r="C704" s="11" t="s">
        <v>1404</v>
      </c>
      <c r="D704" s="10"/>
      <c r="E704" t="s">
        <v>3138</v>
      </c>
    </row>
    <row r="705" spans="1:5" ht="18" customHeight="1">
      <c r="A705">
        <v>704</v>
      </c>
      <c r="B705" t="s">
        <v>246</v>
      </c>
      <c r="C705" s="2" t="s">
        <v>5507</v>
      </c>
      <c r="D705" s="10"/>
      <c r="E705" t="s">
        <v>3138</v>
      </c>
    </row>
    <row r="706" spans="1:5" ht="18" customHeight="1">
      <c r="A706">
        <v>705</v>
      </c>
      <c r="B706" t="s">
        <v>246</v>
      </c>
      <c r="C706" s="11" t="s">
        <v>1404</v>
      </c>
      <c r="D706" s="10"/>
      <c r="E706" s="17" t="s">
        <v>1414</v>
      </c>
    </row>
    <row r="707" spans="1:5" ht="18" customHeight="1">
      <c r="A707">
        <v>706</v>
      </c>
      <c r="B707" t="s">
        <v>3683</v>
      </c>
      <c r="C707" t="s">
        <v>468</v>
      </c>
      <c r="D707" s="10"/>
      <c r="E707" s="1" t="s">
        <v>1414</v>
      </c>
    </row>
    <row r="708" spans="1:5" ht="18" customHeight="1">
      <c r="A708">
        <v>707</v>
      </c>
      <c r="B708" t="s">
        <v>3683</v>
      </c>
      <c r="C708" t="s">
        <v>468</v>
      </c>
      <c r="D708" s="10"/>
      <c r="E708" s="1" t="s">
        <v>1414</v>
      </c>
    </row>
    <row r="709" spans="1:5" ht="18" customHeight="1">
      <c r="A709">
        <v>708</v>
      </c>
      <c r="B709" t="s">
        <v>246</v>
      </c>
      <c r="C709" s="2" t="s">
        <v>1404</v>
      </c>
      <c r="D709" s="10"/>
      <c r="E709" t="s">
        <v>709</v>
      </c>
    </row>
    <row r="710" spans="1:5" ht="18" customHeight="1">
      <c r="A710">
        <v>709</v>
      </c>
      <c r="B710" t="s">
        <v>3683</v>
      </c>
      <c r="C710" t="s">
        <v>468</v>
      </c>
      <c r="D710" s="10"/>
      <c r="E710" t="s">
        <v>709</v>
      </c>
    </row>
    <row r="711" spans="1:5" ht="18" customHeight="1">
      <c r="A711">
        <v>710</v>
      </c>
      <c r="B711" t="s">
        <v>440</v>
      </c>
      <c r="C711" t="s">
        <v>1404</v>
      </c>
      <c r="E711" t="s">
        <v>709</v>
      </c>
    </row>
    <row r="712" spans="1:5" ht="18" customHeight="1">
      <c r="A712">
        <v>711</v>
      </c>
      <c r="B712" t="s">
        <v>246</v>
      </c>
      <c r="C712" s="11" t="s">
        <v>5096</v>
      </c>
      <c r="E712" t="s">
        <v>4181</v>
      </c>
    </row>
    <row r="713" spans="1:5" ht="18" customHeight="1">
      <c r="A713">
        <v>712</v>
      </c>
      <c r="B713" t="s">
        <v>440</v>
      </c>
      <c r="C713" t="s">
        <v>1404</v>
      </c>
      <c r="E713" t="s">
        <v>104</v>
      </c>
    </row>
    <row r="714" spans="1:5" ht="18" customHeight="1">
      <c r="A714">
        <v>713</v>
      </c>
      <c r="B714" t="s">
        <v>440</v>
      </c>
      <c r="C714" t="s">
        <v>1404</v>
      </c>
      <c r="E714" t="s">
        <v>104</v>
      </c>
    </row>
    <row r="715" spans="1:5" ht="18" customHeight="1">
      <c r="A715">
        <v>714</v>
      </c>
      <c r="B715" t="s">
        <v>246</v>
      </c>
      <c r="C715" s="11" t="s">
        <v>1404</v>
      </c>
      <c r="E715" s="17" t="s">
        <v>321</v>
      </c>
    </row>
    <row r="716" spans="1:5" ht="18" customHeight="1">
      <c r="A716">
        <v>715</v>
      </c>
      <c r="B716" t="s">
        <v>246</v>
      </c>
      <c r="C716" s="2" t="s">
        <v>1404</v>
      </c>
      <c r="E716" t="s">
        <v>3944</v>
      </c>
    </row>
    <row r="717" spans="1:5" ht="18" customHeight="1">
      <c r="A717">
        <v>716</v>
      </c>
      <c r="B717" t="s">
        <v>246</v>
      </c>
      <c r="C717" s="2" t="s">
        <v>5096</v>
      </c>
      <c r="E717" t="s">
        <v>3944</v>
      </c>
    </row>
    <row r="718" spans="1:5" ht="18" customHeight="1">
      <c r="A718">
        <v>717</v>
      </c>
      <c r="B718" t="s">
        <v>3683</v>
      </c>
      <c r="C718" t="s">
        <v>468</v>
      </c>
      <c r="E718" t="s">
        <v>5210</v>
      </c>
    </row>
    <row r="719" spans="1:5" ht="18" customHeight="1">
      <c r="A719">
        <v>718</v>
      </c>
      <c r="B719" t="s">
        <v>6239</v>
      </c>
      <c r="C719" t="s">
        <v>468</v>
      </c>
      <c r="E719" t="s">
        <v>158</v>
      </c>
    </row>
    <row r="720" spans="1:5" ht="18" customHeight="1">
      <c r="A720">
        <v>719</v>
      </c>
      <c r="B720" t="s">
        <v>246</v>
      </c>
      <c r="C720" s="2" t="s">
        <v>1404</v>
      </c>
      <c r="E720" s="17" t="s">
        <v>291</v>
      </c>
    </row>
    <row r="721" spans="1:5" ht="18" customHeight="1">
      <c r="A721">
        <v>720</v>
      </c>
      <c r="B721" t="s">
        <v>246</v>
      </c>
      <c r="C721" s="2" t="s">
        <v>1404</v>
      </c>
      <c r="E721" t="s">
        <v>1391</v>
      </c>
    </row>
    <row r="722" spans="1:5" ht="18" customHeight="1">
      <c r="A722">
        <v>721</v>
      </c>
      <c r="B722" t="s">
        <v>440</v>
      </c>
      <c r="C722" t="s">
        <v>5624</v>
      </c>
      <c r="E722" t="s">
        <v>1391</v>
      </c>
    </row>
    <row r="723" spans="1:5" ht="18" customHeight="1">
      <c r="A723">
        <v>722</v>
      </c>
      <c r="B723" t="s">
        <v>246</v>
      </c>
      <c r="C723" s="11" t="s">
        <v>5507</v>
      </c>
      <c r="E723" t="s">
        <v>1391</v>
      </c>
    </row>
    <row r="724" spans="1:5" ht="18" customHeight="1">
      <c r="A724">
        <v>723</v>
      </c>
      <c r="B724" t="s">
        <v>3683</v>
      </c>
      <c r="C724" t="s">
        <v>468</v>
      </c>
      <c r="E724" t="s">
        <v>1391</v>
      </c>
    </row>
    <row r="725" spans="1:5" ht="18" customHeight="1">
      <c r="A725">
        <v>724</v>
      </c>
      <c r="B725" t="s">
        <v>3683</v>
      </c>
      <c r="C725" t="s">
        <v>468</v>
      </c>
      <c r="E725" s="17" t="s">
        <v>1457</v>
      </c>
    </row>
    <row r="726" spans="1:5" ht="18" customHeight="1">
      <c r="A726">
        <v>725</v>
      </c>
      <c r="B726" t="s">
        <v>3683</v>
      </c>
      <c r="C726" t="s">
        <v>4860</v>
      </c>
      <c r="E726" s="1" t="s">
        <v>1457</v>
      </c>
    </row>
    <row r="727" spans="1:5" ht="18" customHeight="1">
      <c r="A727">
        <v>726</v>
      </c>
      <c r="B727" t="s">
        <v>440</v>
      </c>
      <c r="C727" t="s">
        <v>1404</v>
      </c>
      <c r="E727" t="s">
        <v>2234</v>
      </c>
    </row>
    <row r="728" spans="1:5" ht="18" customHeight="1">
      <c r="A728">
        <v>727</v>
      </c>
      <c r="B728" t="s">
        <v>246</v>
      </c>
      <c r="C728" s="2" t="s">
        <v>5096</v>
      </c>
      <c r="E728" t="s">
        <v>4603</v>
      </c>
    </row>
    <row r="729" spans="1:5" ht="18" customHeight="1">
      <c r="A729">
        <v>728</v>
      </c>
      <c r="B729" t="s">
        <v>3683</v>
      </c>
      <c r="C729" t="s">
        <v>468</v>
      </c>
      <c r="E729" t="s">
        <v>5481</v>
      </c>
    </row>
    <row r="730" spans="1:5" ht="18" customHeight="1">
      <c r="A730">
        <v>729</v>
      </c>
      <c r="B730" t="s">
        <v>3683</v>
      </c>
      <c r="C730" t="s">
        <v>468</v>
      </c>
      <c r="E730" t="s">
        <v>5049</v>
      </c>
    </row>
    <row r="731" spans="1:5" ht="18" customHeight="1">
      <c r="A731">
        <v>730</v>
      </c>
      <c r="B731" t="s">
        <v>440</v>
      </c>
      <c r="C731" t="s">
        <v>1404</v>
      </c>
      <c r="E731" t="s">
        <v>4480</v>
      </c>
    </row>
    <row r="732" spans="1:5" ht="18" customHeight="1">
      <c r="A732">
        <v>731</v>
      </c>
      <c r="B732" t="s">
        <v>246</v>
      </c>
      <c r="C732" s="11" t="s">
        <v>1404</v>
      </c>
      <c r="E732" t="s">
        <v>5439</v>
      </c>
    </row>
    <row r="733" spans="1:5" ht="18" customHeight="1">
      <c r="A733">
        <v>732</v>
      </c>
      <c r="B733" t="s">
        <v>440</v>
      </c>
      <c r="C733" t="s">
        <v>1404</v>
      </c>
      <c r="E733" t="s">
        <v>1210</v>
      </c>
    </row>
    <row r="734" spans="1:5" ht="18" customHeight="1">
      <c r="A734">
        <v>733</v>
      </c>
      <c r="B734" t="s">
        <v>246</v>
      </c>
      <c r="C734" s="11" t="s">
        <v>1404</v>
      </c>
      <c r="E734" t="s">
        <v>1210</v>
      </c>
    </row>
    <row r="735" spans="1:5" ht="18" customHeight="1">
      <c r="A735">
        <v>734</v>
      </c>
      <c r="B735" t="s">
        <v>440</v>
      </c>
      <c r="C735" t="s">
        <v>1404</v>
      </c>
      <c r="E735" s="1" t="s">
        <v>2002</v>
      </c>
    </row>
    <row r="736" spans="1:5" ht="18" customHeight="1">
      <c r="A736">
        <v>735</v>
      </c>
      <c r="B736" t="s">
        <v>246</v>
      </c>
      <c r="C736" s="11" t="s">
        <v>5624</v>
      </c>
      <c r="E736" s="17" t="s">
        <v>5782</v>
      </c>
    </row>
    <row r="737" spans="1:5" ht="18" customHeight="1">
      <c r="A737">
        <v>736</v>
      </c>
      <c r="B737" t="s">
        <v>246</v>
      </c>
      <c r="C737" s="11" t="s">
        <v>5096</v>
      </c>
      <c r="E737" s="1" t="s">
        <v>5782</v>
      </c>
    </row>
    <row r="738" spans="1:5" ht="18" customHeight="1">
      <c r="A738">
        <v>737</v>
      </c>
      <c r="B738" t="s">
        <v>3683</v>
      </c>
      <c r="C738" t="s">
        <v>468</v>
      </c>
      <c r="E738" t="s">
        <v>5431</v>
      </c>
    </row>
    <row r="739" spans="1:5" ht="18" customHeight="1">
      <c r="A739">
        <v>738</v>
      </c>
      <c r="B739" t="s">
        <v>246</v>
      </c>
      <c r="C739" s="11" t="s">
        <v>5096</v>
      </c>
      <c r="E739" t="s">
        <v>80</v>
      </c>
    </row>
    <row r="740" spans="1:5" ht="18" customHeight="1">
      <c r="A740">
        <v>739</v>
      </c>
      <c r="B740" t="s">
        <v>440</v>
      </c>
      <c r="C740" t="s">
        <v>1404</v>
      </c>
      <c r="E740" t="s">
        <v>3546</v>
      </c>
    </row>
    <row r="741" spans="1:5" ht="18" customHeight="1">
      <c r="A741">
        <v>740</v>
      </c>
      <c r="B741" t="s">
        <v>3683</v>
      </c>
      <c r="C741" t="s">
        <v>468</v>
      </c>
      <c r="E741" t="s">
        <v>716</v>
      </c>
    </row>
    <row r="742" spans="1:5" ht="18" customHeight="1">
      <c r="A742">
        <v>741</v>
      </c>
      <c r="B742" t="s">
        <v>246</v>
      </c>
      <c r="C742" s="2" t="s">
        <v>1404</v>
      </c>
      <c r="E742" t="s">
        <v>716</v>
      </c>
    </row>
    <row r="743" spans="1:5" ht="18" customHeight="1">
      <c r="A743">
        <v>742</v>
      </c>
      <c r="B743" t="s">
        <v>440</v>
      </c>
      <c r="C743" t="s">
        <v>1404</v>
      </c>
      <c r="E743" t="s">
        <v>5269</v>
      </c>
    </row>
    <row r="744" spans="1:5" ht="18" customHeight="1">
      <c r="A744">
        <v>743</v>
      </c>
      <c r="B744" t="s">
        <v>246</v>
      </c>
      <c r="C744" s="11" t="s">
        <v>5587</v>
      </c>
      <c r="E744" t="s">
        <v>2155</v>
      </c>
    </row>
    <row r="745" spans="1:5" ht="18" customHeight="1">
      <c r="A745">
        <v>744</v>
      </c>
      <c r="B745" t="s">
        <v>440</v>
      </c>
      <c r="C745" t="s">
        <v>1404</v>
      </c>
      <c r="E745" t="s">
        <v>2155</v>
      </c>
    </row>
    <row r="746" spans="1:5" ht="18" customHeight="1">
      <c r="A746">
        <v>745</v>
      </c>
      <c r="B746" t="s">
        <v>246</v>
      </c>
      <c r="C746" s="11" t="s">
        <v>1404</v>
      </c>
      <c r="E746" t="s">
        <v>156</v>
      </c>
    </row>
    <row r="747" spans="1:5" ht="18" customHeight="1">
      <c r="A747">
        <v>746</v>
      </c>
      <c r="B747" t="s">
        <v>440</v>
      </c>
      <c r="C747" t="s">
        <v>1404</v>
      </c>
      <c r="E747" t="s">
        <v>156</v>
      </c>
    </row>
    <row r="748" spans="1:5" ht="18" customHeight="1">
      <c r="A748">
        <v>747</v>
      </c>
      <c r="B748" t="s">
        <v>246</v>
      </c>
      <c r="C748" s="11" t="s">
        <v>1404</v>
      </c>
      <c r="E748" t="s">
        <v>156</v>
      </c>
    </row>
    <row r="749" spans="1:5" ht="18" customHeight="1">
      <c r="A749">
        <v>748</v>
      </c>
      <c r="B749" t="s">
        <v>440</v>
      </c>
      <c r="C749" t="s">
        <v>1404</v>
      </c>
      <c r="E749" t="s">
        <v>20</v>
      </c>
    </row>
    <row r="750" spans="1:5" ht="18" customHeight="1">
      <c r="A750">
        <v>749</v>
      </c>
      <c r="B750" t="s">
        <v>3683</v>
      </c>
      <c r="C750" t="s">
        <v>468</v>
      </c>
      <c r="E750" t="s">
        <v>20</v>
      </c>
    </row>
    <row r="751" spans="1:5" ht="18" customHeight="1">
      <c r="A751">
        <v>750</v>
      </c>
      <c r="B751" t="s">
        <v>246</v>
      </c>
      <c r="C751" s="2" t="s">
        <v>5096</v>
      </c>
      <c r="E751" t="s">
        <v>20</v>
      </c>
    </row>
    <row r="752" spans="1:5" ht="18" customHeight="1">
      <c r="A752">
        <v>751</v>
      </c>
      <c r="B752" t="s">
        <v>246</v>
      </c>
      <c r="C752" s="2" t="s">
        <v>1404</v>
      </c>
      <c r="E752" s="17" t="s">
        <v>268</v>
      </c>
    </row>
    <row r="753" spans="1:5" ht="18" customHeight="1">
      <c r="A753">
        <v>752</v>
      </c>
      <c r="B753" t="s">
        <v>440</v>
      </c>
      <c r="C753" t="s">
        <v>1404</v>
      </c>
      <c r="E753" s="1" t="s">
        <v>268</v>
      </c>
    </row>
    <row r="754" spans="1:5" ht="18" customHeight="1">
      <c r="A754">
        <v>753</v>
      </c>
      <c r="B754" t="s">
        <v>246</v>
      </c>
      <c r="C754" s="11" t="s">
        <v>1404</v>
      </c>
      <c r="E754" s="1" t="s">
        <v>268</v>
      </c>
    </row>
    <row r="755" spans="1:5" ht="18" customHeight="1">
      <c r="A755">
        <v>754</v>
      </c>
      <c r="B755" t="s">
        <v>246</v>
      </c>
      <c r="C755" s="2" t="s">
        <v>1404</v>
      </c>
      <c r="E755" t="s">
        <v>947</v>
      </c>
    </row>
    <row r="756" spans="1:5" ht="18" customHeight="1">
      <c r="A756">
        <v>755</v>
      </c>
      <c r="B756" t="s">
        <v>440</v>
      </c>
      <c r="C756" t="s">
        <v>5507</v>
      </c>
      <c r="E756" t="s">
        <v>2475</v>
      </c>
    </row>
    <row r="757" spans="1:5" ht="18" customHeight="1">
      <c r="A757">
        <v>756</v>
      </c>
      <c r="B757" t="s">
        <v>246</v>
      </c>
      <c r="C757" s="11" t="s">
        <v>1404</v>
      </c>
      <c r="E757" t="s">
        <v>2475</v>
      </c>
    </row>
    <row r="758" spans="1:5" ht="18" customHeight="1">
      <c r="A758">
        <v>757</v>
      </c>
      <c r="B758" t="s">
        <v>440</v>
      </c>
      <c r="C758" t="s">
        <v>1404</v>
      </c>
      <c r="E758" s="17" t="s">
        <v>1578</v>
      </c>
    </row>
    <row r="759" spans="1:5" ht="18" customHeight="1">
      <c r="A759">
        <v>758</v>
      </c>
      <c r="B759" t="s">
        <v>246</v>
      </c>
      <c r="C759" s="11" t="s">
        <v>5507</v>
      </c>
      <c r="E759" s="1" t="s">
        <v>1578</v>
      </c>
    </row>
    <row r="760" spans="1:5" ht="18" customHeight="1">
      <c r="A760">
        <v>759</v>
      </c>
      <c r="B760" t="s">
        <v>3683</v>
      </c>
      <c r="C760" t="s">
        <v>468</v>
      </c>
      <c r="E760" s="1" t="s">
        <v>1578</v>
      </c>
    </row>
    <row r="761" spans="1:5" ht="18" customHeight="1">
      <c r="A761">
        <v>760</v>
      </c>
      <c r="B761" t="s">
        <v>246</v>
      </c>
      <c r="C761" s="11" t="s">
        <v>5096</v>
      </c>
      <c r="E761" t="s">
        <v>4435</v>
      </c>
    </row>
    <row r="762" spans="1:5" ht="18" customHeight="1">
      <c r="A762">
        <v>761</v>
      </c>
      <c r="B762" t="s">
        <v>246</v>
      </c>
      <c r="C762" s="2" t="s">
        <v>1404</v>
      </c>
      <c r="E762" t="s">
        <v>2438</v>
      </c>
    </row>
    <row r="763" spans="1:5" ht="18" customHeight="1">
      <c r="A763">
        <v>762</v>
      </c>
      <c r="B763" t="s">
        <v>3683</v>
      </c>
      <c r="C763" t="s">
        <v>468</v>
      </c>
      <c r="E763" s="17" t="s">
        <v>1529</v>
      </c>
    </row>
    <row r="764" spans="1:5" ht="18" customHeight="1">
      <c r="A764">
        <v>763</v>
      </c>
      <c r="B764" t="s">
        <v>440</v>
      </c>
      <c r="C764" t="s">
        <v>1404</v>
      </c>
      <c r="E764" t="s">
        <v>5124</v>
      </c>
    </row>
    <row r="765" spans="1:5" ht="18" customHeight="1">
      <c r="A765">
        <v>764</v>
      </c>
      <c r="B765" t="s">
        <v>246</v>
      </c>
      <c r="C765" s="11" t="s">
        <v>5096</v>
      </c>
      <c r="E765" s="17" t="s">
        <v>377</v>
      </c>
    </row>
    <row r="766" spans="1:5" ht="18" customHeight="1">
      <c r="A766">
        <v>765</v>
      </c>
      <c r="B766" t="s">
        <v>246</v>
      </c>
      <c r="C766" s="2" t="s">
        <v>1404</v>
      </c>
      <c r="E766" t="s">
        <v>752</v>
      </c>
    </row>
    <row r="767" spans="1:5" ht="18" customHeight="1">
      <c r="A767">
        <v>766</v>
      </c>
      <c r="B767" t="s">
        <v>3683</v>
      </c>
      <c r="C767" t="s">
        <v>1279</v>
      </c>
      <c r="E767" t="s">
        <v>4286</v>
      </c>
    </row>
    <row r="768" spans="1:5" ht="18" customHeight="1">
      <c r="A768">
        <v>767</v>
      </c>
      <c r="B768" t="s">
        <v>440</v>
      </c>
      <c r="C768" t="s">
        <v>1404</v>
      </c>
      <c r="E768" t="s">
        <v>5363</v>
      </c>
    </row>
    <row r="769" spans="1:5" ht="18" customHeight="1">
      <c r="A769">
        <v>768</v>
      </c>
      <c r="B769" t="s">
        <v>246</v>
      </c>
      <c r="C769" s="11" t="s">
        <v>1404</v>
      </c>
      <c r="E769" t="s">
        <v>3992</v>
      </c>
    </row>
    <row r="770" spans="1:5" ht="18" customHeight="1">
      <c r="A770">
        <v>769</v>
      </c>
      <c r="B770" t="s">
        <v>3683</v>
      </c>
      <c r="C770" t="s">
        <v>468</v>
      </c>
      <c r="E770" t="s">
        <v>5213</v>
      </c>
    </row>
    <row r="771" spans="1:5" ht="18" customHeight="1">
      <c r="A771">
        <v>770</v>
      </c>
      <c r="B771" t="s">
        <v>3683</v>
      </c>
      <c r="C771" t="s">
        <v>468</v>
      </c>
      <c r="E771" s="17" t="s">
        <v>5787</v>
      </c>
    </row>
    <row r="772" spans="1:5" ht="18" customHeight="1">
      <c r="A772">
        <v>771</v>
      </c>
      <c r="B772" t="s">
        <v>440</v>
      </c>
      <c r="C772" t="s">
        <v>1404</v>
      </c>
      <c r="E772" t="s">
        <v>1247</v>
      </c>
    </row>
    <row r="773" spans="1:5" ht="18" customHeight="1">
      <c r="A773">
        <v>772</v>
      </c>
      <c r="B773" t="s">
        <v>440</v>
      </c>
      <c r="C773" t="s">
        <v>1404</v>
      </c>
      <c r="E773" t="s">
        <v>1247</v>
      </c>
    </row>
    <row r="774" spans="1:5" ht="18" customHeight="1">
      <c r="A774">
        <v>773</v>
      </c>
      <c r="B774" t="s">
        <v>246</v>
      </c>
      <c r="C774" s="11" t="s">
        <v>1404</v>
      </c>
      <c r="E774" t="s">
        <v>3248</v>
      </c>
    </row>
    <row r="775" spans="1:5" ht="18" customHeight="1">
      <c r="A775">
        <v>774</v>
      </c>
      <c r="B775" t="s">
        <v>440</v>
      </c>
      <c r="C775" t="s">
        <v>1404</v>
      </c>
      <c r="E775" t="s">
        <v>170</v>
      </c>
    </row>
    <row r="776" spans="1:5" ht="18" customHeight="1">
      <c r="A776">
        <v>775</v>
      </c>
      <c r="B776" t="s">
        <v>246</v>
      </c>
      <c r="C776" s="2" t="s">
        <v>5096</v>
      </c>
      <c r="E776" s="17" t="s">
        <v>309</v>
      </c>
    </row>
    <row r="777" spans="1:5" ht="18" customHeight="1">
      <c r="A777">
        <v>776</v>
      </c>
      <c r="B777" t="s">
        <v>440</v>
      </c>
      <c r="C777" t="s">
        <v>1404</v>
      </c>
      <c r="E777" t="s">
        <v>4340</v>
      </c>
    </row>
    <row r="778" spans="1:5" ht="18" customHeight="1">
      <c r="A778">
        <v>777</v>
      </c>
      <c r="B778" t="s">
        <v>440</v>
      </c>
      <c r="C778" t="s">
        <v>1404</v>
      </c>
      <c r="E778" t="s">
        <v>4576</v>
      </c>
    </row>
    <row r="779" spans="1:5" ht="18" customHeight="1">
      <c r="A779">
        <v>778</v>
      </c>
      <c r="B779" t="s">
        <v>440</v>
      </c>
      <c r="C779" t="s">
        <v>1404</v>
      </c>
      <c r="E779" s="17" t="s">
        <v>1618</v>
      </c>
    </row>
    <row r="780" spans="1:5" ht="18" customHeight="1">
      <c r="A780">
        <v>779</v>
      </c>
      <c r="B780" t="s">
        <v>246</v>
      </c>
      <c r="C780" s="11" t="s">
        <v>1404</v>
      </c>
      <c r="E780" s="17" t="s">
        <v>418</v>
      </c>
    </row>
    <row r="781" spans="1:5" ht="18" customHeight="1">
      <c r="A781">
        <v>780</v>
      </c>
      <c r="B781" t="s">
        <v>3683</v>
      </c>
      <c r="C781" t="s">
        <v>468</v>
      </c>
      <c r="E781" t="s">
        <v>50</v>
      </c>
    </row>
    <row r="782" spans="1:5" ht="18" customHeight="1">
      <c r="A782">
        <v>781</v>
      </c>
      <c r="B782" t="s">
        <v>3683</v>
      </c>
      <c r="C782" t="s">
        <v>468</v>
      </c>
      <c r="E782" t="s">
        <v>5207</v>
      </c>
    </row>
    <row r="783" spans="1:5" ht="18" customHeight="1">
      <c r="A783">
        <v>782</v>
      </c>
      <c r="B783" t="s">
        <v>246</v>
      </c>
      <c r="C783" s="2" t="s">
        <v>5507</v>
      </c>
      <c r="E783" s="17" t="s">
        <v>5769</v>
      </c>
    </row>
    <row r="784" spans="1:5" ht="18" customHeight="1">
      <c r="A784">
        <v>783</v>
      </c>
      <c r="B784" t="s">
        <v>3683</v>
      </c>
      <c r="C784" t="s">
        <v>468</v>
      </c>
      <c r="E784" s="17" t="s">
        <v>338</v>
      </c>
    </row>
    <row r="785" spans="1:5" ht="18" customHeight="1">
      <c r="A785">
        <v>784</v>
      </c>
      <c r="B785" t="s">
        <v>246</v>
      </c>
      <c r="C785" s="11" t="s">
        <v>5096</v>
      </c>
      <c r="E785" t="s">
        <v>3323</v>
      </c>
    </row>
    <row r="786" spans="1:5" ht="18" customHeight="1">
      <c r="A786">
        <v>785</v>
      </c>
      <c r="B786" t="s">
        <v>440</v>
      </c>
      <c r="C786" t="s">
        <v>1404</v>
      </c>
      <c r="E786" t="s">
        <v>2270</v>
      </c>
    </row>
    <row r="787" spans="1:5" ht="18" customHeight="1">
      <c r="A787">
        <v>786</v>
      </c>
      <c r="B787" t="s">
        <v>246</v>
      </c>
      <c r="C787" s="11" t="s">
        <v>5096</v>
      </c>
      <c r="E787" t="s">
        <v>1315</v>
      </c>
    </row>
    <row r="788" spans="1:5" ht="18" customHeight="1">
      <c r="A788">
        <v>787</v>
      </c>
      <c r="B788" t="s">
        <v>246</v>
      </c>
      <c r="C788" s="11" t="s">
        <v>5096</v>
      </c>
      <c r="E788" s="17" t="s">
        <v>1483</v>
      </c>
    </row>
    <row r="789" spans="1:5" ht="18" customHeight="1">
      <c r="A789">
        <v>788</v>
      </c>
      <c r="B789" t="s">
        <v>246</v>
      </c>
      <c r="C789" s="2" t="s">
        <v>1404</v>
      </c>
      <c r="E789" t="s">
        <v>4387</v>
      </c>
    </row>
    <row r="790" spans="1:5" ht="18" customHeight="1">
      <c r="A790">
        <v>789</v>
      </c>
      <c r="B790" t="s">
        <v>440</v>
      </c>
      <c r="C790" t="s">
        <v>1404</v>
      </c>
      <c r="E790" s="17" t="s">
        <v>438</v>
      </c>
    </row>
    <row r="791" spans="1:5" ht="18" customHeight="1">
      <c r="A791">
        <v>790</v>
      </c>
      <c r="B791" t="s">
        <v>246</v>
      </c>
      <c r="C791" s="2" t="s">
        <v>5507</v>
      </c>
      <c r="E791" t="s">
        <v>4025</v>
      </c>
    </row>
    <row r="792" spans="1:5" ht="18" customHeight="1">
      <c r="A792">
        <v>791</v>
      </c>
      <c r="B792" t="s">
        <v>3683</v>
      </c>
      <c r="C792" t="s">
        <v>468</v>
      </c>
      <c r="E792" t="s">
        <v>217</v>
      </c>
    </row>
    <row r="793" spans="1:5" ht="18" customHeight="1">
      <c r="A793">
        <v>792</v>
      </c>
      <c r="B793" t="s">
        <v>440</v>
      </c>
      <c r="C793" t="s">
        <v>1404</v>
      </c>
      <c r="E793" t="s">
        <v>217</v>
      </c>
    </row>
    <row r="794" spans="1:5" ht="18" customHeight="1">
      <c r="A794">
        <v>793</v>
      </c>
      <c r="B794" t="s">
        <v>246</v>
      </c>
      <c r="C794" s="11" t="s">
        <v>1404</v>
      </c>
      <c r="E794" s="17" t="s">
        <v>392</v>
      </c>
    </row>
    <row r="795" spans="1:5" ht="18" customHeight="1">
      <c r="A795">
        <v>794</v>
      </c>
      <c r="B795" t="s">
        <v>6239</v>
      </c>
      <c r="C795" t="s">
        <v>468</v>
      </c>
      <c r="E795" s="1" t="s">
        <v>392</v>
      </c>
    </row>
    <row r="796" spans="1:5" ht="18" customHeight="1">
      <c r="A796">
        <v>795</v>
      </c>
      <c r="B796" t="s">
        <v>246</v>
      </c>
      <c r="C796" s="2" t="s">
        <v>1404</v>
      </c>
      <c r="E796" t="s">
        <v>4293</v>
      </c>
    </row>
    <row r="797" spans="1:5" ht="18" customHeight="1">
      <c r="A797">
        <v>796</v>
      </c>
      <c r="B797" t="s">
        <v>246</v>
      </c>
      <c r="C797" s="11" t="s">
        <v>1404</v>
      </c>
      <c r="E797" t="s">
        <v>2318</v>
      </c>
    </row>
    <row r="798" spans="1:5" ht="18" customHeight="1">
      <c r="A798">
        <v>797</v>
      </c>
      <c r="B798" t="s">
        <v>246</v>
      </c>
      <c r="C798" s="2" t="s">
        <v>1404</v>
      </c>
      <c r="E798" t="s">
        <v>2318</v>
      </c>
    </row>
    <row r="799" spans="1:5" ht="18" customHeight="1">
      <c r="A799">
        <v>798</v>
      </c>
      <c r="B799" t="s">
        <v>6239</v>
      </c>
      <c r="C799" t="s">
        <v>468</v>
      </c>
      <c r="E799" s="17" t="s">
        <v>1460</v>
      </c>
    </row>
    <row r="800" spans="1:5" ht="18" customHeight="1">
      <c r="A800">
        <v>799</v>
      </c>
      <c r="B800" t="s">
        <v>440</v>
      </c>
      <c r="C800" t="s">
        <v>1872</v>
      </c>
      <c r="E800" s="1" t="s">
        <v>1460</v>
      </c>
    </row>
    <row r="801" spans="1:5" ht="18" customHeight="1">
      <c r="A801">
        <v>800</v>
      </c>
      <c r="B801" t="s">
        <v>440</v>
      </c>
      <c r="C801" t="s">
        <v>1404</v>
      </c>
      <c r="E801" t="s">
        <v>2324</v>
      </c>
    </row>
    <row r="802" spans="1:5" ht="18" customHeight="1">
      <c r="A802">
        <v>801</v>
      </c>
      <c r="B802" t="s">
        <v>246</v>
      </c>
      <c r="C802" s="2" t="s">
        <v>1404</v>
      </c>
      <c r="E802" s="17" t="s">
        <v>5776</v>
      </c>
    </row>
    <row r="803" spans="1:5" ht="18" customHeight="1">
      <c r="A803">
        <v>802</v>
      </c>
      <c r="B803" t="s">
        <v>246</v>
      </c>
      <c r="C803" s="2" t="s">
        <v>5507</v>
      </c>
      <c r="E803" s="17" t="s">
        <v>5795</v>
      </c>
    </row>
    <row r="804" spans="1:5" ht="18" customHeight="1">
      <c r="A804">
        <v>803</v>
      </c>
      <c r="B804" t="s">
        <v>3683</v>
      </c>
      <c r="C804" t="s">
        <v>468</v>
      </c>
      <c r="E804" s="1" t="s">
        <v>5776</v>
      </c>
    </row>
    <row r="805" spans="1:5" ht="18" customHeight="1">
      <c r="A805">
        <v>804</v>
      </c>
      <c r="B805" t="s">
        <v>440</v>
      </c>
      <c r="C805" t="s">
        <v>1872</v>
      </c>
      <c r="E805" s="1" t="s">
        <v>5795</v>
      </c>
    </row>
    <row r="806" spans="1:5" ht="18" customHeight="1">
      <c r="A806">
        <v>805</v>
      </c>
      <c r="B806" t="s">
        <v>246</v>
      </c>
      <c r="C806" s="11" t="s">
        <v>5096</v>
      </c>
      <c r="E806" s="1" t="s">
        <v>5795</v>
      </c>
    </row>
    <row r="807" spans="1:5" ht="18" customHeight="1">
      <c r="A807">
        <v>806</v>
      </c>
      <c r="B807" t="s">
        <v>3683</v>
      </c>
      <c r="C807" t="s">
        <v>468</v>
      </c>
      <c r="E807" s="17" t="s">
        <v>427</v>
      </c>
    </row>
    <row r="808" spans="1:5" ht="18" customHeight="1">
      <c r="A808">
        <v>807</v>
      </c>
      <c r="B808" t="s">
        <v>440</v>
      </c>
      <c r="C808" t="s">
        <v>1404</v>
      </c>
      <c r="E808" s="1" t="s">
        <v>427</v>
      </c>
    </row>
    <row r="809" spans="1:5" ht="18" customHeight="1">
      <c r="A809">
        <v>808</v>
      </c>
      <c r="B809" t="s">
        <v>246</v>
      </c>
      <c r="C809" s="11" t="s">
        <v>1404</v>
      </c>
      <c r="E809" s="17" t="s">
        <v>254</v>
      </c>
    </row>
    <row r="810" spans="1:5" ht="18" customHeight="1">
      <c r="A810">
        <v>809</v>
      </c>
      <c r="B810" t="s">
        <v>440</v>
      </c>
      <c r="C810" t="s">
        <v>1404</v>
      </c>
      <c r="E810" t="s">
        <v>3930</v>
      </c>
    </row>
    <row r="811" spans="1:5" ht="18" customHeight="1">
      <c r="A811">
        <v>810</v>
      </c>
      <c r="B811" t="s">
        <v>246</v>
      </c>
      <c r="C811" s="11" t="s">
        <v>1404</v>
      </c>
      <c r="E811" t="s">
        <v>5236</v>
      </c>
    </row>
    <row r="812" spans="1:5" ht="18" customHeight="1">
      <c r="A812">
        <v>811</v>
      </c>
      <c r="B812" t="s">
        <v>246</v>
      </c>
      <c r="C812" s="2" t="s">
        <v>5096</v>
      </c>
      <c r="E812" t="s">
        <v>213</v>
      </c>
    </row>
    <row r="813" spans="1:5" ht="18" customHeight="1">
      <c r="A813">
        <v>812</v>
      </c>
      <c r="B813" t="s">
        <v>3683</v>
      </c>
      <c r="C813" t="s">
        <v>468</v>
      </c>
      <c r="E813" t="s">
        <v>4485</v>
      </c>
    </row>
    <row r="814" spans="1:5" ht="18" customHeight="1">
      <c r="A814">
        <v>813</v>
      </c>
      <c r="B814" t="s">
        <v>246</v>
      </c>
      <c r="C814" s="2" t="s">
        <v>5507</v>
      </c>
      <c r="E814" s="17" t="s">
        <v>388</v>
      </c>
    </row>
    <row r="815" spans="1:5" ht="18" customHeight="1">
      <c r="A815">
        <v>814</v>
      </c>
      <c r="B815" t="s">
        <v>246</v>
      </c>
      <c r="C815" s="2" t="s">
        <v>1404</v>
      </c>
      <c r="E815" s="1" t="s">
        <v>388</v>
      </c>
    </row>
    <row r="816" spans="1:5" ht="18" customHeight="1">
      <c r="A816">
        <v>815</v>
      </c>
      <c r="B816" t="s">
        <v>440</v>
      </c>
      <c r="C816" t="s">
        <v>1404</v>
      </c>
      <c r="E816" t="s">
        <v>3861</v>
      </c>
    </row>
    <row r="817" spans="1:5" ht="18" customHeight="1">
      <c r="A817">
        <v>816</v>
      </c>
      <c r="B817" t="s">
        <v>246</v>
      </c>
      <c r="C817" s="11" t="s">
        <v>1404</v>
      </c>
      <c r="E817" t="s">
        <v>3861</v>
      </c>
    </row>
    <row r="818" spans="1:5" ht="18" customHeight="1">
      <c r="A818">
        <v>817</v>
      </c>
      <c r="B818" t="s">
        <v>246</v>
      </c>
      <c r="C818" s="2" t="s">
        <v>1404</v>
      </c>
      <c r="E818" t="s">
        <v>3822</v>
      </c>
    </row>
    <row r="819" spans="1:5" ht="18" customHeight="1">
      <c r="A819">
        <v>818</v>
      </c>
      <c r="B819" t="s">
        <v>246</v>
      </c>
      <c r="C819" s="2" t="s">
        <v>1404</v>
      </c>
      <c r="E819" t="s">
        <v>3305</v>
      </c>
    </row>
    <row r="820" spans="1:5" ht="18" customHeight="1">
      <c r="A820">
        <v>819</v>
      </c>
      <c r="B820" t="s">
        <v>246</v>
      </c>
      <c r="C820" s="11" t="s">
        <v>1404</v>
      </c>
      <c r="E820" s="1" t="s">
        <v>2096</v>
      </c>
    </row>
    <row r="821" spans="1:5" ht="18" customHeight="1">
      <c r="A821">
        <v>820</v>
      </c>
      <c r="B821" t="s">
        <v>246</v>
      </c>
      <c r="C821" s="2" t="s">
        <v>1404</v>
      </c>
      <c r="E821" s="1" t="s">
        <v>5827</v>
      </c>
    </row>
    <row r="822" spans="1:5" ht="18" customHeight="1">
      <c r="A822">
        <v>821</v>
      </c>
      <c r="B822" t="s">
        <v>246</v>
      </c>
      <c r="C822" s="2" t="s">
        <v>1404</v>
      </c>
      <c r="E822" t="s">
        <v>5044</v>
      </c>
    </row>
    <row r="823" spans="1:5" ht="18" customHeight="1">
      <c r="A823">
        <v>822</v>
      </c>
      <c r="B823" t="s">
        <v>440</v>
      </c>
      <c r="C823" t="s">
        <v>1404</v>
      </c>
      <c r="E823" t="s">
        <v>4150</v>
      </c>
    </row>
    <row r="824" spans="1:5" ht="18" customHeight="1">
      <c r="A824">
        <v>823</v>
      </c>
      <c r="B824" t="s">
        <v>246</v>
      </c>
      <c r="C824" s="2" t="s">
        <v>5096</v>
      </c>
      <c r="E824" t="s">
        <v>2404</v>
      </c>
    </row>
    <row r="825" spans="1:5" ht="18" customHeight="1">
      <c r="A825">
        <v>824</v>
      </c>
      <c r="B825" t="s">
        <v>246</v>
      </c>
      <c r="C825" s="11" t="s">
        <v>1404</v>
      </c>
      <c r="E825" s="17" t="s">
        <v>5778</v>
      </c>
    </row>
    <row r="826" spans="1:5" ht="18" customHeight="1">
      <c r="A826">
        <v>825</v>
      </c>
      <c r="B826" t="s">
        <v>440</v>
      </c>
      <c r="C826" t="s">
        <v>1404</v>
      </c>
      <c r="E826" s="1" t="s">
        <v>5778</v>
      </c>
    </row>
    <row r="827" spans="1:5" ht="18" customHeight="1">
      <c r="A827">
        <v>826</v>
      </c>
      <c r="B827" t="s">
        <v>246</v>
      </c>
      <c r="C827" s="2" t="s">
        <v>1404</v>
      </c>
      <c r="E827" s="1" t="s">
        <v>5823</v>
      </c>
    </row>
    <row r="828" spans="1:5" ht="18" customHeight="1">
      <c r="A828">
        <v>827</v>
      </c>
      <c r="B828" t="s">
        <v>246</v>
      </c>
      <c r="C828" s="11" t="s">
        <v>5096</v>
      </c>
      <c r="E828" t="s">
        <v>185</v>
      </c>
    </row>
    <row r="829" spans="1:5" ht="18" customHeight="1">
      <c r="A829">
        <v>828</v>
      </c>
      <c r="B829" t="s">
        <v>246</v>
      </c>
      <c r="C829" s="11" t="s">
        <v>1404</v>
      </c>
      <c r="E829" t="s">
        <v>35</v>
      </c>
    </row>
    <row r="830" spans="1:5" ht="18" customHeight="1">
      <c r="A830">
        <v>829</v>
      </c>
      <c r="B830" t="s">
        <v>6239</v>
      </c>
      <c r="C830" t="s">
        <v>468</v>
      </c>
      <c r="E830" s="17" t="s">
        <v>299</v>
      </c>
    </row>
    <row r="831" spans="1:5" ht="18" customHeight="1">
      <c r="A831">
        <v>830</v>
      </c>
      <c r="B831" t="s">
        <v>246</v>
      </c>
      <c r="C831" s="2" t="s">
        <v>1404</v>
      </c>
      <c r="E831" t="s">
        <v>2421</v>
      </c>
    </row>
    <row r="832" spans="1:5" ht="18" customHeight="1">
      <c r="A832">
        <v>831</v>
      </c>
      <c r="B832" t="s">
        <v>246</v>
      </c>
      <c r="C832" s="11" t="s">
        <v>1872</v>
      </c>
      <c r="E832" t="s">
        <v>2421</v>
      </c>
    </row>
    <row r="833" spans="1:5" ht="18" customHeight="1">
      <c r="A833">
        <v>832</v>
      </c>
      <c r="B833" t="s">
        <v>440</v>
      </c>
      <c r="C833" t="s">
        <v>1404</v>
      </c>
      <c r="E833" t="s">
        <v>2421</v>
      </c>
    </row>
    <row r="834" spans="1:5" ht="18" customHeight="1">
      <c r="A834">
        <v>833</v>
      </c>
      <c r="B834" t="s">
        <v>246</v>
      </c>
      <c r="C834" s="11" t="s">
        <v>1404</v>
      </c>
      <c r="E834" s="17" t="s">
        <v>1562</v>
      </c>
    </row>
    <row r="835" spans="1:5" ht="18" customHeight="1">
      <c r="A835">
        <v>834</v>
      </c>
      <c r="B835" t="s">
        <v>440</v>
      </c>
      <c r="C835" t="s">
        <v>5624</v>
      </c>
      <c r="E835" s="1" t="s">
        <v>1562</v>
      </c>
    </row>
    <row r="836" spans="1:5" ht="18" customHeight="1">
      <c r="A836">
        <v>835</v>
      </c>
      <c r="B836" t="s">
        <v>440</v>
      </c>
      <c r="C836" t="s">
        <v>5587</v>
      </c>
      <c r="E836" s="1" t="s">
        <v>1562</v>
      </c>
    </row>
    <row r="837" spans="1:5" ht="18" customHeight="1">
      <c r="A837">
        <v>836</v>
      </c>
      <c r="B837" t="s">
        <v>246</v>
      </c>
      <c r="C837" s="11" t="s">
        <v>5096</v>
      </c>
      <c r="E837" s="1" t="s">
        <v>2115</v>
      </c>
    </row>
    <row r="838" spans="1:5" ht="18" customHeight="1">
      <c r="A838">
        <v>837</v>
      </c>
      <c r="B838" t="s">
        <v>246</v>
      </c>
      <c r="C838" s="11" t="s">
        <v>5096</v>
      </c>
      <c r="E838" t="s">
        <v>245</v>
      </c>
    </row>
    <row r="839" spans="1:5" ht="18" customHeight="1">
      <c r="A839">
        <v>838</v>
      </c>
      <c r="B839" t="s">
        <v>440</v>
      </c>
      <c r="C839" t="s">
        <v>1404</v>
      </c>
      <c r="E839" t="s">
        <v>245</v>
      </c>
    </row>
    <row r="840" spans="1:5" ht="18" customHeight="1">
      <c r="A840">
        <v>839</v>
      </c>
      <c r="B840" t="s">
        <v>246</v>
      </c>
      <c r="C840" s="11" t="s">
        <v>5096</v>
      </c>
      <c r="E840" t="s">
        <v>245</v>
      </c>
    </row>
    <row r="841" spans="1:5" ht="18" customHeight="1">
      <c r="A841">
        <v>840</v>
      </c>
      <c r="B841" t="s">
        <v>246</v>
      </c>
      <c r="C841" s="11" t="s">
        <v>1404</v>
      </c>
      <c r="E841" t="s">
        <v>5424</v>
      </c>
    </row>
    <row r="842" spans="1:5" ht="18" customHeight="1">
      <c r="A842">
        <v>841</v>
      </c>
      <c r="B842" t="s">
        <v>246</v>
      </c>
      <c r="C842" s="11" t="s">
        <v>1404</v>
      </c>
      <c r="E842" t="s">
        <v>4670</v>
      </c>
    </row>
    <row r="843" spans="1:5" ht="18" customHeight="1">
      <c r="A843">
        <v>842</v>
      </c>
      <c r="B843" t="s">
        <v>246</v>
      </c>
      <c r="C843" s="11" t="s">
        <v>1404</v>
      </c>
      <c r="E843" t="s">
        <v>5183</v>
      </c>
    </row>
    <row r="844" spans="1:5" ht="18" customHeight="1">
      <c r="A844">
        <v>843</v>
      </c>
      <c r="B844" t="s">
        <v>246</v>
      </c>
      <c r="C844" s="2" t="s">
        <v>1404</v>
      </c>
      <c r="E844" t="s">
        <v>5451</v>
      </c>
    </row>
    <row r="845" spans="1:5" ht="18" customHeight="1">
      <c r="A845">
        <v>844</v>
      </c>
      <c r="B845" t="s">
        <v>246</v>
      </c>
      <c r="C845" s="2" t="s">
        <v>5096</v>
      </c>
      <c r="E845" t="s">
        <v>114</v>
      </c>
    </row>
    <row r="846" spans="1:5" ht="18" customHeight="1">
      <c r="A846">
        <v>845</v>
      </c>
      <c r="B846" t="s">
        <v>246</v>
      </c>
      <c r="C846" s="2" t="s">
        <v>5096</v>
      </c>
      <c r="E846" t="s">
        <v>235</v>
      </c>
    </row>
    <row r="847" spans="1:5" ht="18" customHeight="1">
      <c r="A847">
        <v>846</v>
      </c>
      <c r="B847" t="s">
        <v>440</v>
      </c>
      <c r="C847" t="s">
        <v>1404</v>
      </c>
      <c r="E847" t="s">
        <v>4110</v>
      </c>
    </row>
    <row r="848" spans="1:5" ht="18" customHeight="1">
      <c r="A848">
        <v>847</v>
      </c>
      <c r="B848" t="s">
        <v>6239</v>
      </c>
      <c r="C848" t="s">
        <v>468</v>
      </c>
      <c r="E848" t="s">
        <v>3320</v>
      </c>
    </row>
    <row r="849" spans="1:5" ht="18" customHeight="1">
      <c r="A849">
        <v>848</v>
      </c>
      <c r="B849" t="s">
        <v>440</v>
      </c>
      <c r="C849" t="s">
        <v>1404</v>
      </c>
      <c r="E849" t="s">
        <v>3320</v>
      </c>
    </row>
    <row r="850" spans="1:5" ht="18" customHeight="1">
      <c r="A850">
        <v>849</v>
      </c>
      <c r="B850" t="s">
        <v>246</v>
      </c>
      <c r="C850" s="2" t="s">
        <v>1404</v>
      </c>
      <c r="E850" t="s">
        <v>5307</v>
      </c>
    </row>
    <row r="851" spans="1:5" ht="18" customHeight="1">
      <c r="A851">
        <v>850</v>
      </c>
      <c r="B851" t="s">
        <v>440</v>
      </c>
      <c r="C851" t="s">
        <v>1404</v>
      </c>
      <c r="E851" s="17" t="s">
        <v>380</v>
      </c>
    </row>
    <row r="852" spans="1:5" ht="18" customHeight="1">
      <c r="A852">
        <v>851</v>
      </c>
      <c r="B852" t="s">
        <v>246</v>
      </c>
      <c r="C852" s="11" t="s">
        <v>5096</v>
      </c>
      <c r="E852" s="1" t="s">
        <v>380</v>
      </c>
    </row>
    <row r="853" spans="1:5" ht="18" customHeight="1">
      <c r="A853">
        <v>852</v>
      </c>
      <c r="B853" t="s">
        <v>6239</v>
      </c>
      <c r="C853" t="s">
        <v>468</v>
      </c>
      <c r="E853" t="s">
        <v>380</v>
      </c>
    </row>
    <row r="854" spans="1:5" ht="18" customHeight="1">
      <c r="A854">
        <v>853</v>
      </c>
      <c r="B854" t="s">
        <v>6239</v>
      </c>
      <c r="C854" t="s">
        <v>468</v>
      </c>
      <c r="E854" s="17" t="s">
        <v>372</v>
      </c>
    </row>
    <row r="855" spans="1:5" ht="18" customHeight="1">
      <c r="A855">
        <v>854</v>
      </c>
      <c r="B855" t="s">
        <v>246</v>
      </c>
      <c r="C855" s="2" t="s">
        <v>1404</v>
      </c>
      <c r="E855" t="s">
        <v>4841</v>
      </c>
    </row>
    <row r="856" spans="1:5" ht="18" customHeight="1">
      <c r="A856">
        <v>855</v>
      </c>
      <c r="B856" t="s">
        <v>3683</v>
      </c>
      <c r="C856" t="s">
        <v>468</v>
      </c>
      <c r="E856" t="s">
        <v>4730</v>
      </c>
    </row>
    <row r="857" spans="1:5" ht="18" customHeight="1">
      <c r="A857">
        <v>856</v>
      </c>
      <c r="B857" t="s">
        <v>440</v>
      </c>
      <c r="C857" t="s">
        <v>1404</v>
      </c>
      <c r="E857" t="s">
        <v>5473</v>
      </c>
    </row>
    <row r="858" spans="1:5" ht="18" customHeight="1">
      <c r="A858">
        <v>857</v>
      </c>
      <c r="B858" t="s">
        <v>246</v>
      </c>
      <c r="C858" s="11" t="s">
        <v>1404</v>
      </c>
      <c r="E858" s="17" t="s">
        <v>1714</v>
      </c>
    </row>
    <row r="859" spans="1:5" ht="18" customHeight="1">
      <c r="A859">
        <v>858</v>
      </c>
      <c r="B859" t="s">
        <v>246</v>
      </c>
      <c r="C859" s="11" t="s">
        <v>5507</v>
      </c>
      <c r="E859" t="s">
        <v>182</v>
      </c>
    </row>
    <row r="860" spans="1:5" ht="18" customHeight="1">
      <c r="A860">
        <v>859</v>
      </c>
      <c r="B860" t="s">
        <v>440</v>
      </c>
      <c r="C860" t="s">
        <v>1404</v>
      </c>
      <c r="E860" t="s">
        <v>69</v>
      </c>
    </row>
    <row r="861" spans="1:5" ht="18" customHeight="1">
      <c r="A861">
        <v>860</v>
      </c>
      <c r="B861" t="s">
        <v>440</v>
      </c>
      <c r="C861" t="s">
        <v>1404</v>
      </c>
      <c r="E861" t="s">
        <v>4473</v>
      </c>
    </row>
    <row r="862" spans="1:5" ht="18" customHeight="1">
      <c r="A862">
        <v>861</v>
      </c>
      <c r="B862" t="s">
        <v>246</v>
      </c>
      <c r="C862" s="11" t="s">
        <v>1404</v>
      </c>
      <c r="E862" t="s">
        <v>4473</v>
      </c>
    </row>
    <row r="863" spans="1:5" ht="18" customHeight="1">
      <c r="A863">
        <v>862</v>
      </c>
      <c r="B863" t="s">
        <v>440</v>
      </c>
      <c r="C863" t="s">
        <v>1404</v>
      </c>
      <c r="E863" t="s">
        <v>4130</v>
      </c>
    </row>
    <row r="864" spans="1:5" ht="18" customHeight="1">
      <c r="A864">
        <v>863</v>
      </c>
      <c r="B864" t="s">
        <v>440</v>
      </c>
      <c r="C864" t="s">
        <v>5624</v>
      </c>
      <c r="E864" s="17" t="s">
        <v>215</v>
      </c>
    </row>
    <row r="865" spans="1:5" ht="18" customHeight="1">
      <c r="A865">
        <v>864</v>
      </c>
      <c r="B865" t="s">
        <v>246</v>
      </c>
      <c r="C865" s="11" t="s">
        <v>1404</v>
      </c>
      <c r="E865" t="s">
        <v>215</v>
      </c>
    </row>
    <row r="866" spans="1:5" ht="18" customHeight="1">
      <c r="A866">
        <v>865</v>
      </c>
      <c r="B866" t="s">
        <v>246</v>
      </c>
      <c r="C866" s="11" t="s">
        <v>1404</v>
      </c>
      <c r="E866" s="1" t="s">
        <v>215</v>
      </c>
    </row>
    <row r="867" spans="1:5" ht="18" customHeight="1">
      <c r="A867">
        <v>866</v>
      </c>
      <c r="B867" t="s">
        <v>440</v>
      </c>
      <c r="C867" t="s">
        <v>1404</v>
      </c>
      <c r="E867" t="s">
        <v>215</v>
      </c>
    </row>
    <row r="868" spans="1:5" ht="18" customHeight="1">
      <c r="A868">
        <v>867</v>
      </c>
      <c r="B868" t="s">
        <v>246</v>
      </c>
      <c r="C868" s="11" t="s">
        <v>1404</v>
      </c>
      <c r="E868" t="s">
        <v>215</v>
      </c>
    </row>
    <row r="869" spans="1:5" ht="18" customHeight="1">
      <c r="A869">
        <v>868</v>
      </c>
      <c r="B869" t="s">
        <v>246</v>
      </c>
      <c r="C869" s="11" t="s">
        <v>1404</v>
      </c>
      <c r="E869" t="s">
        <v>51</v>
      </c>
    </row>
    <row r="870" spans="1:5" ht="18" customHeight="1">
      <c r="A870">
        <v>869</v>
      </c>
      <c r="B870" t="s">
        <v>246</v>
      </c>
      <c r="C870" s="11" t="s">
        <v>1404</v>
      </c>
      <c r="E870" t="s">
        <v>51</v>
      </c>
    </row>
    <row r="871" spans="1:5" ht="18" customHeight="1">
      <c r="A871">
        <v>870</v>
      </c>
      <c r="B871" t="s">
        <v>440</v>
      </c>
      <c r="C871" t="s">
        <v>1404</v>
      </c>
      <c r="E871" t="s">
        <v>459</v>
      </c>
    </row>
    <row r="872" spans="1:5" ht="18" customHeight="1">
      <c r="A872">
        <v>871</v>
      </c>
      <c r="B872" t="s">
        <v>246</v>
      </c>
      <c r="C872" s="11" t="s">
        <v>1404</v>
      </c>
      <c r="E872" t="s">
        <v>459</v>
      </c>
    </row>
    <row r="873" spans="1:5" ht="18" customHeight="1">
      <c r="A873">
        <v>872</v>
      </c>
      <c r="B873" t="s">
        <v>246</v>
      </c>
      <c r="C873" s="2" t="s">
        <v>5096</v>
      </c>
      <c r="E873" s="17" t="s">
        <v>259</v>
      </c>
    </row>
    <row r="874" spans="1:5" ht="18" customHeight="1">
      <c r="A874">
        <v>873</v>
      </c>
      <c r="B874" t="s">
        <v>3683</v>
      </c>
      <c r="C874" t="s">
        <v>468</v>
      </c>
      <c r="E874" t="s">
        <v>259</v>
      </c>
    </row>
    <row r="875" spans="1:5" ht="18" customHeight="1">
      <c r="A875">
        <v>874</v>
      </c>
      <c r="B875" t="s">
        <v>3683</v>
      </c>
      <c r="C875" t="s">
        <v>468</v>
      </c>
      <c r="E875" t="s">
        <v>5343</v>
      </c>
    </row>
    <row r="876" spans="1:5" ht="18" customHeight="1">
      <c r="A876">
        <v>875</v>
      </c>
      <c r="B876" t="s">
        <v>246</v>
      </c>
      <c r="C876" s="11" t="s">
        <v>5096</v>
      </c>
      <c r="E876" t="s">
        <v>6233</v>
      </c>
    </row>
    <row r="877" spans="1:5" ht="18" customHeight="1">
      <c r="A877">
        <v>876</v>
      </c>
      <c r="B877" t="s">
        <v>440</v>
      </c>
      <c r="C877" t="s">
        <v>1404</v>
      </c>
      <c r="E877" t="s">
        <v>111</v>
      </c>
    </row>
    <row r="878" spans="1:5" ht="18" customHeight="1">
      <c r="A878">
        <v>877</v>
      </c>
      <c r="B878" t="s">
        <v>246</v>
      </c>
      <c r="C878" s="11" t="s">
        <v>1404</v>
      </c>
      <c r="E878" t="s">
        <v>111</v>
      </c>
    </row>
    <row r="879" spans="1:5" ht="18" customHeight="1">
      <c r="A879">
        <v>878</v>
      </c>
      <c r="B879" t="s">
        <v>440</v>
      </c>
      <c r="C879" t="s">
        <v>1404</v>
      </c>
      <c r="E879" s="17" t="s">
        <v>361</v>
      </c>
    </row>
    <row r="880" spans="1:5" ht="18" customHeight="1">
      <c r="A880">
        <v>879</v>
      </c>
      <c r="B880" t="s">
        <v>440</v>
      </c>
      <c r="C880" t="s">
        <v>1872</v>
      </c>
      <c r="E880" t="s">
        <v>196</v>
      </c>
    </row>
    <row r="881" spans="1:5" ht="18" customHeight="1">
      <c r="A881">
        <v>880</v>
      </c>
      <c r="B881" t="s">
        <v>246</v>
      </c>
      <c r="C881" s="11" t="s">
        <v>5507</v>
      </c>
      <c r="E881" s="17" t="s">
        <v>350</v>
      </c>
    </row>
    <row r="882" spans="1:5" ht="18" customHeight="1">
      <c r="A882">
        <v>881</v>
      </c>
      <c r="B882" t="s">
        <v>3683</v>
      </c>
      <c r="C882" t="s">
        <v>468</v>
      </c>
      <c r="E882" t="s">
        <v>4261</v>
      </c>
    </row>
    <row r="883" spans="1:5" ht="18" customHeight="1">
      <c r="A883">
        <v>882</v>
      </c>
      <c r="B883" t="s">
        <v>6239</v>
      </c>
      <c r="C883" t="s">
        <v>468</v>
      </c>
      <c r="E883" t="s">
        <v>5357</v>
      </c>
    </row>
    <row r="884" spans="1:5" ht="18" customHeight="1">
      <c r="A884">
        <v>883</v>
      </c>
      <c r="B884" t="s">
        <v>246</v>
      </c>
      <c r="C884" s="2" t="s">
        <v>1404</v>
      </c>
      <c r="E884" s="1" t="s">
        <v>2074</v>
      </c>
    </row>
    <row r="885" spans="1:5" ht="18" customHeight="1">
      <c r="A885">
        <v>884</v>
      </c>
      <c r="B885" t="s">
        <v>440</v>
      </c>
      <c r="C885" t="s">
        <v>1404</v>
      </c>
      <c r="E885" t="s">
        <v>4739</v>
      </c>
    </row>
    <row r="886" spans="1:5" ht="18" customHeight="1">
      <c r="A886">
        <v>885</v>
      </c>
      <c r="B886" t="s">
        <v>246</v>
      </c>
      <c r="C886" s="11" t="s">
        <v>1404</v>
      </c>
      <c r="E886" t="s">
        <v>195</v>
      </c>
    </row>
    <row r="887" spans="1:5" ht="18" customHeight="1">
      <c r="A887">
        <v>886</v>
      </c>
      <c r="B887" t="s">
        <v>440</v>
      </c>
      <c r="C887" t="s">
        <v>1404</v>
      </c>
      <c r="E887" s="17" t="s">
        <v>354</v>
      </c>
    </row>
    <row r="888" spans="1:5" ht="18" customHeight="1">
      <c r="A888">
        <v>887</v>
      </c>
      <c r="B888" t="s">
        <v>246</v>
      </c>
      <c r="C888" s="11" t="s">
        <v>5802</v>
      </c>
      <c r="E888" t="s">
        <v>211</v>
      </c>
    </row>
    <row r="889" spans="1:5" ht="18" customHeight="1">
      <c r="A889">
        <v>888</v>
      </c>
      <c r="B889" t="s">
        <v>440</v>
      </c>
      <c r="C889" t="s">
        <v>1404</v>
      </c>
      <c r="E889" t="s">
        <v>116</v>
      </c>
    </row>
    <row r="890" spans="1:5" ht="18" customHeight="1">
      <c r="A890">
        <v>889</v>
      </c>
      <c r="B890" t="s">
        <v>246</v>
      </c>
      <c r="C890" s="11" t="s">
        <v>1404</v>
      </c>
      <c r="E890" s="17" t="s">
        <v>389</v>
      </c>
    </row>
    <row r="891" spans="1:5" ht="18" customHeight="1">
      <c r="A891">
        <v>890</v>
      </c>
      <c r="B891" t="s">
        <v>440</v>
      </c>
      <c r="C891" t="s">
        <v>1404</v>
      </c>
      <c r="E891" t="s">
        <v>167</v>
      </c>
    </row>
    <row r="892" spans="1:5" ht="18" customHeight="1">
      <c r="A892">
        <v>891</v>
      </c>
      <c r="B892" t="s">
        <v>246</v>
      </c>
      <c r="C892" s="11" t="s">
        <v>1404</v>
      </c>
      <c r="E892" s="17" t="s">
        <v>296</v>
      </c>
    </row>
    <row r="893" spans="1:5" ht="18" customHeight="1">
      <c r="A893">
        <v>892</v>
      </c>
      <c r="B893" t="s">
        <v>440</v>
      </c>
      <c r="C893" t="s">
        <v>5507</v>
      </c>
      <c r="E893" t="s">
        <v>173</v>
      </c>
    </row>
    <row r="894" spans="1:5" ht="18" customHeight="1">
      <c r="A894">
        <v>893</v>
      </c>
      <c r="B894" t="s">
        <v>6239</v>
      </c>
      <c r="C894" t="s">
        <v>468</v>
      </c>
      <c r="E894" t="s">
        <v>173</v>
      </c>
    </row>
    <row r="895" spans="1:5" ht="18" customHeight="1">
      <c r="A895">
        <v>894</v>
      </c>
      <c r="B895" t="s">
        <v>6239</v>
      </c>
      <c r="C895" t="s">
        <v>468</v>
      </c>
      <c r="E895" t="s">
        <v>173</v>
      </c>
    </row>
    <row r="896" spans="1:5" ht="18" customHeight="1">
      <c r="A896">
        <v>895</v>
      </c>
      <c r="B896" t="s">
        <v>440</v>
      </c>
      <c r="C896" t="s">
        <v>1404</v>
      </c>
      <c r="E896" s="17" t="s">
        <v>270</v>
      </c>
    </row>
    <row r="897" spans="1:5" ht="18" customHeight="1">
      <c r="A897">
        <v>896</v>
      </c>
      <c r="B897" t="s">
        <v>246</v>
      </c>
      <c r="C897" s="11" t="s">
        <v>1404</v>
      </c>
      <c r="E897" s="1" t="s">
        <v>270</v>
      </c>
    </row>
    <row r="898" spans="1:5" ht="18" customHeight="1">
      <c r="A898">
        <v>897</v>
      </c>
      <c r="B898" t="s">
        <v>440</v>
      </c>
      <c r="C898" t="s">
        <v>1404</v>
      </c>
      <c r="E898" s="1" t="s">
        <v>270</v>
      </c>
    </row>
    <row r="899" spans="1:5" ht="18" customHeight="1">
      <c r="A899">
        <v>898</v>
      </c>
      <c r="B899" t="s">
        <v>246</v>
      </c>
      <c r="C899" s="11" t="s">
        <v>5096</v>
      </c>
      <c r="E899" t="s">
        <v>679</v>
      </c>
    </row>
    <row r="900" spans="1:5" ht="18" customHeight="1">
      <c r="A900">
        <v>899</v>
      </c>
      <c r="B900" t="s">
        <v>3683</v>
      </c>
      <c r="C900" t="s">
        <v>468</v>
      </c>
      <c r="E900" t="s">
        <v>679</v>
      </c>
    </row>
    <row r="901" spans="1:5" ht="18" customHeight="1">
      <c r="A901">
        <v>900</v>
      </c>
      <c r="B901" t="s">
        <v>246</v>
      </c>
      <c r="C901" s="2" t="s">
        <v>1404</v>
      </c>
      <c r="E901" t="s">
        <v>48</v>
      </c>
    </row>
    <row r="902" spans="1:5" ht="18" customHeight="1">
      <c r="A902">
        <v>901</v>
      </c>
      <c r="B902" t="s">
        <v>440</v>
      </c>
      <c r="C902" t="s">
        <v>1404</v>
      </c>
      <c r="E902" s="17" t="s">
        <v>383</v>
      </c>
    </row>
    <row r="903" spans="1:5" ht="18" customHeight="1">
      <c r="A903">
        <v>902</v>
      </c>
      <c r="B903" t="s">
        <v>246</v>
      </c>
      <c r="C903" s="11" t="s">
        <v>1404</v>
      </c>
      <c r="E903" t="s">
        <v>236</v>
      </c>
    </row>
    <row r="904" spans="1:5" ht="18" customHeight="1">
      <c r="A904">
        <v>903</v>
      </c>
      <c r="B904" t="s">
        <v>3683</v>
      </c>
      <c r="C904" t="s">
        <v>468</v>
      </c>
      <c r="E904" s="17" t="s">
        <v>420</v>
      </c>
    </row>
    <row r="905" spans="1:5" ht="18" customHeight="1">
      <c r="A905">
        <v>904</v>
      </c>
      <c r="B905" t="s">
        <v>3683</v>
      </c>
      <c r="C905" t="s">
        <v>468</v>
      </c>
      <c r="E905" t="s">
        <v>4691</v>
      </c>
    </row>
    <row r="906" spans="1:5" ht="18" customHeight="1">
      <c r="A906">
        <v>905</v>
      </c>
      <c r="B906" t="s">
        <v>246</v>
      </c>
      <c r="C906" s="2" t="s">
        <v>5624</v>
      </c>
      <c r="E906" t="s">
        <v>5500</v>
      </c>
    </row>
    <row r="907" spans="1:5" ht="18" customHeight="1">
      <c r="A907">
        <v>906</v>
      </c>
      <c r="B907" t="s">
        <v>3683</v>
      </c>
      <c r="C907" t="s">
        <v>468</v>
      </c>
      <c r="E907" t="s">
        <v>3971</v>
      </c>
    </row>
    <row r="908" spans="1:5" ht="18" customHeight="1">
      <c r="A908">
        <v>907</v>
      </c>
      <c r="B908" t="s">
        <v>440</v>
      </c>
      <c r="C908" t="s">
        <v>1404</v>
      </c>
      <c r="E908" t="s">
        <v>162</v>
      </c>
    </row>
    <row r="909" spans="1:5" ht="18" customHeight="1">
      <c r="A909">
        <v>908</v>
      </c>
      <c r="B909" t="s">
        <v>246</v>
      </c>
      <c r="C909" s="2" t="s">
        <v>1404</v>
      </c>
      <c r="E909" t="s">
        <v>162</v>
      </c>
    </row>
    <row r="910" spans="1:5" ht="18" customHeight="1">
      <c r="A910">
        <v>909</v>
      </c>
      <c r="B910" t="s">
        <v>246</v>
      </c>
      <c r="C910" s="11" t="s">
        <v>1404</v>
      </c>
      <c r="E910" s="17" t="s">
        <v>292</v>
      </c>
    </row>
    <row r="911" spans="1:5" ht="18" customHeight="1">
      <c r="A911">
        <v>910</v>
      </c>
      <c r="B911" t="s">
        <v>3683</v>
      </c>
      <c r="C911" t="s">
        <v>468</v>
      </c>
      <c r="E911" s="1" t="s">
        <v>292</v>
      </c>
    </row>
    <row r="912" spans="1:5" ht="18" customHeight="1">
      <c r="A912">
        <v>911</v>
      </c>
      <c r="B912" t="s">
        <v>246</v>
      </c>
      <c r="C912" s="11" t="s">
        <v>5624</v>
      </c>
      <c r="E912" t="s">
        <v>79</v>
      </c>
    </row>
    <row r="913" spans="1:5" ht="18" customHeight="1">
      <c r="A913">
        <v>912</v>
      </c>
      <c r="B913" t="s">
        <v>440</v>
      </c>
      <c r="C913" t="s">
        <v>1404</v>
      </c>
      <c r="E913" t="s">
        <v>79</v>
      </c>
    </row>
    <row r="914" spans="1:5" ht="18" customHeight="1">
      <c r="A914">
        <v>913</v>
      </c>
      <c r="B914" t="s">
        <v>246</v>
      </c>
      <c r="C914" s="11" t="s">
        <v>1404</v>
      </c>
      <c r="E914" t="s">
        <v>79</v>
      </c>
    </row>
    <row r="915" spans="1:5" ht="18" customHeight="1">
      <c r="A915">
        <v>914</v>
      </c>
      <c r="B915" t="s">
        <v>440</v>
      </c>
      <c r="C915" t="s">
        <v>1404</v>
      </c>
      <c r="E915" t="s">
        <v>460</v>
      </c>
    </row>
    <row r="916" spans="1:5" ht="18" customHeight="1">
      <c r="A916">
        <v>915</v>
      </c>
      <c r="B916" t="s">
        <v>246</v>
      </c>
      <c r="C916" s="11" t="s">
        <v>1404</v>
      </c>
      <c r="E916" t="s">
        <v>460</v>
      </c>
    </row>
    <row r="917" spans="1:5" ht="18" customHeight="1">
      <c r="A917">
        <v>916</v>
      </c>
      <c r="B917" t="s">
        <v>440</v>
      </c>
      <c r="C917" t="s">
        <v>1404</v>
      </c>
      <c r="E917" t="s">
        <v>460</v>
      </c>
    </row>
    <row r="918" spans="1:5" ht="18" customHeight="1">
      <c r="A918">
        <v>917</v>
      </c>
      <c r="B918" t="s">
        <v>440</v>
      </c>
      <c r="C918" t="s">
        <v>1404</v>
      </c>
      <c r="E918" t="s">
        <v>460</v>
      </c>
    </row>
    <row r="919" spans="1:5" ht="18" customHeight="1">
      <c r="A919">
        <v>918</v>
      </c>
      <c r="B919" t="s">
        <v>440</v>
      </c>
      <c r="C919" t="s">
        <v>1872</v>
      </c>
      <c r="E919" t="s">
        <v>460</v>
      </c>
    </row>
    <row r="920" spans="1:5" ht="18" customHeight="1">
      <c r="A920">
        <v>919</v>
      </c>
      <c r="B920" t="s">
        <v>246</v>
      </c>
      <c r="C920" s="11" t="s">
        <v>5096</v>
      </c>
      <c r="E920" t="s">
        <v>460</v>
      </c>
    </row>
    <row r="921" spans="1:5" ht="18" customHeight="1">
      <c r="A921">
        <v>920</v>
      </c>
      <c r="B921" t="s">
        <v>246</v>
      </c>
      <c r="C921" s="2" t="s">
        <v>1404</v>
      </c>
      <c r="E921" s="17" t="s">
        <v>1572</v>
      </c>
    </row>
    <row r="922" spans="1:5" ht="18" customHeight="1">
      <c r="A922">
        <v>921</v>
      </c>
      <c r="B922" t="s">
        <v>440</v>
      </c>
      <c r="C922" t="s">
        <v>1404</v>
      </c>
      <c r="E922" s="1" t="s">
        <v>1572</v>
      </c>
    </row>
    <row r="923" spans="1:5" ht="18" customHeight="1">
      <c r="A923">
        <v>922</v>
      </c>
      <c r="B923" t="s">
        <v>246</v>
      </c>
      <c r="C923" s="11" t="s">
        <v>1404</v>
      </c>
      <c r="E923" s="1" t="s">
        <v>1572</v>
      </c>
    </row>
    <row r="924" spans="1:5" ht="18" customHeight="1">
      <c r="A924">
        <v>923</v>
      </c>
      <c r="B924" t="s">
        <v>246</v>
      </c>
      <c r="C924" s="11" t="s">
        <v>5096</v>
      </c>
      <c r="E924" s="17" t="s">
        <v>426</v>
      </c>
    </row>
    <row r="925" spans="1:5" ht="18" customHeight="1">
      <c r="A925">
        <v>924</v>
      </c>
      <c r="B925" t="s">
        <v>246</v>
      </c>
      <c r="C925" s="11" t="s">
        <v>5096</v>
      </c>
      <c r="E925" t="s">
        <v>426</v>
      </c>
    </row>
    <row r="926" spans="1:5" ht="18" customHeight="1">
      <c r="A926">
        <v>925</v>
      </c>
      <c r="B926" t="s">
        <v>246</v>
      </c>
      <c r="C926" s="11" t="s">
        <v>1404</v>
      </c>
      <c r="E926" t="s">
        <v>3297</v>
      </c>
    </row>
    <row r="927" spans="1:5" ht="18" customHeight="1">
      <c r="A927">
        <v>926</v>
      </c>
      <c r="B927" t="s">
        <v>6239</v>
      </c>
      <c r="C927" t="s">
        <v>468</v>
      </c>
      <c r="E927" s="1" t="s">
        <v>450</v>
      </c>
    </row>
    <row r="928" spans="1:5" ht="18" customHeight="1">
      <c r="A928">
        <v>927</v>
      </c>
      <c r="B928" t="s">
        <v>246</v>
      </c>
      <c r="C928" s="2" t="s">
        <v>5507</v>
      </c>
      <c r="E928" s="17" t="s">
        <v>263</v>
      </c>
    </row>
    <row r="929" spans="1:5" ht="18" customHeight="1">
      <c r="A929">
        <v>928</v>
      </c>
      <c r="B929" t="s">
        <v>440</v>
      </c>
      <c r="C929" t="s">
        <v>1404</v>
      </c>
      <c r="E929" s="1" t="s">
        <v>263</v>
      </c>
    </row>
    <row r="930" spans="1:5" ht="18" customHeight="1">
      <c r="A930">
        <v>929</v>
      </c>
      <c r="B930" t="s">
        <v>246</v>
      </c>
      <c r="C930" s="11" t="s">
        <v>1404</v>
      </c>
      <c r="E930" t="s">
        <v>186</v>
      </c>
    </row>
    <row r="931" spans="1:5" ht="18" customHeight="1">
      <c r="A931">
        <v>930</v>
      </c>
      <c r="B931" t="s">
        <v>246</v>
      </c>
      <c r="C931" s="2" t="s">
        <v>5096</v>
      </c>
      <c r="E931" t="s">
        <v>186</v>
      </c>
    </row>
    <row r="932" spans="1:5" ht="18" customHeight="1">
      <c r="A932">
        <v>931</v>
      </c>
      <c r="B932" t="s">
        <v>440</v>
      </c>
      <c r="C932" t="s">
        <v>1404</v>
      </c>
      <c r="E932" t="s">
        <v>186</v>
      </c>
    </row>
    <row r="933" spans="1:5" ht="18" customHeight="1">
      <c r="A933">
        <v>932</v>
      </c>
      <c r="B933" t="s">
        <v>3683</v>
      </c>
      <c r="C933" t="s">
        <v>468</v>
      </c>
      <c r="E933" s="17" t="s">
        <v>319</v>
      </c>
    </row>
    <row r="934" spans="1:5" ht="18" customHeight="1">
      <c r="A934">
        <v>933</v>
      </c>
      <c r="B934" t="s">
        <v>246</v>
      </c>
      <c r="C934" s="11" t="s">
        <v>1872</v>
      </c>
      <c r="E934" s="1" t="s">
        <v>319</v>
      </c>
    </row>
    <row r="935" spans="1:5" ht="18" customHeight="1">
      <c r="A935">
        <v>934</v>
      </c>
      <c r="B935" t="s">
        <v>246</v>
      </c>
      <c r="C935" s="11" t="s">
        <v>5096</v>
      </c>
      <c r="E935" t="s">
        <v>4723</v>
      </c>
    </row>
    <row r="936" spans="1:5" ht="18" customHeight="1">
      <c r="A936">
        <v>935</v>
      </c>
      <c r="B936" t="s">
        <v>246</v>
      </c>
      <c r="C936" s="11" t="s">
        <v>1404</v>
      </c>
      <c r="E936" t="s">
        <v>4723</v>
      </c>
    </row>
    <row r="937" spans="1:5" ht="18" customHeight="1">
      <c r="A937">
        <v>936</v>
      </c>
      <c r="B937" t="s">
        <v>440</v>
      </c>
      <c r="C937" t="s">
        <v>5587</v>
      </c>
      <c r="E937" t="s">
        <v>4374</v>
      </c>
    </row>
    <row r="938" spans="1:5" ht="18" customHeight="1">
      <c r="A938">
        <v>937</v>
      </c>
      <c r="B938" t="s">
        <v>246</v>
      </c>
      <c r="C938" s="11" t="s">
        <v>5624</v>
      </c>
      <c r="E938" s="17" t="s">
        <v>258</v>
      </c>
    </row>
    <row r="939" spans="1:5" ht="18" customHeight="1">
      <c r="A939">
        <v>938</v>
      </c>
      <c r="B939" t="s">
        <v>246</v>
      </c>
      <c r="C939" s="11" t="s">
        <v>5096</v>
      </c>
      <c r="E939" s="1" t="s">
        <v>5807</v>
      </c>
    </row>
    <row r="940" spans="1:5" ht="18" customHeight="1">
      <c r="A940">
        <v>939</v>
      </c>
      <c r="B940" t="s">
        <v>246</v>
      </c>
      <c r="C940" s="2" t="s">
        <v>5096</v>
      </c>
      <c r="E940" s="1" t="s">
        <v>5825</v>
      </c>
    </row>
    <row r="941" spans="1:5" ht="18" customHeight="1">
      <c r="A941">
        <v>940</v>
      </c>
      <c r="B941" t="s">
        <v>440</v>
      </c>
      <c r="C941" t="s">
        <v>1404</v>
      </c>
      <c r="E941" t="s">
        <v>5626</v>
      </c>
    </row>
    <row r="942" spans="1:5" ht="18" customHeight="1">
      <c r="A942">
        <v>941</v>
      </c>
      <c r="B942" t="s">
        <v>246</v>
      </c>
      <c r="C942" s="11" t="s">
        <v>1404</v>
      </c>
      <c r="E942" s="1" t="s">
        <v>2034</v>
      </c>
    </row>
    <row r="943" spans="1:5" ht="18" customHeight="1">
      <c r="A943">
        <v>942</v>
      </c>
      <c r="B943" t="s">
        <v>246</v>
      </c>
      <c r="C943" s="11" t="s">
        <v>1404</v>
      </c>
      <c r="E943" t="s">
        <v>2569</v>
      </c>
    </row>
    <row r="944" spans="1:5" ht="18" customHeight="1">
      <c r="A944">
        <v>943</v>
      </c>
      <c r="B944" t="s">
        <v>246</v>
      </c>
      <c r="C944" s="2" t="s">
        <v>5096</v>
      </c>
      <c r="E944" t="s">
        <v>2569</v>
      </c>
    </row>
    <row r="945" spans="1:5" ht="18" customHeight="1">
      <c r="A945">
        <v>944</v>
      </c>
      <c r="B945" t="s">
        <v>246</v>
      </c>
      <c r="C945" s="2" t="s">
        <v>1404</v>
      </c>
      <c r="E945" s="17" t="s">
        <v>1591</v>
      </c>
    </row>
    <row r="946" spans="1:5" ht="18" customHeight="1">
      <c r="A946">
        <v>945</v>
      </c>
      <c r="B946" t="s">
        <v>440</v>
      </c>
      <c r="C946" t="s">
        <v>1404</v>
      </c>
      <c r="E946" s="1" t="s">
        <v>1591</v>
      </c>
    </row>
    <row r="947" spans="1:5" ht="18" customHeight="1">
      <c r="A947">
        <v>946</v>
      </c>
      <c r="B947" t="s">
        <v>246</v>
      </c>
      <c r="C947" s="11" t="s">
        <v>1404</v>
      </c>
      <c r="E947" t="s">
        <v>3881</v>
      </c>
    </row>
    <row r="948" spans="1:5" ht="18" customHeight="1">
      <c r="A948">
        <v>947</v>
      </c>
      <c r="B948" t="s">
        <v>246</v>
      </c>
      <c r="C948" s="2" t="s">
        <v>1404</v>
      </c>
      <c r="E948" t="s">
        <v>3881</v>
      </c>
    </row>
    <row r="949" spans="1:5" ht="18" customHeight="1">
      <c r="A949">
        <v>948</v>
      </c>
      <c r="B949" t="s">
        <v>246</v>
      </c>
      <c r="C949" s="2" t="s">
        <v>5624</v>
      </c>
      <c r="E949" t="s">
        <v>5250</v>
      </c>
    </row>
    <row r="950" spans="1:5" ht="18" customHeight="1">
      <c r="A950">
        <v>949</v>
      </c>
      <c r="B950" t="s">
        <v>440</v>
      </c>
      <c r="C950" t="s">
        <v>1404</v>
      </c>
      <c r="E950" t="s">
        <v>4137</v>
      </c>
    </row>
    <row r="951" spans="1:5" ht="18" customHeight="1">
      <c r="A951">
        <v>950</v>
      </c>
      <c r="B951" t="s">
        <v>246</v>
      </c>
      <c r="C951" s="11" t="s">
        <v>1404</v>
      </c>
      <c r="E951" t="s">
        <v>4137</v>
      </c>
    </row>
    <row r="952" spans="1:5" ht="18" customHeight="1">
      <c r="A952">
        <v>951</v>
      </c>
      <c r="B952" t="s">
        <v>3683</v>
      </c>
      <c r="C952" t="s">
        <v>468</v>
      </c>
      <c r="E952" t="s">
        <v>5297</v>
      </c>
    </row>
    <row r="953" spans="1:5" ht="18" customHeight="1">
      <c r="A953">
        <v>952</v>
      </c>
      <c r="B953" t="s">
        <v>246</v>
      </c>
      <c r="C953" s="11" t="s">
        <v>1404</v>
      </c>
      <c r="E953" s="17" t="s">
        <v>419</v>
      </c>
    </row>
    <row r="954" spans="1:5" ht="18" customHeight="1">
      <c r="A954">
        <v>953</v>
      </c>
      <c r="B954" t="s">
        <v>440</v>
      </c>
      <c r="C954" t="s">
        <v>1404</v>
      </c>
      <c r="E954" s="1" t="s">
        <v>5819</v>
      </c>
    </row>
    <row r="955" spans="1:5" ht="18" customHeight="1">
      <c r="A955">
        <v>954</v>
      </c>
      <c r="B955" t="s">
        <v>246</v>
      </c>
      <c r="C955" s="11" t="s">
        <v>5507</v>
      </c>
      <c r="E955" s="17" t="s">
        <v>335</v>
      </c>
    </row>
    <row r="956" spans="1:5" ht="18" customHeight="1">
      <c r="A956">
        <v>955</v>
      </c>
      <c r="B956" t="s">
        <v>246</v>
      </c>
      <c r="C956" s="11" t="s">
        <v>5096</v>
      </c>
      <c r="E956" s="17" t="s">
        <v>286</v>
      </c>
    </row>
    <row r="957" spans="1:5" ht="18" customHeight="1">
      <c r="A957">
        <v>956</v>
      </c>
      <c r="B957" t="s">
        <v>6239</v>
      </c>
      <c r="C957" t="s">
        <v>468</v>
      </c>
      <c r="E957" s="1" t="s">
        <v>286</v>
      </c>
    </row>
    <row r="958" spans="1:5" ht="18" customHeight="1">
      <c r="A958">
        <v>957</v>
      </c>
      <c r="B958" t="s">
        <v>440</v>
      </c>
      <c r="C958" t="s">
        <v>1404</v>
      </c>
      <c r="E958" s="1" t="s">
        <v>286</v>
      </c>
    </row>
    <row r="959" spans="1:5" ht="18" customHeight="1">
      <c r="A959">
        <v>958</v>
      </c>
      <c r="B959" t="s">
        <v>246</v>
      </c>
      <c r="C959" s="2" t="s">
        <v>1404</v>
      </c>
      <c r="E959" s="17" t="s">
        <v>379</v>
      </c>
    </row>
    <row r="960" spans="1:5" ht="18" customHeight="1">
      <c r="A960">
        <v>959</v>
      </c>
      <c r="B960" t="s">
        <v>440</v>
      </c>
      <c r="C960" t="s">
        <v>1872</v>
      </c>
      <c r="E960" s="1" t="s">
        <v>379</v>
      </c>
    </row>
    <row r="961" spans="1:5" ht="18" customHeight="1">
      <c r="A961">
        <v>960</v>
      </c>
      <c r="B961" t="s">
        <v>246</v>
      </c>
      <c r="C961" s="2" t="s">
        <v>1404</v>
      </c>
      <c r="E961" t="s">
        <v>4313</v>
      </c>
    </row>
    <row r="962" spans="1:5" ht="18" customHeight="1">
      <c r="A962">
        <v>961</v>
      </c>
      <c r="B962" t="s">
        <v>440</v>
      </c>
      <c r="C962" t="s">
        <v>1404</v>
      </c>
      <c r="E962" t="s">
        <v>3127</v>
      </c>
    </row>
    <row r="963" spans="1:5" ht="18" customHeight="1">
      <c r="A963">
        <v>962</v>
      </c>
      <c r="B963" t="s">
        <v>246</v>
      </c>
      <c r="C963" s="11" t="s">
        <v>5096</v>
      </c>
      <c r="E963" s="17" t="s">
        <v>425</v>
      </c>
    </row>
    <row r="964" spans="1:5" ht="18" customHeight="1">
      <c r="A964">
        <v>963</v>
      </c>
      <c r="B964" t="s">
        <v>246</v>
      </c>
      <c r="C964" s="2" t="s">
        <v>1404</v>
      </c>
      <c r="E964" s="17" t="s">
        <v>425</v>
      </c>
    </row>
    <row r="965" spans="1:5" ht="18" customHeight="1">
      <c r="A965">
        <v>964</v>
      </c>
      <c r="B965" t="s">
        <v>6239</v>
      </c>
      <c r="C965" t="s">
        <v>468</v>
      </c>
      <c r="E965" s="1" t="s">
        <v>425</v>
      </c>
    </row>
    <row r="966" spans="1:5" ht="18" customHeight="1">
      <c r="A966">
        <v>965</v>
      </c>
      <c r="B966" t="s">
        <v>440</v>
      </c>
      <c r="C966" t="s">
        <v>1404</v>
      </c>
      <c r="E966" s="1" t="s">
        <v>425</v>
      </c>
    </row>
    <row r="967" spans="1:5" ht="18" customHeight="1">
      <c r="A967">
        <v>966</v>
      </c>
      <c r="B967" t="s">
        <v>246</v>
      </c>
      <c r="C967" s="11" t="s">
        <v>5096</v>
      </c>
      <c r="E967" t="s">
        <v>5130</v>
      </c>
    </row>
    <row r="968" spans="1:5" ht="18" customHeight="1">
      <c r="A968">
        <v>967</v>
      </c>
      <c r="B968" t="s">
        <v>440</v>
      </c>
      <c r="C968" t="s">
        <v>1404</v>
      </c>
      <c r="E968" t="s">
        <v>2546</v>
      </c>
    </row>
    <row r="969" spans="1:5" ht="18" customHeight="1">
      <c r="A969">
        <v>968</v>
      </c>
      <c r="B969" t="s">
        <v>246</v>
      </c>
      <c r="C969" s="11" t="s">
        <v>1404</v>
      </c>
      <c r="E969" s="17" t="s">
        <v>1519</v>
      </c>
    </row>
    <row r="970" spans="1:5" ht="18" customHeight="1">
      <c r="A970">
        <v>969</v>
      </c>
      <c r="B970" t="s">
        <v>440</v>
      </c>
      <c r="C970" t="s">
        <v>1404</v>
      </c>
      <c r="E970" t="s">
        <v>443</v>
      </c>
    </row>
    <row r="971" spans="1:5" ht="18" customHeight="1">
      <c r="A971">
        <v>970</v>
      </c>
      <c r="B971" t="s">
        <v>246</v>
      </c>
      <c r="C971" s="11" t="s">
        <v>5507</v>
      </c>
      <c r="E971" t="s">
        <v>443</v>
      </c>
    </row>
    <row r="972" spans="1:5" ht="18" customHeight="1">
      <c r="A972">
        <v>971</v>
      </c>
      <c r="B972" t="s">
        <v>6239</v>
      </c>
      <c r="C972" t="s">
        <v>468</v>
      </c>
      <c r="E972" t="s">
        <v>443</v>
      </c>
    </row>
    <row r="973" spans="1:5" ht="18" customHeight="1">
      <c r="A973">
        <v>972</v>
      </c>
      <c r="B973" t="s">
        <v>3683</v>
      </c>
      <c r="C973" t="s">
        <v>468</v>
      </c>
      <c r="E973" s="17" t="s">
        <v>448</v>
      </c>
    </row>
    <row r="974" spans="1:5" ht="18" customHeight="1">
      <c r="A974">
        <v>973</v>
      </c>
      <c r="B974" t="s">
        <v>6239</v>
      </c>
      <c r="C974" t="s">
        <v>468</v>
      </c>
      <c r="E974" s="1" t="s">
        <v>448</v>
      </c>
    </row>
    <row r="975" spans="1:5" ht="18" customHeight="1">
      <c r="A975">
        <v>974</v>
      </c>
      <c r="B975" t="s">
        <v>246</v>
      </c>
      <c r="C975" s="2" t="s">
        <v>1404</v>
      </c>
      <c r="E975" s="1" t="s">
        <v>2069</v>
      </c>
    </row>
    <row r="976" spans="1:5" ht="18" customHeight="1">
      <c r="A976">
        <v>975</v>
      </c>
      <c r="B976" t="s">
        <v>440</v>
      </c>
      <c r="C976" t="s">
        <v>1404</v>
      </c>
      <c r="E976" t="s">
        <v>184</v>
      </c>
    </row>
    <row r="977" spans="1:5" ht="18" customHeight="1">
      <c r="A977">
        <v>976</v>
      </c>
      <c r="B977" t="s">
        <v>246</v>
      </c>
      <c r="C977" s="2" t="s">
        <v>5096</v>
      </c>
      <c r="E977" t="s">
        <v>226</v>
      </c>
    </row>
    <row r="978" spans="1:5" ht="18" customHeight="1">
      <c r="A978">
        <v>977</v>
      </c>
      <c r="B978" t="s">
        <v>440</v>
      </c>
      <c r="C978" t="s">
        <v>1404</v>
      </c>
      <c r="E978" t="s">
        <v>226</v>
      </c>
    </row>
    <row r="979" spans="1:5" ht="18" customHeight="1">
      <c r="A979">
        <v>978</v>
      </c>
      <c r="B979" t="s">
        <v>246</v>
      </c>
      <c r="C979" s="11" t="s">
        <v>1404</v>
      </c>
      <c r="E979" s="17" t="s">
        <v>410</v>
      </c>
    </row>
    <row r="980" spans="1:5" ht="18" customHeight="1">
      <c r="A980">
        <v>979</v>
      </c>
      <c r="B980" t="s">
        <v>246</v>
      </c>
      <c r="C980" s="11" t="s">
        <v>1872</v>
      </c>
      <c r="E980" s="1" t="s">
        <v>410</v>
      </c>
    </row>
    <row r="981" spans="1:5" ht="18" customHeight="1">
      <c r="A981">
        <v>980</v>
      </c>
      <c r="B981" t="s">
        <v>440</v>
      </c>
      <c r="C981" t="s">
        <v>1404</v>
      </c>
      <c r="E981" t="s">
        <v>5768</v>
      </c>
    </row>
    <row r="982" spans="1:5" ht="18" customHeight="1">
      <c r="A982">
        <v>981</v>
      </c>
      <c r="B982" t="s">
        <v>440</v>
      </c>
      <c r="C982" t="s">
        <v>1404</v>
      </c>
      <c r="E982" t="s">
        <v>5195</v>
      </c>
    </row>
    <row r="983" spans="1:5" ht="18" customHeight="1">
      <c r="A983">
        <v>982</v>
      </c>
      <c r="B983" t="s">
        <v>246</v>
      </c>
      <c r="C983" s="11" t="s">
        <v>1404</v>
      </c>
      <c r="E983" t="s">
        <v>3977</v>
      </c>
    </row>
    <row r="984" spans="1:5" ht="18" customHeight="1">
      <c r="A984">
        <v>983</v>
      </c>
      <c r="B984" t="s">
        <v>3683</v>
      </c>
      <c r="C984" t="s">
        <v>468</v>
      </c>
      <c r="E984" s="17" t="s">
        <v>5796</v>
      </c>
    </row>
    <row r="985" spans="1:5" ht="18" customHeight="1">
      <c r="A985">
        <v>984</v>
      </c>
      <c r="B985" t="s">
        <v>440</v>
      </c>
      <c r="C985" t="s">
        <v>1404</v>
      </c>
      <c r="E985" s="1" t="s">
        <v>5796</v>
      </c>
    </row>
    <row r="986" spans="1:5" ht="18" customHeight="1">
      <c r="A986">
        <v>985</v>
      </c>
      <c r="B986" t="s">
        <v>246</v>
      </c>
      <c r="C986" s="2" t="s">
        <v>5096</v>
      </c>
      <c r="E986" s="1" t="s">
        <v>5796</v>
      </c>
    </row>
    <row r="987" spans="1:5" ht="18" customHeight="1">
      <c r="A987">
        <v>986</v>
      </c>
      <c r="B987" t="s">
        <v>246</v>
      </c>
      <c r="C987" s="11" t="s">
        <v>5096</v>
      </c>
      <c r="E987" t="s">
        <v>97</v>
      </c>
    </row>
    <row r="988" spans="1:5" ht="18" customHeight="1">
      <c r="A988">
        <v>987</v>
      </c>
      <c r="B988" t="s">
        <v>3683</v>
      </c>
      <c r="C988" t="s">
        <v>468</v>
      </c>
      <c r="E988" t="s">
        <v>97</v>
      </c>
    </row>
    <row r="989" spans="1:5" ht="18" customHeight="1">
      <c r="A989">
        <v>988</v>
      </c>
      <c r="B989" t="s">
        <v>246</v>
      </c>
      <c r="C989" s="2" t="s">
        <v>5096</v>
      </c>
      <c r="E989" t="s">
        <v>3840</v>
      </c>
    </row>
    <row r="990" spans="1:5" ht="18" customHeight="1">
      <c r="A990">
        <v>989</v>
      </c>
      <c r="B990" t="s">
        <v>246</v>
      </c>
      <c r="C990" s="11" t="s">
        <v>1404</v>
      </c>
      <c r="E990" t="s">
        <v>5167</v>
      </c>
    </row>
    <row r="991" spans="1:5" ht="18" customHeight="1">
      <c r="A991">
        <v>990</v>
      </c>
      <c r="B991" t="s">
        <v>3683</v>
      </c>
      <c r="C991" t="s">
        <v>468</v>
      </c>
      <c r="E991" s="17" t="s">
        <v>294</v>
      </c>
    </row>
    <row r="992" spans="1:5" ht="18" customHeight="1">
      <c r="A992">
        <v>991</v>
      </c>
      <c r="B992" t="s">
        <v>246</v>
      </c>
      <c r="C992" s="11" t="s">
        <v>5096</v>
      </c>
      <c r="E992" s="1" t="s">
        <v>294</v>
      </c>
    </row>
    <row r="993" spans="1:5" ht="18" customHeight="1">
      <c r="A993">
        <v>992</v>
      </c>
      <c r="B993" t="s">
        <v>440</v>
      </c>
      <c r="C993" t="s">
        <v>1404</v>
      </c>
      <c r="E993" s="17" t="s">
        <v>373</v>
      </c>
    </row>
    <row r="994" spans="1:5" ht="18" customHeight="1">
      <c r="A994">
        <v>993</v>
      </c>
      <c r="B994" t="s">
        <v>246</v>
      </c>
      <c r="C994" s="2" t="s">
        <v>1404</v>
      </c>
      <c r="E994" s="1" t="s">
        <v>5828</v>
      </c>
    </row>
    <row r="995" spans="1:5" ht="18" customHeight="1">
      <c r="A995">
        <v>994</v>
      </c>
      <c r="B995" t="s">
        <v>246</v>
      </c>
      <c r="C995" s="2" t="s">
        <v>5096</v>
      </c>
      <c r="E995" t="s">
        <v>2499</v>
      </c>
    </row>
    <row r="996" spans="1:5" ht="18" customHeight="1">
      <c r="A996">
        <v>995</v>
      </c>
      <c r="B996" t="s">
        <v>6239</v>
      </c>
      <c r="C996" t="s">
        <v>468</v>
      </c>
      <c r="E996" t="s">
        <v>2499</v>
      </c>
    </row>
    <row r="997" spans="1:5" ht="18" customHeight="1">
      <c r="A997">
        <v>996</v>
      </c>
      <c r="B997" t="s">
        <v>440</v>
      </c>
      <c r="C997" t="s">
        <v>1404</v>
      </c>
      <c r="E997" t="s">
        <v>149</v>
      </c>
    </row>
    <row r="998" spans="1:5" ht="18" customHeight="1">
      <c r="A998">
        <v>997</v>
      </c>
      <c r="B998" t="s">
        <v>440</v>
      </c>
      <c r="C998" t="s">
        <v>1404</v>
      </c>
      <c r="E998" t="s">
        <v>149</v>
      </c>
    </row>
    <row r="999" spans="1:5" ht="18" customHeight="1">
      <c r="A999">
        <v>998</v>
      </c>
      <c r="B999" t="s">
        <v>246</v>
      </c>
      <c r="C999" s="11" t="s">
        <v>1404</v>
      </c>
      <c r="E999" s="17" t="s">
        <v>261</v>
      </c>
    </row>
    <row r="1000" spans="1:5" ht="18" customHeight="1">
      <c r="A1000">
        <v>999</v>
      </c>
      <c r="B1000" t="s">
        <v>440</v>
      </c>
      <c r="C1000" t="s">
        <v>5507</v>
      </c>
      <c r="E1000" s="1" t="s">
        <v>261</v>
      </c>
    </row>
    <row r="1001" spans="1:5" ht="18" customHeight="1">
      <c r="A1001">
        <v>1000</v>
      </c>
      <c r="B1001" t="s">
        <v>440</v>
      </c>
      <c r="C1001" t="s">
        <v>1404</v>
      </c>
      <c r="E1001" t="s">
        <v>2796</v>
      </c>
    </row>
    <row r="1002" spans="1:5" ht="18" customHeight="1">
      <c r="A1002">
        <v>1001</v>
      </c>
      <c r="B1002" t="s">
        <v>246</v>
      </c>
      <c r="C1002" s="11" t="s">
        <v>1404</v>
      </c>
      <c r="E1002" t="s">
        <v>219</v>
      </c>
    </row>
    <row r="1003" spans="1:5" ht="18" customHeight="1">
      <c r="A1003">
        <v>1002</v>
      </c>
      <c r="B1003" t="s">
        <v>440</v>
      </c>
      <c r="C1003" t="s">
        <v>1866</v>
      </c>
      <c r="E1003" t="s">
        <v>49</v>
      </c>
    </row>
    <row r="1004" spans="1:5" ht="18" customHeight="1">
      <c r="A1004">
        <v>1003</v>
      </c>
      <c r="B1004" t="s">
        <v>246</v>
      </c>
      <c r="C1004" s="11" t="s">
        <v>5507</v>
      </c>
      <c r="E1004" s="17" t="s">
        <v>399</v>
      </c>
    </row>
    <row r="1005" spans="1:5" ht="18" customHeight="1">
      <c r="A1005">
        <v>1004</v>
      </c>
      <c r="B1005" t="s">
        <v>3683</v>
      </c>
      <c r="C1005" t="s">
        <v>468</v>
      </c>
      <c r="E1005" t="s">
        <v>1088</v>
      </c>
    </row>
    <row r="1006" spans="1:5" ht="18" customHeight="1">
      <c r="A1006">
        <v>1005</v>
      </c>
      <c r="B1006" t="s">
        <v>246</v>
      </c>
      <c r="C1006" s="2" t="s">
        <v>1404</v>
      </c>
      <c r="E1006" t="s">
        <v>1088</v>
      </c>
    </row>
    <row r="1007" spans="1:5" ht="18" customHeight="1">
      <c r="A1007">
        <v>1006</v>
      </c>
      <c r="B1007" t="s">
        <v>3683</v>
      </c>
      <c r="C1007" t="s">
        <v>468</v>
      </c>
      <c r="E1007" s="1" t="s">
        <v>2103</v>
      </c>
    </row>
    <row r="1008" spans="1:5" ht="18" customHeight="1">
      <c r="A1008">
        <v>1007</v>
      </c>
      <c r="B1008" t="s">
        <v>440</v>
      </c>
      <c r="C1008" t="s">
        <v>1404</v>
      </c>
      <c r="E1008" t="s">
        <v>5765</v>
      </c>
    </row>
    <row r="1009" spans="1:5" ht="18" customHeight="1">
      <c r="A1009">
        <v>1008</v>
      </c>
      <c r="B1009" t="s">
        <v>246</v>
      </c>
      <c r="C1009" s="11" t="s">
        <v>1404</v>
      </c>
      <c r="E1009" s="17" t="s">
        <v>5771</v>
      </c>
    </row>
    <row r="1010" spans="1:5" ht="18" customHeight="1">
      <c r="A1010">
        <v>1009</v>
      </c>
      <c r="B1010" t="s">
        <v>440</v>
      </c>
      <c r="C1010" t="s">
        <v>1404</v>
      </c>
      <c r="E1010" s="1" t="s">
        <v>5771</v>
      </c>
    </row>
    <row r="1011" spans="1:5" ht="18" customHeight="1">
      <c r="A1011">
        <v>1010</v>
      </c>
      <c r="B1011" t="s">
        <v>440</v>
      </c>
      <c r="C1011" t="s">
        <v>1404</v>
      </c>
      <c r="E1011" s="17" t="s">
        <v>371</v>
      </c>
    </row>
    <row r="1012" spans="1:5" ht="18" customHeight="1">
      <c r="A1012">
        <v>1011</v>
      </c>
      <c r="B1012" t="s">
        <v>440</v>
      </c>
      <c r="C1012" t="s">
        <v>1404</v>
      </c>
      <c r="E1012" t="s">
        <v>3503</v>
      </c>
    </row>
    <row r="1013" spans="1:5" ht="18" customHeight="1">
      <c r="A1013">
        <v>1012</v>
      </c>
      <c r="B1013" t="s">
        <v>440</v>
      </c>
      <c r="C1013" t="s">
        <v>1404</v>
      </c>
      <c r="E1013" s="17" t="s">
        <v>5774</v>
      </c>
    </row>
    <row r="1014" spans="1:5" ht="18" customHeight="1">
      <c r="A1014">
        <v>1013</v>
      </c>
      <c r="B1014" t="s">
        <v>440</v>
      </c>
      <c r="C1014" t="s">
        <v>1404</v>
      </c>
      <c r="E1014" s="1" t="s">
        <v>5774</v>
      </c>
    </row>
    <row r="1015" spans="1:5" ht="18" customHeight="1">
      <c r="A1015">
        <v>1014</v>
      </c>
      <c r="B1015" t="s">
        <v>440</v>
      </c>
      <c r="C1015" t="s">
        <v>1404</v>
      </c>
      <c r="E1015" s="1" t="s">
        <v>2057</v>
      </c>
    </row>
    <row r="1016" spans="1:5" ht="18" customHeight="1">
      <c r="A1016">
        <v>1015</v>
      </c>
      <c r="B1016" t="s">
        <v>440</v>
      </c>
      <c r="C1016" t="s">
        <v>1866</v>
      </c>
      <c r="E1016" t="s">
        <v>199</v>
      </c>
    </row>
    <row r="1017" spans="1:5" ht="18" customHeight="1">
      <c r="A1017">
        <v>1016</v>
      </c>
      <c r="B1017" t="s">
        <v>440</v>
      </c>
      <c r="C1017" t="s">
        <v>1404</v>
      </c>
      <c r="E1017" t="s">
        <v>237</v>
      </c>
    </row>
    <row r="1018" spans="1:5" ht="18" customHeight="1">
      <c r="A1018">
        <v>1017</v>
      </c>
      <c r="B1018" t="s">
        <v>440</v>
      </c>
      <c r="C1018" t="s">
        <v>1404</v>
      </c>
      <c r="E1018" t="s">
        <v>4529</v>
      </c>
    </row>
    <row r="1019" spans="1:5" ht="18" customHeight="1">
      <c r="A1019">
        <v>1018</v>
      </c>
      <c r="B1019" t="s">
        <v>440</v>
      </c>
      <c r="C1019" t="s">
        <v>1404</v>
      </c>
      <c r="E1019" s="17" t="s">
        <v>365</v>
      </c>
    </row>
    <row r="1020" spans="1:5" ht="18" customHeight="1">
      <c r="A1020">
        <v>1019</v>
      </c>
      <c r="B1020" t="s">
        <v>440</v>
      </c>
      <c r="C1020" t="s">
        <v>1404</v>
      </c>
      <c r="E1020" t="s">
        <v>5225</v>
      </c>
    </row>
    <row r="1021" spans="1:5" ht="18" customHeight="1">
      <c r="A1021">
        <v>1020</v>
      </c>
      <c r="B1021" t="s">
        <v>440</v>
      </c>
      <c r="C1021" t="s">
        <v>1404</v>
      </c>
      <c r="E1021" t="s">
        <v>16</v>
      </c>
    </row>
    <row r="1022" spans="1:5" ht="18" customHeight="1">
      <c r="A1022">
        <v>1021</v>
      </c>
      <c r="B1022" t="s">
        <v>440</v>
      </c>
      <c r="C1022" t="s">
        <v>1404</v>
      </c>
      <c r="E1022" s="17" t="s">
        <v>5793</v>
      </c>
    </row>
    <row r="1023" spans="1:5" ht="18" customHeight="1">
      <c r="A1023">
        <v>1022</v>
      </c>
      <c r="B1023" t="s">
        <v>440</v>
      </c>
      <c r="C1023" t="s">
        <v>1404</v>
      </c>
      <c r="E1023" s="1" t="s">
        <v>5793</v>
      </c>
    </row>
    <row r="1024" spans="1:5" ht="18" customHeight="1">
      <c r="A1024">
        <v>1023</v>
      </c>
      <c r="B1024" t="s">
        <v>440</v>
      </c>
      <c r="C1024" t="s">
        <v>1404</v>
      </c>
      <c r="E1024" s="17" t="s">
        <v>5786</v>
      </c>
    </row>
    <row r="1025" spans="1:5" ht="18" customHeight="1">
      <c r="A1025">
        <v>1024</v>
      </c>
      <c r="B1025" t="s">
        <v>440</v>
      </c>
      <c r="C1025" t="s">
        <v>1866</v>
      </c>
      <c r="E1025" t="s">
        <v>124</v>
      </c>
    </row>
    <row r="1026" spans="1:5" ht="18" customHeight="1">
      <c r="A1026">
        <v>1025</v>
      </c>
      <c r="B1026" t="s">
        <v>440</v>
      </c>
      <c r="C1026" t="s">
        <v>1404</v>
      </c>
      <c r="E1026" t="s">
        <v>124</v>
      </c>
    </row>
    <row r="1027" spans="1:5" ht="18" customHeight="1">
      <c r="A1027">
        <v>1026</v>
      </c>
      <c r="B1027" t="s">
        <v>440</v>
      </c>
      <c r="C1027" t="s">
        <v>1404</v>
      </c>
      <c r="E1027" s="17" t="s">
        <v>422</v>
      </c>
    </row>
    <row r="1028" spans="1:5" ht="18" customHeight="1">
      <c r="A1028">
        <v>1027</v>
      </c>
      <c r="B1028" t="s">
        <v>440</v>
      </c>
      <c r="C1028" t="s">
        <v>1404</v>
      </c>
      <c r="E1028" s="17" t="s">
        <v>434</v>
      </c>
    </row>
    <row r="1029" spans="1:5" ht="18" customHeight="1">
      <c r="A1029">
        <v>1028</v>
      </c>
      <c r="B1029" t="s">
        <v>440</v>
      </c>
      <c r="C1029" t="s">
        <v>1404</v>
      </c>
      <c r="E1029" t="s">
        <v>1232</v>
      </c>
    </row>
    <row r="1030" spans="1:5" ht="18" customHeight="1">
      <c r="A1030">
        <v>1029</v>
      </c>
      <c r="B1030" t="s">
        <v>440</v>
      </c>
      <c r="C1030" t="s">
        <v>1404</v>
      </c>
      <c r="E1030" t="s">
        <v>3829</v>
      </c>
    </row>
    <row r="1031" spans="1:5" ht="18" customHeight="1">
      <c r="A1031">
        <v>1030</v>
      </c>
      <c r="B1031" t="s">
        <v>440</v>
      </c>
      <c r="C1031" t="s">
        <v>1404</v>
      </c>
      <c r="E1031" t="s">
        <v>1213</v>
      </c>
    </row>
    <row r="1032" spans="1:5" ht="18" customHeight="1">
      <c r="A1032">
        <v>1031</v>
      </c>
      <c r="B1032" t="s">
        <v>440</v>
      </c>
      <c r="C1032" t="s">
        <v>1404</v>
      </c>
      <c r="E1032" t="s">
        <v>1213</v>
      </c>
    </row>
    <row r="1033" spans="1:5" ht="18" customHeight="1">
      <c r="A1033">
        <v>1032</v>
      </c>
      <c r="B1033" t="s">
        <v>440</v>
      </c>
      <c r="C1033" t="s">
        <v>1404</v>
      </c>
      <c r="E1033" s="17" t="s">
        <v>1538</v>
      </c>
    </row>
    <row r="1034" spans="1:5" ht="18" customHeight="1">
      <c r="A1034">
        <v>1033</v>
      </c>
      <c r="B1034" t="s">
        <v>440</v>
      </c>
      <c r="C1034" t="s">
        <v>1404</v>
      </c>
      <c r="E1034" s="1" t="s">
        <v>1538</v>
      </c>
    </row>
    <row r="1035" spans="1:5" ht="18" customHeight="1">
      <c r="A1035">
        <v>1034</v>
      </c>
      <c r="B1035" t="s">
        <v>440</v>
      </c>
      <c r="C1035" t="s">
        <v>1404</v>
      </c>
      <c r="E1035" t="s">
        <v>39</v>
      </c>
    </row>
    <row r="1036" spans="1:5" ht="18" customHeight="1">
      <c r="A1036">
        <v>1035</v>
      </c>
      <c r="B1036" t="s">
        <v>440</v>
      </c>
      <c r="C1036" t="s">
        <v>1404</v>
      </c>
      <c r="E1036" t="s">
        <v>3613</v>
      </c>
    </row>
    <row r="1037" spans="1:5" ht="18" customHeight="1">
      <c r="A1037">
        <v>1036</v>
      </c>
      <c r="B1037" t="s">
        <v>440</v>
      </c>
      <c r="C1037" t="s">
        <v>1404</v>
      </c>
      <c r="E1037" t="s">
        <v>3155</v>
      </c>
    </row>
    <row r="1038" spans="1:5" ht="18" customHeight="1">
      <c r="A1038">
        <v>1037</v>
      </c>
      <c r="B1038" t="s">
        <v>440</v>
      </c>
      <c r="C1038" t="s">
        <v>1404</v>
      </c>
      <c r="E1038" s="1" t="s">
        <v>2038</v>
      </c>
    </row>
    <row r="1039" spans="1:5" ht="18" customHeight="1">
      <c r="A1039">
        <v>1038</v>
      </c>
      <c r="B1039" t="s">
        <v>440</v>
      </c>
      <c r="C1039" t="s">
        <v>1404</v>
      </c>
      <c r="E1039" t="s">
        <v>5170</v>
      </c>
    </row>
    <row r="1040" spans="1:5" ht="18" customHeight="1">
      <c r="A1040">
        <v>1039</v>
      </c>
      <c r="B1040" t="s">
        <v>440</v>
      </c>
      <c r="C1040" t="s">
        <v>1404</v>
      </c>
      <c r="E1040" t="s">
        <v>4522</v>
      </c>
    </row>
    <row r="1041" spans="1:5" ht="18" customHeight="1">
      <c r="A1041">
        <v>1040</v>
      </c>
      <c r="B1041" t="s">
        <v>440</v>
      </c>
      <c r="C1041" t="s">
        <v>1404</v>
      </c>
      <c r="E1041" t="s">
        <v>5469</v>
      </c>
    </row>
    <row r="1042" spans="1:5" ht="18" customHeight="1">
      <c r="A1042">
        <v>1041</v>
      </c>
      <c r="B1042" t="s">
        <v>440</v>
      </c>
      <c r="C1042" t="s">
        <v>1404</v>
      </c>
      <c r="E1042" s="1" t="s">
        <v>2089</v>
      </c>
    </row>
    <row r="1043" spans="1:5" ht="18" customHeight="1">
      <c r="A1043">
        <v>1042</v>
      </c>
      <c r="B1043" t="s">
        <v>440</v>
      </c>
      <c r="C1043" t="s">
        <v>1404</v>
      </c>
      <c r="E1043" t="s">
        <v>165</v>
      </c>
    </row>
    <row r="1044" spans="1:5" ht="18" customHeight="1">
      <c r="A1044">
        <v>1043</v>
      </c>
      <c r="B1044" t="s">
        <v>440</v>
      </c>
      <c r="C1044" t="s">
        <v>1404</v>
      </c>
      <c r="E1044" t="s">
        <v>100</v>
      </c>
    </row>
    <row r="1045" spans="1:5" ht="18" customHeight="1">
      <c r="A1045">
        <v>1044</v>
      </c>
      <c r="B1045" t="s">
        <v>440</v>
      </c>
      <c r="C1045" t="s">
        <v>1404</v>
      </c>
      <c r="E1045" t="s">
        <v>100</v>
      </c>
    </row>
    <row r="1046" spans="1:5" ht="18" customHeight="1">
      <c r="A1046">
        <v>1045</v>
      </c>
      <c r="B1046" t="s">
        <v>440</v>
      </c>
      <c r="C1046" t="s">
        <v>1404</v>
      </c>
      <c r="E1046" t="s">
        <v>165</v>
      </c>
    </row>
    <row r="1047" spans="1:5" ht="18" customHeight="1">
      <c r="A1047">
        <v>1046</v>
      </c>
      <c r="B1047" t="s">
        <v>440</v>
      </c>
      <c r="C1047" t="s">
        <v>1404</v>
      </c>
      <c r="E1047" s="17" t="s">
        <v>298</v>
      </c>
    </row>
    <row r="1048" spans="1:5" ht="18" customHeight="1">
      <c r="A1048">
        <v>1047</v>
      </c>
      <c r="B1048" t="s">
        <v>440</v>
      </c>
      <c r="C1048" t="s">
        <v>1404</v>
      </c>
      <c r="E1048" s="1" t="s">
        <v>298</v>
      </c>
    </row>
    <row r="1049" spans="1:5" ht="18" customHeight="1">
      <c r="A1049">
        <v>1048</v>
      </c>
      <c r="B1049" t="s">
        <v>440</v>
      </c>
      <c r="C1049" t="s">
        <v>1404</v>
      </c>
      <c r="E1049" t="s">
        <v>5265</v>
      </c>
    </row>
    <row r="1050" spans="1:5" ht="18" customHeight="1">
      <c r="A1050">
        <v>1049</v>
      </c>
      <c r="B1050" t="s">
        <v>440</v>
      </c>
      <c r="C1050" t="s">
        <v>1404</v>
      </c>
      <c r="E1050" t="s">
        <v>461</v>
      </c>
    </row>
    <row r="1051" spans="1:5" ht="18" customHeight="1">
      <c r="A1051">
        <v>1050</v>
      </c>
      <c r="B1051" t="s">
        <v>440</v>
      </c>
      <c r="C1051" t="s">
        <v>1866</v>
      </c>
      <c r="E1051" t="s">
        <v>976</v>
      </c>
    </row>
    <row r="1052" spans="1:5" ht="18" customHeight="1">
      <c r="A1052">
        <v>1051</v>
      </c>
      <c r="B1052" t="s">
        <v>440</v>
      </c>
      <c r="C1052" t="s">
        <v>1404</v>
      </c>
      <c r="E1052" s="17" t="s">
        <v>1880</v>
      </c>
    </row>
    <row r="1053" spans="1:5" ht="18" customHeight="1">
      <c r="A1053">
        <v>1052</v>
      </c>
      <c r="B1053" t="s">
        <v>440</v>
      </c>
      <c r="C1053" t="s">
        <v>1404</v>
      </c>
      <c r="E1053" t="s">
        <v>4452</v>
      </c>
    </row>
    <row r="1054" spans="1:5" ht="18" customHeight="1">
      <c r="A1054">
        <v>1053</v>
      </c>
      <c r="B1054" t="s">
        <v>440</v>
      </c>
      <c r="C1054" t="s">
        <v>1404</v>
      </c>
      <c r="E1054" t="s">
        <v>4452</v>
      </c>
    </row>
    <row r="1055" spans="1:5" ht="18" customHeight="1">
      <c r="A1055">
        <v>1054</v>
      </c>
      <c r="B1055" t="s">
        <v>440</v>
      </c>
      <c r="C1055" t="s">
        <v>1404</v>
      </c>
      <c r="E1055" s="1" t="s">
        <v>1929</v>
      </c>
    </row>
    <row r="1056" spans="1:5" ht="18" customHeight="1">
      <c r="A1056">
        <v>1055</v>
      </c>
      <c r="B1056" t="s">
        <v>440</v>
      </c>
      <c r="C1056" t="s">
        <v>1404</v>
      </c>
      <c r="E1056" t="s">
        <v>462</v>
      </c>
    </row>
    <row r="1057" spans="1:5" ht="18" customHeight="1">
      <c r="A1057">
        <v>1056</v>
      </c>
      <c r="B1057" t="s">
        <v>440</v>
      </c>
      <c r="C1057" t="s">
        <v>1404</v>
      </c>
      <c r="E1057" t="s">
        <v>462</v>
      </c>
    </row>
    <row r="1058" spans="1:5" ht="18" customHeight="1">
      <c r="A1058">
        <v>1057</v>
      </c>
      <c r="B1058" t="s">
        <v>440</v>
      </c>
      <c r="C1058" t="s">
        <v>1404</v>
      </c>
      <c r="E1058" s="17" t="s">
        <v>451</v>
      </c>
    </row>
    <row r="1059" spans="1:5" ht="18" customHeight="1">
      <c r="A1059">
        <v>1058</v>
      </c>
      <c r="B1059" t="s">
        <v>440</v>
      </c>
      <c r="C1059" t="s">
        <v>1404</v>
      </c>
      <c r="E1059" s="1" t="s">
        <v>451</v>
      </c>
    </row>
    <row r="1060" spans="1:5" ht="18" customHeight="1">
      <c r="A1060">
        <v>1059</v>
      </c>
      <c r="B1060" t="s">
        <v>440</v>
      </c>
      <c r="C1060" t="s">
        <v>1404</v>
      </c>
      <c r="E1060" t="s">
        <v>3208</v>
      </c>
    </row>
    <row r="1061" spans="1:5" ht="18" customHeight="1">
      <c r="A1061">
        <v>1060</v>
      </c>
      <c r="B1061" t="s">
        <v>246</v>
      </c>
      <c r="C1061" s="2" t="s">
        <v>1404</v>
      </c>
      <c r="E1061" s="1" t="s">
        <v>1960</v>
      </c>
    </row>
    <row r="1062" spans="1:5" ht="18" customHeight="1">
      <c r="A1062">
        <v>1061</v>
      </c>
      <c r="B1062" t="s">
        <v>246</v>
      </c>
      <c r="C1062" s="2" t="s">
        <v>1404</v>
      </c>
      <c r="E1062" s="1" t="s">
        <v>5822</v>
      </c>
    </row>
    <row r="1063" spans="1:5" ht="18" customHeight="1">
      <c r="A1063">
        <v>1062</v>
      </c>
      <c r="B1063" t="s">
        <v>246</v>
      </c>
      <c r="C1063" s="2" t="s">
        <v>1404</v>
      </c>
      <c r="E1063" t="s">
        <v>5384</v>
      </c>
    </row>
    <row r="1064" spans="1:5" ht="18" customHeight="1">
      <c r="A1064">
        <v>1063</v>
      </c>
      <c r="B1064" t="s">
        <v>246</v>
      </c>
      <c r="C1064" s="2" t="s">
        <v>1404</v>
      </c>
      <c r="E1064" t="s">
        <v>4947</v>
      </c>
    </row>
    <row r="1065" spans="1:5" ht="18" customHeight="1">
      <c r="A1065">
        <v>1064</v>
      </c>
      <c r="B1065" t="s">
        <v>246</v>
      </c>
      <c r="C1065" s="2" t="s">
        <v>1404</v>
      </c>
      <c r="E1065" t="s">
        <v>4354</v>
      </c>
    </row>
    <row r="1066" spans="1:5" ht="18" customHeight="1">
      <c r="A1066">
        <v>1065</v>
      </c>
      <c r="B1066" t="s">
        <v>246</v>
      </c>
      <c r="C1066" s="2" t="s">
        <v>5624</v>
      </c>
      <c r="E1066" t="s">
        <v>5399</v>
      </c>
    </row>
    <row r="1067" spans="1:5" ht="18" customHeight="1">
      <c r="A1067">
        <v>1066</v>
      </c>
      <c r="B1067" t="s">
        <v>246</v>
      </c>
      <c r="C1067" s="2" t="s">
        <v>1404</v>
      </c>
      <c r="E1067" t="s">
        <v>3816</v>
      </c>
    </row>
    <row r="1068" spans="1:5" ht="18" customHeight="1">
      <c r="A1068">
        <v>1067</v>
      </c>
      <c r="B1068" t="s">
        <v>246</v>
      </c>
      <c r="C1068" s="2" t="s">
        <v>5096</v>
      </c>
      <c r="E1068" t="s">
        <v>5111</v>
      </c>
    </row>
    <row r="1069" spans="1:5" ht="18" customHeight="1">
      <c r="A1069">
        <v>1068</v>
      </c>
      <c r="B1069" t="s">
        <v>246</v>
      </c>
      <c r="C1069" s="2" t="s">
        <v>1404</v>
      </c>
      <c r="E1069" t="s">
        <v>5287</v>
      </c>
    </row>
    <row r="1070" spans="1:5" ht="18" customHeight="1">
      <c r="A1070">
        <v>1069</v>
      </c>
      <c r="B1070" t="s">
        <v>246</v>
      </c>
      <c r="C1070" s="2" t="s">
        <v>5096</v>
      </c>
      <c r="E1070" t="s">
        <v>3950</v>
      </c>
    </row>
    <row r="1071" spans="1:5" ht="18" customHeight="1">
      <c r="A1071">
        <v>1070</v>
      </c>
      <c r="B1071" t="s">
        <v>246</v>
      </c>
      <c r="C1071" s="2" t="s">
        <v>1404</v>
      </c>
      <c r="E1071" t="s">
        <v>3950</v>
      </c>
    </row>
    <row r="1072" spans="1:5" ht="18" customHeight="1">
      <c r="A1072">
        <v>1071</v>
      </c>
      <c r="B1072" t="s">
        <v>246</v>
      </c>
      <c r="C1072" s="2" t="s">
        <v>5587</v>
      </c>
      <c r="E1072" t="s">
        <v>5247</v>
      </c>
    </row>
    <row r="1073" spans="1:5" ht="18" customHeight="1">
      <c r="A1073">
        <v>1072</v>
      </c>
      <c r="B1073" t="s">
        <v>246</v>
      </c>
      <c r="C1073" s="2" t="s">
        <v>1404</v>
      </c>
      <c r="E1073" t="s">
        <v>3788</v>
      </c>
    </row>
    <row r="1074" spans="1:5" ht="18" customHeight="1">
      <c r="A1074">
        <v>1073</v>
      </c>
      <c r="B1074" t="s">
        <v>246</v>
      </c>
      <c r="C1074" s="2" t="s">
        <v>1404</v>
      </c>
      <c r="E1074" t="s">
        <v>5161</v>
      </c>
    </row>
    <row r="1075" spans="1:5" ht="18" customHeight="1">
      <c r="A1075">
        <v>1074</v>
      </c>
      <c r="B1075" t="s">
        <v>246</v>
      </c>
      <c r="C1075" s="2" t="s">
        <v>1404</v>
      </c>
      <c r="E1075" s="17" t="s">
        <v>5775</v>
      </c>
    </row>
    <row r="1076" spans="1:5" ht="18" customHeight="1">
      <c r="A1076">
        <v>1075</v>
      </c>
      <c r="B1076" t="s">
        <v>246</v>
      </c>
      <c r="C1076" s="2" t="s">
        <v>1404</v>
      </c>
      <c r="E1076" s="1" t="s">
        <v>5775</v>
      </c>
    </row>
    <row r="1077" spans="1:5" ht="18" customHeight="1">
      <c r="A1077">
        <v>1076</v>
      </c>
      <c r="B1077" t="s">
        <v>246</v>
      </c>
      <c r="C1077" s="2" t="s">
        <v>1404</v>
      </c>
      <c r="E1077" s="17" t="s">
        <v>369</v>
      </c>
    </row>
    <row r="1078" spans="1:5" ht="18" customHeight="1">
      <c r="A1078">
        <v>1077</v>
      </c>
      <c r="B1078" t="s">
        <v>246</v>
      </c>
      <c r="C1078" s="2" t="s">
        <v>1404</v>
      </c>
      <c r="E1078" t="s">
        <v>4892</v>
      </c>
    </row>
    <row r="1079" spans="1:5" ht="18" customHeight="1">
      <c r="A1079">
        <v>1078</v>
      </c>
      <c r="B1079" t="s">
        <v>246</v>
      </c>
      <c r="C1079" s="2" t="s">
        <v>1404</v>
      </c>
      <c r="E1079" t="s">
        <v>4589</v>
      </c>
    </row>
    <row r="1080" spans="1:5" ht="18" customHeight="1">
      <c r="A1080">
        <v>1079</v>
      </c>
      <c r="B1080" t="s">
        <v>246</v>
      </c>
      <c r="C1080" s="2" t="s">
        <v>1404</v>
      </c>
      <c r="E1080" t="s">
        <v>5485</v>
      </c>
    </row>
    <row r="1081" spans="1:5" ht="18" customHeight="1">
      <c r="A1081">
        <v>1080</v>
      </c>
      <c r="B1081" t="s">
        <v>246</v>
      </c>
      <c r="C1081" s="2" t="s">
        <v>1404</v>
      </c>
      <c r="E1081" t="s">
        <v>1288</v>
      </c>
    </row>
    <row r="1082" spans="1:5" ht="18" customHeight="1">
      <c r="A1082">
        <v>1081</v>
      </c>
      <c r="B1082" t="s">
        <v>246</v>
      </c>
      <c r="C1082" s="2" t="s">
        <v>1404</v>
      </c>
      <c r="E1082" s="17" t="s">
        <v>339</v>
      </c>
    </row>
    <row r="1083" spans="1:5" ht="18" customHeight="1">
      <c r="A1083">
        <v>1082</v>
      </c>
      <c r="B1083" t="s">
        <v>246</v>
      </c>
      <c r="C1083" s="2" t="s">
        <v>1404</v>
      </c>
      <c r="E1083" s="1" t="s">
        <v>339</v>
      </c>
    </row>
    <row r="1084" spans="1:5" ht="18" customHeight="1">
      <c r="A1084">
        <v>1083</v>
      </c>
      <c r="B1084" t="s">
        <v>246</v>
      </c>
      <c r="C1084" s="2" t="s">
        <v>1404</v>
      </c>
      <c r="E1084" s="1" t="s">
        <v>339</v>
      </c>
    </row>
    <row r="1085" spans="1:5" ht="18" customHeight="1">
      <c r="A1085">
        <v>1084</v>
      </c>
      <c r="B1085" t="s">
        <v>246</v>
      </c>
      <c r="C1085" s="2" t="s">
        <v>1404</v>
      </c>
      <c r="E1085" t="s">
        <v>5262</v>
      </c>
    </row>
    <row r="1086" spans="1:5" ht="18" customHeight="1">
      <c r="A1086">
        <v>1085</v>
      </c>
      <c r="B1086" t="s">
        <v>246</v>
      </c>
      <c r="C1086" s="2" t="s">
        <v>1404</v>
      </c>
      <c r="E1086" s="17" t="s">
        <v>1575</v>
      </c>
    </row>
    <row r="1087" spans="1:5" ht="18" customHeight="1">
      <c r="A1087">
        <v>1086</v>
      </c>
      <c r="B1087" t="s">
        <v>246</v>
      </c>
      <c r="C1087" s="2" t="s">
        <v>1404</v>
      </c>
      <c r="E1087" s="1" t="s">
        <v>1575</v>
      </c>
    </row>
    <row r="1088" spans="1:5" ht="18" customHeight="1">
      <c r="A1088">
        <v>1087</v>
      </c>
      <c r="B1088" t="s">
        <v>246</v>
      </c>
      <c r="C1088" s="2" t="s">
        <v>5096</v>
      </c>
      <c r="E1088" s="1" t="s">
        <v>1575</v>
      </c>
    </row>
    <row r="1089" spans="1:5" ht="18" customHeight="1">
      <c r="A1089">
        <v>1088</v>
      </c>
      <c r="B1089" t="s">
        <v>246</v>
      </c>
      <c r="C1089" s="2" t="s">
        <v>5096</v>
      </c>
      <c r="E1089" t="s">
        <v>188</v>
      </c>
    </row>
    <row r="1090" spans="1:5" ht="18" customHeight="1">
      <c r="A1090">
        <v>1089</v>
      </c>
      <c r="B1090" t="s">
        <v>246</v>
      </c>
      <c r="C1090" s="2" t="s">
        <v>1404</v>
      </c>
      <c r="E1090" s="17" t="s">
        <v>325</v>
      </c>
    </row>
    <row r="1091" spans="1:5" ht="18" customHeight="1">
      <c r="A1091">
        <v>1090</v>
      </c>
      <c r="B1091" t="s">
        <v>246</v>
      </c>
      <c r="C1091" s="2" t="s">
        <v>1404</v>
      </c>
      <c r="E1091" s="1" t="s">
        <v>325</v>
      </c>
    </row>
    <row r="1092" spans="1:5" ht="18" customHeight="1">
      <c r="A1092">
        <v>1091</v>
      </c>
      <c r="B1092" t="s">
        <v>246</v>
      </c>
      <c r="C1092" s="2" t="s">
        <v>1404</v>
      </c>
      <c r="E1092" s="1" t="s">
        <v>5824</v>
      </c>
    </row>
    <row r="1093" spans="1:5" ht="18" customHeight="1">
      <c r="A1093">
        <v>1092</v>
      </c>
      <c r="B1093" t="s">
        <v>246</v>
      </c>
      <c r="C1093" s="2" t="s">
        <v>1872</v>
      </c>
      <c r="E1093" t="s">
        <v>117</v>
      </c>
    </row>
    <row r="1094" spans="1:5" ht="18" customHeight="1">
      <c r="A1094">
        <v>1093</v>
      </c>
      <c r="B1094" t="s">
        <v>246</v>
      </c>
      <c r="C1094" s="2" t="s">
        <v>1404</v>
      </c>
      <c r="E1094" t="s">
        <v>463</v>
      </c>
    </row>
    <row r="1095" spans="1:5" ht="18" customHeight="1">
      <c r="A1095">
        <v>1094</v>
      </c>
      <c r="B1095" t="s">
        <v>246</v>
      </c>
      <c r="C1095" s="2" t="s">
        <v>1404</v>
      </c>
      <c r="E1095" t="s">
        <v>463</v>
      </c>
    </row>
    <row r="1096" spans="1:5" ht="18" customHeight="1">
      <c r="A1096">
        <v>1095</v>
      </c>
      <c r="B1096" t="s">
        <v>246</v>
      </c>
      <c r="C1096" s="2" t="s">
        <v>1404</v>
      </c>
      <c r="E1096" s="1" t="s">
        <v>5815</v>
      </c>
    </row>
    <row r="1097" spans="1:5" ht="18" customHeight="1">
      <c r="A1097">
        <v>1096</v>
      </c>
      <c r="B1097" t="s">
        <v>246</v>
      </c>
      <c r="C1097" s="2" t="s">
        <v>5507</v>
      </c>
      <c r="E1097" t="s">
        <v>128</v>
      </c>
    </row>
    <row r="1098" spans="1:5" ht="18" customHeight="1">
      <c r="A1098">
        <v>1097</v>
      </c>
      <c r="B1098" t="s">
        <v>246</v>
      </c>
      <c r="C1098" s="2" t="s">
        <v>1404</v>
      </c>
      <c r="E1098" t="s">
        <v>128</v>
      </c>
    </row>
    <row r="1099" spans="1:5" ht="18" customHeight="1">
      <c r="A1099">
        <v>1098</v>
      </c>
      <c r="B1099" t="s">
        <v>246</v>
      </c>
      <c r="C1099" s="2" t="s">
        <v>1404</v>
      </c>
      <c r="E1099" t="s">
        <v>128</v>
      </c>
    </row>
    <row r="1100" spans="1:5" ht="18" customHeight="1">
      <c r="A1100">
        <v>1099</v>
      </c>
      <c r="B1100" t="s">
        <v>246</v>
      </c>
      <c r="C1100" s="2" t="s">
        <v>1404</v>
      </c>
      <c r="E1100" s="17" t="s">
        <v>435</v>
      </c>
    </row>
    <row r="1101" spans="1:5" ht="18" customHeight="1">
      <c r="A1101">
        <v>1100</v>
      </c>
      <c r="B1101" t="s">
        <v>246</v>
      </c>
      <c r="C1101" s="2" t="s">
        <v>1404</v>
      </c>
      <c r="E1101" s="1" t="s">
        <v>435</v>
      </c>
    </row>
    <row r="1102" spans="1:5" ht="18" customHeight="1">
      <c r="A1102">
        <v>1101</v>
      </c>
      <c r="B1102" t="s">
        <v>246</v>
      </c>
      <c r="C1102" s="2" t="s">
        <v>1404</v>
      </c>
      <c r="E1102" t="s">
        <v>1201</v>
      </c>
    </row>
    <row r="1103" spans="1:5" ht="18" customHeight="1">
      <c r="A1103">
        <v>1102</v>
      </c>
      <c r="B1103" t="s">
        <v>246</v>
      </c>
      <c r="C1103" s="2" t="s">
        <v>1404</v>
      </c>
      <c r="E1103" t="s">
        <v>32</v>
      </c>
    </row>
    <row r="1104" spans="1:5" ht="18" customHeight="1">
      <c r="A1104">
        <v>1103</v>
      </c>
      <c r="B1104" t="s">
        <v>246</v>
      </c>
      <c r="C1104" s="2" t="s">
        <v>1866</v>
      </c>
      <c r="E1104" t="s">
        <v>32</v>
      </c>
    </row>
    <row r="1105" spans="1:5" ht="18" customHeight="1">
      <c r="A1105">
        <v>1104</v>
      </c>
      <c r="B1105" t="s">
        <v>246</v>
      </c>
      <c r="C1105" s="2" t="s">
        <v>1404</v>
      </c>
      <c r="E1105" t="s">
        <v>32</v>
      </c>
    </row>
    <row r="1106" spans="1:5" ht="18" customHeight="1">
      <c r="A1106">
        <v>1105</v>
      </c>
      <c r="B1106" t="s">
        <v>246</v>
      </c>
      <c r="C1106" s="2" t="s">
        <v>1404</v>
      </c>
      <c r="E1106" t="s">
        <v>32</v>
      </c>
    </row>
    <row r="1107" spans="1:5" ht="18" customHeight="1">
      <c r="A1107">
        <v>1106</v>
      </c>
      <c r="B1107" t="s">
        <v>246</v>
      </c>
      <c r="C1107" s="2" t="s">
        <v>5096</v>
      </c>
      <c r="E1107" s="17" t="s">
        <v>317</v>
      </c>
    </row>
    <row r="1108" spans="1:5" ht="18" customHeight="1">
      <c r="A1108">
        <v>1107</v>
      </c>
      <c r="B1108" t="s">
        <v>246</v>
      </c>
      <c r="C1108" s="2" t="s">
        <v>5096</v>
      </c>
      <c r="E1108" s="1" t="s">
        <v>317</v>
      </c>
    </row>
    <row r="1109" spans="1:5" ht="18" customHeight="1">
      <c r="A1109">
        <v>1108</v>
      </c>
      <c r="B1109" t="s">
        <v>246</v>
      </c>
      <c r="C1109" s="2" t="s">
        <v>5096</v>
      </c>
      <c r="E1109" t="s">
        <v>4169</v>
      </c>
    </row>
    <row r="1110" spans="1:5" ht="18" customHeight="1">
      <c r="A1110">
        <v>1109</v>
      </c>
      <c r="B1110" t="s">
        <v>246</v>
      </c>
      <c r="C1110" s="2" t="s">
        <v>5096</v>
      </c>
      <c r="E1110" t="s">
        <v>4169</v>
      </c>
    </row>
    <row r="1111" spans="1:5" ht="18" customHeight="1">
      <c r="A1111">
        <v>1110</v>
      </c>
      <c r="B1111" t="s">
        <v>246</v>
      </c>
      <c r="C1111" s="2" t="s">
        <v>5096</v>
      </c>
      <c r="E1111" t="s">
        <v>5310</v>
      </c>
    </row>
    <row r="1112" spans="1:5" ht="18" customHeight="1">
      <c r="A1112">
        <v>1111</v>
      </c>
      <c r="B1112" t="s">
        <v>246</v>
      </c>
      <c r="C1112" s="2" t="s">
        <v>5096</v>
      </c>
      <c r="E1112" t="s">
        <v>115</v>
      </c>
    </row>
    <row r="1113" spans="1:5" ht="18" customHeight="1">
      <c r="A1113">
        <v>1112</v>
      </c>
      <c r="B1113" t="s">
        <v>246</v>
      </c>
      <c r="C1113" s="2" t="s">
        <v>5096</v>
      </c>
      <c r="E1113" t="s">
        <v>4143</v>
      </c>
    </row>
    <row r="1114" spans="1:5" ht="18" customHeight="1">
      <c r="A1114">
        <v>1113</v>
      </c>
      <c r="B1114" t="s">
        <v>246</v>
      </c>
      <c r="C1114" s="2" t="s">
        <v>5096</v>
      </c>
      <c r="E1114" t="s">
        <v>4734</v>
      </c>
    </row>
    <row r="1115" spans="1:5" ht="18" customHeight="1">
      <c r="A1115">
        <v>1114</v>
      </c>
      <c r="B1115" t="s">
        <v>246</v>
      </c>
      <c r="C1115" s="2" t="s">
        <v>5096</v>
      </c>
      <c r="E1115" t="s">
        <v>3280</v>
      </c>
    </row>
    <row r="1116" spans="1:5" ht="18" customHeight="1">
      <c r="A1116">
        <v>1115</v>
      </c>
      <c r="B1116" t="s">
        <v>246</v>
      </c>
      <c r="C1116" s="2" t="s">
        <v>5096</v>
      </c>
      <c r="E1116" t="s">
        <v>3280</v>
      </c>
    </row>
    <row r="1117" spans="1:5" ht="18" customHeight="1">
      <c r="A1117">
        <v>1116</v>
      </c>
      <c r="B1117" t="s">
        <v>246</v>
      </c>
      <c r="C1117" s="2" t="s">
        <v>5096</v>
      </c>
      <c r="E1117" s="1" t="s">
        <v>2080</v>
      </c>
    </row>
    <row r="1118" spans="1:5" ht="18" customHeight="1">
      <c r="A1118">
        <v>1117</v>
      </c>
      <c r="B1118" t="s">
        <v>246</v>
      </c>
      <c r="C1118" s="2" t="s">
        <v>1404</v>
      </c>
      <c r="E1118" t="s">
        <v>240</v>
      </c>
    </row>
    <row r="1119" spans="1:5" ht="18" customHeight="1">
      <c r="A1119">
        <v>1118</v>
      </c>
      <c r="B1119" t="s">
        <v>246</v>
      </c>
      <c r="C1119" s="2" t="s">
        <v>1872</v>
      </c>
      <c r="E1119" s="17" t="s">
        <v>432</v>
      </c>
    </row>
    <row r="1120" spans="1:5" ht="18" customHeight="1">
      <c r="A1120">
        <v>1119</v>
      </c>
      <c r="B1120" t="s">
        <v>246</v>
      </c>
      <c r="C1120" s="2" t="s">
        <v>5096</v>
      </c>
      <c r="E1120" s="1" t="s">
        <v>432</v>
      </c>
    </row>
    <row r="1121" spans="1:5" ht="18" customHeight="1">
      <c r="A1121">
        <v>1120</v>
      </c>
      <c r="B1121" t="s">
        <v>246</v>
      </c>
      <c r="C1121" s="2" t="s">
        <v>5096</v>
      </c>
      <c r="E1121" s="1" t="s">
        <v>2031</v>
      </c>
    </row>
    <row r="1122" spans="1:5" ht="18" customHeight="1">
      <c r="A1122">
        <v>1121</v>
      </c>
      <c r="B1122" t="s">
        <v>246</v>
      </c>
      <c r="C1122" s="2" t="s">
        <v>5096</v>
      </c>
      <c r="E1122" t="s">
        <v>42</v>
      </c>
    </row>
    <row r="1123" spans="1:5" ht="18" customHeight="1">
      <c r="A1123">
        <v>1122</v>
      </c>
      <c r="B1123" t="s">
        <v>246</v>
      </c>
      <c r="C1123" s="2" t="s">
        <v>5096</v>
      </c>
      <c r="E1123" s="1" t="s">
        <v>5829</v>
      </c>
    </row>
    <row r="1124" spans="1:5" ht="18" customHeight="1">
      <c r="A1124">
        <v>1123</v>
      </c>
      <c r="B1124" t="s">
        <v>246</v>
      </c>
      <c r="C1124" s="2" t="s">
        <v>5096</v>
      </c>
      <c r="E1124" t="s">
        <v>4630</v>
      </c>
    </row>
    <row r="1125" spans="1:5" ht="18" customHeight="1">
      <c r="A1125">
        <v>1124</v>
      </c>
      <c r="B1125" t="s">
        <v>246</v>
      </c>
      <c r="C1125" s="2" t="s">
        <v>5096</v>
      </c>
      <c r="E1125" t="s">
        <v>5155</v>
      </c>
    </row>
    <row r="1126" spans="1:5" ht="18" customHeight="1">
      <c r="A1126">
        <v>1125</v>
      </c>
      <c r="B1126" t="s">
        <v>246</v>
      </c>
      <c r="C1126" s="2" t="s">
        <v>5507</v>
      </c>
      <c r="E1126" s="1" t="s">
        <v>5816</v>
      </c>
    </row>
    <row r="1127" spans="1:5" ht="18" customHeight="1">
      <c r="A1127">
        <v>1126</v>
      </c>
      <c r="B1127" t="s">
        <v>246</v>
      </c>
      <c r="C1127" s="2" t="s">
        <v>1872</v>
      </c>
      <c r="E1127" s="1" t="s">
        <v>2041</v>
      </c>
    </row>
    <row r="1128" spans="1:5" ht="18" customHeight="1">
      <c r="A1128">
        <v>1127</v>
      </c>
      <c r="B1128" t="s">
        <v>246</v>
      </c>
      <c r="C1128" s="2" t="s">
        <v>5096</v>
      </c>
      <c r="E1128" t="s">
        <v>192</v>
      </c>
    </row>
    <row r="1129" spans="1:5" ht="18" customHeight="1">
      <c r="A1129">
        <v>1128</v>
      </c>
      <c r="B1129" t="s">
        <v>246</v>
      </c>
      <c r="C1129" s="2" t="s">
        <v>5096</v>
      </c>
      <c r="E1129" t="s">
        <v>12</v>
      </c>
    </row>
    <row r="1130" spans="1:5" ht="18" customHeight="1">
      <c r="A1130">
        <v>1129</v>
      </c>
      <c r="B1130" t="s">
        <v>246</v>
      </c>
      <c r="C1130" s="2" t="s">
        <v>5096</v>
      </c>
      <c r="E1130" t="s">
        <v>12</v>
      </c>
    </row>
    <row r="1131" spans="1:5" ht="18" customHeight="1">
      <c r="A1131">
        <v>1130</v>
      </c>
      <c r="B1131" t="s">
        <v>246</v>
      </c>
      <c r="C1131" s="2" t="s">
        <v>1404</v>
      </c>
      <c r="E1131" t="s">
        <v>192</v>
      </c>
    </row>
    <row r="1132" spans="1:5" ht="18" customHeight="1">
      <c r="A1132">
        <v>1131</v>
      </c>
      <c r="B1132" t="s">
        <v>246</v>
      </c>
      <c r="C1132" s="2" t="s">
        <v>5096</v>
      </c>
      <c r="E1132" s="17" t="s">
        <v>332</v>
      </c>
    </row>
    <row r="1133" spans="1:5" ht="18" customHeight="1">
      <c r="A1133">
        <v>1132</v>
      </c>
      <c r="B1133" t="s">
        <v>246</v>
      </c>
      <c r="C1133" s="2" t="s">
        <v>5096</v>
      </c>
      <c r="E1133" s="17" t="s">
        <v>343</v>
      </c>
    </row>
    <row r="1134" spans="1:5" ht="18" customHeight="1">
      <c r="A1134">
        <v>1133</v>
      </c>
      <c r="B1134" t="s">
        <v>246</v>
      </c>
      <c r="C1134" s="2" t="s">
        <v>5096</v>
      </c>
      <c r="E1134" s="1" t="s">
        <v>332</v>
      </c>
    </row>
    <row r="1135" spans="1:5" ht="18" customHeight="1">
      <c r="A1135">
        <v>1134</v>
      </c>
      <c r="B1135" t="s">
        <v>246</v>
      </c>
      <c r="C1135" s="2" t="s">
        <v>1404</v>
      </c>
      <c r="E1135" s="1" t="s">
        <v>343</v>
      </c>
    </row>
    <row r="1136" spans="1:5" ht="18" customHeight="1">
      <c r="A1136">
        <v>1135</v>
      </c>
      <c r="B1136" t="s">
        <v>246</v>
      </c>
      <c r="C1136" s="2" t="s">
        <v>1404</v>
      </c>
      <c r="E1136" t="s">
        <v>2638</v>
      </c>
    </row>
    <row r="1137" spans="1:5" ht="18" customHeight="1">
      <c r="A1137">
        <v>1136</v>
      </c>
      <c r="B1137" t="s">
        <v>246</v>
      </c>
      <c r="C1137" s="2" t="s">
        <v>1404</v>
      </c>
      <c r="E1137" s="17" t="s">
        <v>1883</v>
      </c>
    </row>
    <row r="1138" spans="1:5" ht="18" customHeight="1">
      <c r="A1138">
        <v>1137</v>
      </c>
      <c r="B1138" t="s">
        <v>246</v>
      </c>
      <c r="C1138" s="2" t="s">
        <v>5624</v>
      </c>
      <c r="E1138" s="1" t="s">
        <v>1883</v>
      </c>
    </row>
    <row r="1139" spans="1:5" ht="18" customHeight="1">
      <c r="A1139">
        <v>1138</v>
      </c>
      <c r="B1139" t="s">
        <v>246</v>
      </c>
      <c r="C1139" s="2" t="s">
        <v>1404</v>
      </c>
      <c r="E1139" t="s">
        <v>19</v>
      </c>
    </row>
    <row r="1140" spans="1:5" ht="18" customHeight="1">
      <c r="A1140">
        <v>1139</v>
      </c>
      <c r="B1140" t="s">
        <v>246</v>
      </c>
      <c r="C1140" s="2" t="s">
        <v>1404</v>
      </c>
      <c r="E1140" t="s">
        <v>19</v>
      </c>
    </row>
    <row r="1141" spans="1:5" ht="18" customHeight="1">
      <c r="A1141">
        <v>1140</v>
      </c>
      <c r="B1141" t="s">
        <v>246</v>
      </c>
      <c r="C1141" s="2" t="s">
        <v>5096</v>
      </c>
      <c r="E1141" t="s">
        <v>3193</v>
      </c>
    </row>
    <row r="1142" spans="1:5" ht="18" customHeight="1">
      <c r="A1142">
        <v>1141</v>
      </c>
      <c r="B1142" t="s">
        <v>246</v>
      </c>
      <c r="C1142" s="2" t="s">
        <v>5096</v>
      </c>
      <c r="E1142" s="17" t="s">
        <v>257</v>
      </c>
    </row>
    <row r="1143" spans="1:5" ht="18" customHeight="1">
      <c r="A1143">
        <v>1142</v>
      </c>
      <c r="B1143" t="s">
        <v>246</v>
      </c>
      <c r="C1143" s="2" t="s">
        <v>5096</v>
      </c>
      <c r="E1143" s="1" t="s">
        <v>257</v>
      </c>
    </row>
    <row r="1144" spans="1:5" ht="18" customHeight="1">
      <c r="A1144">
        <v>1143</v>
      </c>
      <c r="B1144" t="s">
        <v>246</v>
      </c>
      <c r="C1144" s="2" t="s">
        <v>5507</v>
      </c>
      <c r="E1144" s="17" t="s">
        <v>5772</v>
      </c>
    </row>
    <row r="1145" spans="1:5" ht="18" customHeight="1">
      <c r="A1145">
        <v>1144</v>
      </c>
      <c r="B1145" t="s">
        <v>6239</v>
      </c>
      <c r="C1145" t="s">
        <v>468</v>
      </c>
      <c r="E1145" t="s">
        <v>108</v>
      </c>
    </row>
    <row r="1146" spans="1:5" ht="18" customHeight="1">
      <c r="A1146">
        <v>1145</v>
      </c>
      <c r="B1146" t="s">
        <v>6239</v>
      </c>
      <c r="C1146" t="s">
        <v>468</v>
      </c>
      <c r="E1146" s="17" t="s">
        <v>381</v>
      </c>
    </row>
    <row r="1147" spans="1:5" ht="18" customHeight="1">
      <c r="A1147">
        <v>1146</v>
      </c>
      <c r="B1147" t="s">
        <v>6239</v>
      </c>
      <c r="C1147" t="s">
        <v>468</v>
      </c>
      <c r="E1147" t="s">
        <v>2342</v>
      </c>
    </row>
    <row r="1148" spans="1:5" ht="18" customHeight="1">
      <c r="A1148">
        <v>1147</v>
      </c>
      <c r="B1148" t="s">
        <v>6239</v>
      </c>
      <c r="C1148" t="s">
        <v>468</v>
      </c>
      <c r="E1148" t="s">
        <v>2342</v>
      </c>
    </row>
    <row r="1149" spans="1:5" ht="18" customHeight="1">
      <c r="A1149">
        <v>1148</v>
      </c>
      <c r="B1149" t="s">
        <v>6239</v>
      </c>
      <c r="C1149" t="s">
        <v>468</v>
      </c>
      <c r="E1149" s="1" t="s">
        <v>1917</v>
      </c>
    </row>
    <row r="1150" spans="1:5" ht="18" customHeight="1">
      <c r="A1150">
        <v>1149</v>
      </c>
      <c r="B1150" t="s">
        <v>6239</v>
      </c>
      <c r="C1150" t="s">
        <v>468</v>
      </c>
      <c r="E1150" t="s">
        <v>3608</v>
      </c>
    </row>
    <row r="1151" spans="1:5" ht="18" customHeight="1">
      <c r="A1151">
        <v>1150</v>
      </c>
      <c r="B1151" t="s">
        <v>6239</v>
      </c>
      <c r="C1151" t="s">
        <v>468</v>
      </c>
      <c r="E1151" t="s">
        <v>3236</v>
      </c>
    </row>
    <row r="1152" spans="1:5" ht="18" customHeight="1">
      <c r="A1152">
        <v>1151</v>
      </c>
      <c r="B1152" t="s">
        <v>6239</v>
      </c>
      <c r="C1152" t="s">
        <v>468</v>
      </c>
      <c r="E1152" t="s">
        <v>152</v>
      </c>
    </row>
    <row r="1153" spans="1:5" ht="18" customHeight="1">
      <c r="A1153">
        <v>1152</v>
      </c>
      <c r="B1153" t="s">
        <v>6239</v>
      </c>
      <c r="C1153" t="s">
        <v>468</v>
      </c>
      <c r="E1153" s="17" t="s">
        <v>267</v>
      </c>
    </row>
    <row r="1154" spans="1:5" ht="18" customHeight="1">
      <c r="A1154">
        <v>1153</v>
      </c>
      <c r="B1154" t="s">
        <v>6239</v>
      </c>
      <c r="C1154" t="s">
        <v>468</v>
      </c>
      <c r="E1154" t="s">
        <v>171</v>
      </c>
    </row>
    <row r="1155" spans="1:5" ht="18" customHeight="1">
      <c r="A1155">
        <v>1154</v>
      </c>
      <c r="B1155" t="s">
        <v>6239</v>
      </c>
      <c r="C1155" t="s">
        <v>468</v>
      </c>
      <c r="E1155" t="s">
        <v>171</v>
      </c>
    </row>
    <row r="1156" spans="1:5" ht="18" customHeight="1">
      <c r="A1156">
        <v>1155</v>
      </c>
      <c r="B1156" t="s">
        <v>6239</v>
      </c>
      <c r="C1156" t="s">
        <v>468</v>
      </c>
      <c r="E1156" s="17" t="s">
        <v>312</v>
      </c>
    </row>
    <row r="1157" spans="1:5" ht="18" customHeight="1">
      <c r="A1157">
        <v>1156</v>
      </c>
      <c r="B1157" t="s">
        <v>6239</v>
      </c>
      <c r="C1157" t="s">
        <v>468</v>
      </c>
      <c r="E1157" s="1" t="s">
        <v>312</v>
      </c>
    </row>
    <row r="1158" spans="1:5" ht="18" customHeight="1">
      <c r="A1158">
        <v>1157</v>
      </c>
      <c r="B1158" t="s">
        <v>6239</v>
      </c>
      <c r="C1158" t="s">
        <v>468</v>
      </c>
      <c r="E1158" t="s">
        <v>157</v>
      </c>
    </row>
    <row r="1159" spans="1:5" ht="18" customHeight="1">
      <c r="A1159">
        <v>1158</v>
      </c>
      <c r="B1159" t="s">
        <v>6239</v>
      </c>
      <c r="C1159" t="s">
        <v>468</v>
      </c>
      <c r="E1159" t="s">
        <v>98</v>
      </c>
    </row>
    <row r="1160" spans="1:5" ht="18" customHeight="1">
      <c r="A1160">
        <v>1159</v>
      </c>
      <c r="B1160" t="s">
        <v>6239</v>
      </c>
      <c r="C1160" t="s">
        <v>468</v>
      </c>
      <c r="E1160" t="s">
        <v>98</v>
      </c>
    </row>
    <row r="1161" spans="1:5" ht="18" customHeight="1">
      <c r="A1161">
        <v>1160</v>
      </c>
      <c r="B1161" t="s">
        <v>6239</v>
      </c>
      <c r="C1161" t="s">
        <v>468</v>
      </c>
      <c r="E1161" t="s">
        <v>157</v>
      </c>
    </row>
    <row r="1162" spans="1:5" ht="18" customHeight="1">
      <c r="A1162">
        <v>1161</v>
      </c>
      <c r="B1162" t="s">
        <v>6239</v>
      </c>
      <c r="C1162" t="s">
        <v>468</v>
      </c>
      <c r="E1162" s="17" t="s">
        <v>287</v>
      </c>
    </row>
    <row r="1163" spans="1:5" ht="18" customHeight="1">
      <c r="A1163">
        <v>1162</v>
      </c>
      <c r="B1163" t="s">
        <v>6239</v>
      </c>
      <c r="C1163" t="s">
        <v>468</v>
      </c>
      <c r="E1163" s="1" t="s">
        <v>287</v>
      </c>
    </row>
    <row r="1164" spans="1:5" ht="18" customHeight="1">
      <c r="A1164">
        <v>1163</v>
      </c>
      <c r="B1164" t="s">
        <v>6239</v>
      </c>
      <c r="C1164" t="s">
        <v>468</v>
      </c>
      <c r="E1164" t="s">
        <v>4395</v>
      </c>
    </row>
    <row r="1165" spans="1:5" ht="18" customHeight="1">
      <c r="A1165">
        <v>1164</v>
      </c>
      <c r="B1165" t="s">
        <v>6239</v>
      </c>
      <c r="C1165" t="s">
        <v>468</v>
      </c>
      <c r="E1165" s="1" t="s">
        <v>2022</v>
      </c>
    </row>
    <row r="1166" spans="1:5" ht="18" customHeight="1">
      <c r="A1166">
        <v>1165</v>
      </c>
      <c r="B1166" t="s">
        <v>6239</v>
      </c>
      <c r="C1166" t="s">
        <v>468</v>
      </c>
      <c r="E1166" t="s">
        <v>3888</v>
      </c>
    </row>
    <row r="1167" spans="1:5" ht="18" customHeight="1">
      <c r="A1167">
        <v>1166</v>
      </c>
      <c r="B1167" t="s">
        <v>6239</v>
      </c>
      <c r="C1167" t="s">
        <v>468</v>
      </c>
      <c r="E1167" t="s">
        <v>3888</v>
      </c>
    </row>
    <row r="1168" spans="1:5" ht="18" customHeight="1">
      <c r="A1168">
        <v>1167</v>
      </c>
      <c r="B1168" t="s">
        <v>6239</v>
      </c>
      <c r="C1168" t="s">
        <v>468</v>
      </c>
      <c r="E1168" t="s">
        <v>5186</v>
      </c>
    </row>
    <row r="1169" spans="1:5" ht="18" customHeight="1">
      <c r="A1169">
        <v>1168</v>
      </c>
      <c r="B1169" t="s">
        <v>6239</v>
      </c>
      <c r="C1169" t="s">
        <v>468</v>
      </c>
      <c r="E1169" t="s">
        <v>464</v>
      </c>
    </row>
    <row r="1170" spans="1:5" ht="18" customHeight="1">
      <c r="A1170">
        <v>1169</v>
      </c>
      <c r="B1170" t="s">
        <v>6239</v>
      </c>
      <c r="C1170" t="s">
        <v>468</v>
      </c>
      <c r="E1170" t="s">
        <v>3671</v>
      </c>
    </row>
    <row r="1171" spans="1:5" ht="18" customHeight="1">
      <c r="A1171">
        <v>1170</v>
      </c>
      <c r="B1171" t="s">
        <v>440</v>
      </c>
      <c r="C1171" t="s">
        <v>5624</v>
      </c>
      <c r="E1171" s="17" t="s">
        <v>5794</v>
      </c>
    </row>
    <row r="1172" spans="1:5" ht="18" customHeight="1">
      <c r="A1172">
        <v>1171</v>
      </c>
      <c r="B1172" t="s">
        <v>440</v>
      </c>
      <c r="C1172" t="s">
        <v>1404</v>
      </c>
      <c r="E1172" s="1" t="s">
        <v>5794</v>
      </c>
    </row>
    <row r="1173" spans="1:5" ht="18" customHeight="1">
      <c r="A1173">
        <v>1172</v>
      </c>
      <c r="B1173" t="s">
        <v>440</v>
      </c>
      <c r="C1173" t="s">
        <v>1404</v>
      </c>
      <c r="E1173" t="s">
        <v>123</v>
      </c>
    </row>
    <row r="1174" spans="1:5" ht="18" customHeight="1">
      <c r="A1174">
        <v>1173</v>
      </c>
      <c r="B1174" t="s">
        <v>440</v>
      </c>
      <c r="C1174" t="s">
        <v>1404</v>
      </c>
      <c r="E1174" t="s">
        <v>123</v>
      </c>
    </row>
    <row r="1175" spans="1:5" ht="18" customHeight="1">
      <c r="A1175">
        <v>1174</v>
      </c>
      <c r="B1175" t="s">
        <v>440</v>
      </c>
      <c r="C1175" t="s">
        <v>1404</v>
      </c>
      <c r="E1175" s="17" t="s">
        <v>408</v>
      </c>
    </row>
    <row r="1176" spans="1:5" ht="18" customHeight="1">
      <c r="A1176">
        <v>1175</v>
      </c>
      <c r="B1176" t="s">
        <v>440</v>
      </c>
      <c r="C1176" t="s">
        <v>1404</v>
      </c>
      <c r="E1176" t="s">
        <v>148</v>
      </c>
    </row>
    <row r="1177" spans="1:5" ht="18" customHeight="1">
      <c r="A1177">
        <v>1176</v>
      </c>
      <c r="B1177" t="s">
        <v>440</v>
      </c>
      <c r="C1177" t="s">
        <v>1404</v>
      </c>
      <c r="E1177" s="17" t="s">
        <v>266</v>
      </c>
    </row>
    <row r="1178" spans="1:5" ht="18" customHeight="1">
      <c r="A1178">
        <v>1177</v>
      </c>
      <c r="B1178" t="s">
        <v>440</v>
      </c>
      <c r="C1178" t="s">
        <v>1404</v>
      </c>
      <c r="E1178" s="1" t="s">
        <v>5805</v>
      </c>
    </row>
    <row r="1179" spans="1:5" ht="18" customHeight="1">
      <c r="A1179">
        <v>1178</v>
      </c>
      <c r="B1179" t="s">
        <v>440</v>
      </c>
      <c r="C1179" t="s">
        <v>1404</v>
      </c>
      <c r="E1179" s="17" t="s">
        <v>5790</v>
      </c>
    </row>
    <row r="1180" spans="1:5" ht="18" customHeight="1">
      <c r="A1180">
        <v>1179</v>
      </c>
      <c r="B1180" t="s">
        <v>440</v>
      </c>
      <c r="C1180" t="s">
        <v>5624</v>
      </c>
      <c r="E1180" s="1" t="s">
        <v>5790</v>
      </c>
    </row>
    <row r="1181" spans="1:5" ht="18" customHeight="1">
      <c r="A1181">
        <v>1180</v>
      </c>
      <c r="B1181" t="s">
        <v>440</v>
      </c>
      <c r="C1181" t="s">
        <v>1404</v>
      </c>
      <c r="E1181" t="s">
        <v>3221</v>
      </c>
    </row>
    <row r="1182" spans="1:5" ht="18" customHeight="1">
      <c r="A1182">
        <v>1181</v>
      </c>
      <c r="B1182" t="s">
        <v>440</v>
      </c>
      <c r="C1182" t="s">
        <v>1404</v>
      </c>
      <c r="E1182" s="1" t="s">
        <v>1998</v>
      </c>
    </row>
    <row r="1183" spans="1:5" ht="18" customHeight="1">
      <c r="A1183">
        <v>1182</v>
      </c>
      <c r="B1183" t="s">
        <v>440</v>
      </c>
      <c r="C1183" t="s">
        <v>1404</v>
      </c>
      <c r="E1183" t="s">
        <v>71</v>
      </c>
    </row>
    <row r="1184" spans="1:5" ht="18" customHeight="1">
      <c r="A1184">
        <v>1183</v>
      </c>
      <c r="B1184" t="s">
        <v>440</v>
      </c>
      <c r="C1184" t="s">
        <v>1404</v>
      </c>
      <c r="E1184" t="s">
        <v>71</v>
      </c>
    </row>
    <row r="1185" spans="1:5" ht="18" customHeight="1">
      <c r="A1185">
        <v>1184</v>
      </c>
      <c r="B1185" t="s">
        <v>440</v>
      </c>
      <c r="C1185" t="s">
        <v>1404</v>
      </c>
      <c r="E1185" s="17" t="s">
        <v>362</v>
      </c>
    </row>
    <row r="1186" spans="1:5" ht="18" customHeight="1">
      <c r="A1186">
        <v>1185</v>
      </c>
      <c r="B1186" t="s">
        <v>440</v>
      </c>
      <c r="C1186" t="s">
        <v>1404</v>
      </c>
      <c r="E1186" t="s">
        <v>453</v>
      </c>
    </row>
    <row r="1187" spans="1:5" ht="18" customHeight="1">
      <c r="A1187">
        <v>1186</v>
      </c>
      <c r="B1187" t="s">
        <v>440</v>
      </c>
      <c r="C1187" t="s">
        <v>1404</v>
      </c>
      <c r="E1187" t="s">
        <v>453</v>
      </c>
    </row>
    <row r="1188" spans="1:5" ht="18" customHeight="1">
      <c r="A1188">
        <v>1187</v>
      </c>
      <c r="B1188" t="s">
        <v>440</v>
      </c>
      <c r="C1188" t="s">
        <v>1866</v>
      </c>
      <c r="E1188" s="1" t="s">
        <v>1971</v>
      </c>
    </row>
    <row r="1189" spans="1:5" ht="18" customHeight="1">
      <c r="A1189">
        <v>1188</v>
      </c>
      <c r="B1189" t="s">
        <v>440</v>
      </c>
      <c r="C1189" t="s">
        <v>5587</v>
      </c>
      <c r="E1189" t="s">
        <v>28</v>
      </c>
    </row>
    <row r="1190" spans="1:5" ht="18" customHeight="1">
      <c r="A1190">
        <v>1189</v>
      </c>
      <c r="B1190" t="s">
        <v>440</v>
      </c>
      <c r="C1190" t="s">
        <v>1404</v>
      </c>
      <c r="E1190" t="s">
        <v>28</v>
      </c>
    </row>
    <row r="1191" spans="1:5" ht="18" customHeight="1">
      <c r="A1191">
        <v>1190</v>
      </c>
      <c r="B1191" t="s">
        <v>440</v>
      </c>
      <c r="C1191" t="s">
        <v>5624</v>
      </c>
      <c r="E1191" t="s">
        <v>28</v>
      </c>
    </row>
    <row r="1192" spans="1:5" ht="18" customHeight="1">
      <c r="A1192">
        <v>1191</v>
      </c>
      <c r="B1192" t="s">
        <v>440</v>
      </c>
      <c r="C1192" t="s">
        <v>1404</v>
      </c>
      <c r="E1192" t="s">
        <v>28</v>
      </c>
    </row>
    <row r="1193" spans="1:5" ht="18" customHeight="1">
      <c r="A1193">
        <v>1192</v>
      </c>
      <c r="B1193" t="s">
        <v>440</v>
      </c>
      <c r="C1193" t="s">
        <v>5507</v>
      </c>
      <c r="E1193" t="s">
        <v>28</v>
      </c>
    </row>
    <row r="1194" spans="1:5" ht="18" customHeight="1">
      <c r="A1194">
        <v>1193</v>
      </c>
      <c r="B1194" t="s">
        <v>440</v>
      </c>
      <c r="C1194" t="s">
        <v>1404</v>
      </c>
      <c r="E1194" t="s">
        <v>28</v>
      </c>
    </row>
    <row r="1195" spans="1:5" ht="18" customHeight="1">
      <c r="A1195">
        <v>1194</v>
      </c>
      <c r="B1195" t="s">
        <v>440</v>
      </c>
      <c r="C1195" t="s">
        <v>1404</v>
      </c>
      <c r="E1195" s="17" t="s">
        <v>314</v>
      </c>
    </row>
    <row r="1196" spans="1:5" ht="18" customHeight="1">
      <c r="A1196">
        <v>1195</v>
      </c>
      <c r="B1196" t="s">
        <v>440</v>
      </c>
      <c r="C1196" t="s">
        <v>1872</v>
      </c>
      <c r="E1196" s="1" t="s">
        <v>314</v>
      </c>
    </row>
    <row r="1197" spans="1:5" ht="18" customHeight="1">
      <c r="A1197">
        <v>1196</v>
      </c>
      <c r="B1197" t="s">
        <v>440</v>
      </c>
      <c r="C1197" t="s">
        <v>1404</v>
      </c>
      <c r="E1197" s="1" t="s">
        <v>314</v>
      </c>
    </row>
    <row r="1198" spans="1:5" ht="18" customHeight="1">
      <c r="A1198">
        <v>1197</v>
      </c>
      <c r="B1198" t="s">
        <v>440</v>
      </c>
      <c r="C1198" t="s">
        <v>1404</v>
      </c>
      <c r="E1198" t="s">
        <v>127</v>
      </c>
    </row>
    <row r="1199" spans="1:5" ht="18" customHeight="1">
      <c r="A1199">
        <v>1198</v>
      </c>
      <c r="B1199" t="s">
        <v>440</v>
      </c>
      <c r="C1199" t="s">
        <v>1404</v>
      </c>
      <c r="E1199" s="1" t="s">
        <v>2044</v>
      </c>
    </row>
    <row r="1200" spans="1:5" ht="18" customHeight="1">
      <c r="A1200">
        <v>1199</v>
      </c>
      <c r="B1200" t="s">
        <v>440</v>
      </c>
      <c r="C1200" t="s">
        <v>1404</v>
      </c>
      <c r="E1200" t="s">
        <v>4718</v>
      </c>
    </row>
    <row r="1201" spans="1:5" ht="18" customHeight="1">
      <c r="A1201">
        <v>1200</v>
      </c>
      <c r="B1201" t="s">
        <v>440</v>
      </c>
      <c r="C1201" t="s">
        <v>1404</v>
      </c>
      <c r="E1201" t="s">
        <v>34</v>
      </c>
    </row>
    <row r="1202" spans="1:5" ht="18" customHeight="1">
      <c r="A1202">
        <v>1201</v>
      </c>
      <c r="B1202" t="s">
        <v>440</v>
      </c>
      <c r="C1202" t="s">
        <v>1404</v>
      </c>
      <c r="E1202" t="s">
        <v>34</v>
      </c>
    </row>
    <row r="1203" spans="1:5" ht="18" customHeight="1">
      <c r="A1203">
        <v>1202</v>
      </c>
      <c r="B1203" t="s">
        <v>440</v>
      </c>
      <c r="C1203" t="s">
        <v>1404</v>
      </c>
      <c r="E1203" s="17" t="s">
        <v>320</v>
      </c>
    </row>
    <row r="1204" spans="1:5" ht="18" customHeight="1">
      <c r="A1204">
        <v>1203</v>
      </c>
      <c r="B1204" t="s">
        <v>440</v>
      </c>
      <c r="C1204" t="s">
        <v>1404</v>
      </c>
      <c r="E1204" t="s">
        <v>4677</v>
      </c>
    </row>
    <row r="1205" spans="1:5" ht="18" customHeight="1">
      <c r="A1205">
        <v>1204</v>
      </c>
      <c r="B1205" t="s">
        <v>440</v>
      </c>
      <c r="C1205" t="s">
        <v>1872</v>
      </c>
      <c r="E1205" t="s">
        <v>5146</v>
      </c>
    </row>
    <row r="1206" spans="1:5" ht="18" customHeight="1">
      <c r="A1206">
        <v>1205</v>
      </c>
      <c r="B1206" t="s">
        <v>440</v>
      </c>
      <c r="C1206" t="s">
        <v>1866</v>
      </c>
      <c r="E1206" t="s">
        <v>4550</v>
      </c>
    </row>
    <row r="1207" spans="1:5" ht="18" customHeight="1">
      <c r="A1207">
        <v>1206</v>
      </c>
      <c r="B1207" t="s">
        <v>440</v>
      </c>
      <c r="C1207" t="s">
        <v>1404</v>
      </c>
      <c r="E1207" t="s">
        <v>2241</v>
      </c>
    </row>
    <row r="1208" spans="1:5" ht="18" customHeight="1">
      <c r="A1208">
        <v>1207</v>
      </c>
      <c r="B1208" t="s">
        <v>440</v>
      </c>
      <c r="C1208" t="s">
        <v>1872</v>
      </c>
      <c r="E1208" t="s">
        <v>2241</v>
      </c>
    </row>
    <row r="1209" spans="1:5" ht="18" customHeight="1">
      <c r="A1209">
        <v>1208</v>
      </c>
      <c r="B1209" t="s">
        <v>440</v>
      </c>
      <c r="C1209" t="s">
        <v>5507</v>
      </c>
      <c r="E1209" t="s">
        <v>1383</v>
      </c>
    </row>
    <row r="1210" spans="1:5" ht="18" customHeight="1">
      <c r="A1210">
        <v>1209</v>
      </c>
      <c r="B1210" t="s">
        <v>440</v>
      </c>
      <c r="C1210" t="s">
        <v>1872</v>
      </c>
      <c r="E1210" s="17" t="s">
        <v>1479</v>
      </c>
    </row>
    <row r="1211" spans="1:5" ht="18" customHeight="1">
      <c r="A1211">
        <v>1210</v>
      </c>
      <c r="B1211" t="s">
        <v>440</v>
      </c>
      <c r="C1211" t="s">
        <v>5587</v>
      </c>
      <c r="E1211" s="1" t="s">
        <v>1941</v>
      </c>
    </row>
    <row r="1212" spans="1:5" ht="18" customHeight="1">
      <c r="A1212">
        <v>1211</v>
      </c>
      <c r="B1212" t="s">
        <v>440</v>
      </c>
      <c r="C1212" t="s">
        <v>1404</v>
      </c>
      <c r="E1212" s="1" t="s">
        <v>5804</v>
      </c>
    </row>
    <row r="1213" spans="1:5" ht="18" customHeight="1">
      <c r="A1213">
        <v>1212</v>
      </c>
      <c r="B1213" t="s">
        <v>440</v>
      </c>
      <c r="C1213" t="s">
        <v>1404</v>
      </c>
      <c r="E1213" t="s">
        <v>3131</v>
      </c>
    </row>
    <row r="1214" spans="1:5" ht="18" customHeight="1">
      <c r="A1214">
        <v>1213</v>
      </c>
      <c r="B1214" t="s">
        <v>440</v>
      </c>
      <c r="C1214" t="s">
        <v>1404</v>
      </c>
      <c r="E1214" t="s">
        <v>3131</v>
      </c>
    </row>
    <row r="1215" spans="1:5" ht="18" customHeight="1">
      <c r="A1215">
        <v>1214</v>
      </c>
      <c r="B1215" t="s">
        <v>440</v>
      </c>
      <c r="C1215" t="s">
        <v>1404</v>
      </c>
      <c r="E1215" s="1" t="s">
        <v>1914</v>
      </c>
    </row>
    <row r="1216" spans="1:5" ht="18" customHeight="1">
      <c r="A1216">
        <v>1215</v>
      </c>
      <c r="B1216" t="s">
        <v>440</v>
      </c>
      <c r="C1216" t="s">
        <v>1404</v>
      </c>
      <c r="E1216" s="17" t="s">
        <v>376</v>
      </c>
    </row>
    <row r="1217" spans="1:5" ht="18" customHeight="1">
      <c r="A1217">
        <v>1216</v>
      </c>
      <c r="B1217" t="s">
        <v>440</v>
      </c>
      <c r="C1217" t="s">
        <v>5624</v>
      </c>
      <c r="E1217" t="s">
        <v>225</v>
      </c>
    </row>
    <row r="1218" spans="1:5" ht="18" customHeight="1">
      <c r="A1218">
        <v>1217</v>
      </c>
      <c r="B1218" t="s">
        <v>440</v>
      </c>
      <c r="C1218" t="s">
        <v>1404</v>
      </c>
      <c r="E1218" t="s">
        <v>225</v>
      </c>
    </row>
    <row r="1219" spans="1:5" ht="18" customHeight="1">
      <c r="A1219">
        <v>1218</v>
      </c>
      <c r="B1219" t="s">
        <v>440</v>
      </c>
      <c r="C1219" t="s">
        <v>1404</v>
      </c>
      <c r="E1219" s="17" t="s">
        <v>409</v>
      </c>
    </row>
    <row r="1220" spans="1:5" ht="18" customHeight="1">
      <c r="A1220">
        <v>1219</v>
      </c>
      <c r="B1220" t="s">
        <v>440</v>
      </c>
      <c r="C1220" t="s">
        <v>1404</v>
      </c>
      <c r="E1220" s="1" t="s">
        <v>409</v>
      </c>
    </row>
    <row r="1221" spans="1:5" ht="18" customHeight="1">
      <c r="A1221">
        <v>1220</v>
      </c>
      <c r="B1221" t="s">
        <v>440</v>
      </c>
      <c r="C1221" t="s">
        <v>1404</v>
      </c>
      <c r="E1221" s="17" t="s">
        <v>249</v>
      </c>
    </row>
    <row r="1222" spans="1:5" ht="18" customHeight="1">
      <c r="A1222">
        <v>1221</v>
      </c>
      <c r="B1222" t="s">
        <v>440</v>
      </c>
      <c r="C1222" t="s">
        <v>5507</v>
      </c>
      <c r="E1222" s="1" t="s">
        <v>249</v>
      </c>
    </row>
    <row r="1223" spans="1:5" ht="18" customHeight="1">
      <c r="A1223">
        <v>1222</v>
      </c>
      <c r="B1223" t="s">
        <v>6242</v>
      </c>
      <c r="C1223" t="s">
        <v>5086</v>
      </c>
      <c r="E1223" s="1" t="s">
        <v>249</v>
      </c>
    </row>
    <row r="1224" spans="1:5" ht="18" customHeight="1">
      <c r="A1224">
        <v>1223</v>
      </c>
      <c r="B1224" t="s">
        <v>6242</v>
      </c>
      <c r="C1224" t="s">
        <v>1872</v>
      </c>
      <c r="E1224" t="s">
        <v>5443</v>
      </c>
    </row>
    <row r="1225" spans="1:5" ht="18" customHeight="1">
      <c r="A1225">
        <v>1224</v>
      </c>
      <c r="B1225" t="s">
        <v>6242</v>
      </c>
      <c r="C1225" t="s">
        <v>1872</v>
      </c>
      <c r="E1225" t="s">
        <v>4368</v>
      </c>
    </row>
    <row r="1226" spans="1:5" ht="18" customHeight="1">
      <c r="A1226">
        <v>1225</v>
      </c>
      <c r="B1226" t="s">
        <v>6242</v>
      </c>
      <c r="C1226" t="s">
        <v>5096</v>
      </c>
      <c r="E1226" t="s">
        <v>5114</v>
      </c>
    </row>
    <row r="1227" spans="1:5" ht="18" customHeight="1">
      <c r="A1227">
        <v>1226</v>
      </c>
      <c r="B1227" t="s">
        <v>6242</v>
      </c>
      <c r="C1227" t="s">
        <v>1404</v>
      </c>
      <c r="E1227" s="1" t="s">
        <v>5803</v>
      </c>
    </row>
    <row r="1228" spans="1:5" ht="18" customHeight="1">
      <c r="A1228">
        <v>1227</v>
      </c>
      <c r="B1228" t="s">
        <v>6242</v>
      </c>
      <c r="C1228" t="s">
        <v>5096</v>
      </c>
      <c r="E1228" t="s">
        <v>2491</v>
      </c>
    </row>
    <row r="1229" spans="1:5" ht="18" customHeight="1">
      <c r="A1229">
        <v>1228</v>
      </c>
      <c r="B1229" t="s">
        <v>6242</v>
      </c>
      <c r="C1229" t="s">
        <v>5096</v>
      </c>
      <c r="E1229" s="17" t="s">
        <v>5777</v>
      </c>
    </row>
    <row r="1230" spans="1:5" ht="18" customHeight="1">
      <c r="A1230">
        <v>1229</v>
      </c>
      <c r="B1230" t="s">
        <v>6242</v>
      </c>
      <c r="C1230" t="s">
        <v>1404</v>
      </c>
      <c r="E1230" t="s">
        <v>4011</v>
      </c>
    </row>
    <row r="1231" spans="1:5" ht="18" customHeight="1">
      <c r="A1231">
        <v>1230</v>
      </c>
      <c r="B1231" t="s">
        <v>6242</v>
      </c>
      <c r="C1231" t="s">
        <v>1404</v>
      </c>
      <c r="E1231" t="s">
        <v>465</v>
      </c>
    </row>
    <row r="1232" spans="1:5" ht="18" customHeight="1">
      <c r="A1232">
        <v>1231</v>
      </c>
      <c r="B1232" t="s">
        <v>6242</v>
      </c>
      <c r="C1232" t="s">
        <v>1872</v>
      </c>
      <c r="E1232" t="s">
        <v>465</v>
      </c>
    </row>
    <row r="1233" spans="1:5" ht="18" customHeight="1">
      <c r="A1233">
        <v>1232</v>
      </c>
      <c r="B1233" t="s">
        <v>6242</v>
      </c>
      <c r="C1233" t="s">
        <v>1404</v>
      </c>
      <c r="E1233" s="17" t="s">
        <v>251</v>
      </c>
    </row>
    <row r="1234" spans="1:5" ht="18" customHeight="1">
      <c r="A1234">
        <v>1233</v>
      </c>
      <c r="B1234" t="s">
        <v>6242</v>
      </c>
      <c r="C1234" t="s">
        <v>5096</v>
      </c>
      <c r="E1234" s="1" t="s">
        <v>251</v>
      </c>
    </row>
    <row r="1235" spans="1:5" ht="18" customHeight="1">
      <c r="A1235">
        <v>1234</v>
      </c>
      <c r="B1235" t="s">
        <v>6242</v>
      </c>
      <c r="C1235" t="s">
        <v>1404</v>
      </c>
      <c r="E1235" t="s">
        <v>5120</v>
      </c>
    </row>
    <row r="1236" spans="1:5" ht="18" customHeight="1">
      <c r="A1236">
        <v>1235</v>
      </c>
      <c r="B1236" t="s">
        <v>6242</v>
      </c>
      <c r="C1236" t="s">
        <v>1872</v>
      </c>
      <c r="E1236" t="s">
        <v>3909</v>
      </c>
    </row>
    <row r="1237" spans="1:5" ht="18" customHeight="1">
      <c r="A1237">
        <v>1236</v>
      </c>
      <c r="B1237" t="s">
        <v>6242</v>
      </c>
      <c r="C1237" t="s">
        <v>1404</v>
      </c>
      <c r="E1237" t="s">
        <v>206</v>
      </c>
    </row>
    <row r="1238" spans="1:5" ht="18" customHeight="1">
      <c r="A1238">
        <v>1237</v>
      </c>
      <c r="B1238" t="s">
        <v>6242</v>
      </c>
      <c r="C1238" t="s">
        <v>5096</v>
      </c>
      <c r="E1238" t="s">
        <v>112</v>
      </c>
    </row>
    <row r="1239" spans="1:5" ht="18" customHeight="1">
      <c r="A1239">
        <v>1238</v>
      </c>
      <c r="B1239" t="s">
        <v>6242</v>
      </c>
      <c r="C1239" t="s">
        <v>1404</v>
      </c>
      <c r="E1239" t="s">
        <v>112</v>
      </c>
    </row>
    <row r="1240" spans="1:5" ht="18" customHeight="1">
      <c r="A1240">
        <v>1239</v>
      </c>
      <c r="B1240" t="s">
        <v>6242</v>
      </c>
      <c r="C1240" t="s">
        <v>5096</v>
      </c>
      <c r="E1240" t="s">
        <v>112</v>
      </c>
    </row>
    <row r="1241" spans="1:5" ht="18" customHeight="1">
      <c r="A1241">
        <v>1240</v>
      </c>
      <c r="B1241" t="s">
        <v>6242</v>
      </c>
      <c r="C1241" t="s">
        <v>1404</v>
      </c>
      <c r="E1241" t="s">
        <v>4117</v>
      </c>
    </row>
    <row r="1242" spans="1:5" ht="18" customHeight="1">
      <c r="A1242">
        <v>1241</v>
      </c>
      <c r="B1242" t="s">
        <v>6242</v>
      </c>
      <c r="C1242" t="s">
        <v>1404</v>
      </c>
      <c r="E1242" t="s">
        <v>4117</v>
      </c>
    </row>
    <row r="1243" spans="1:5" ht="18" customHeight="1">
      <c r="A1243">
        <v>1242</v>
      </c>
      <c r="B1243" t="s">
        <v>6242</v>
      </c>
      <c r="C1243" t="s">
        <v>1872</v>
      </c>
      <c r="E1243" t="s">
        <v>5294</v>
      </c>
    </row>
    <row r="1244" spans="1:5" ht="18" customHeight="1">
      <c r="A1244">
        <v>1243</v>
      </c>
      <c r="B1244" t="s">
        <v>6242</v>
      </c>
      <c r="C1244" t="s">
        <v>1404</v>
      </c>
      <c r="E1244" s="1" t="s">
        <v>1995</v>
      </c>
    </row>
    <row r="1245" spans="1:5" ht="18" customHeight="1">
      <c r="A1245">
        <v>1244</v>
      </c>
      <c r="B1245" t="s">
        <v>6242</v>
      </c>
      <c r="C1245" t="s">
        <v>1404</v>
      </c>
      <c r="E1245" t="s">
        <v>207</v>
      </c>
    </row>
    <row r="1246" spans="1:5" ht="18" customHeight="1">
      <c r="A1246">
        <v>1245</v>
      </c>
      <c r="B1246" t="s">
        <v>6242</v>
      </c>
      <c r="C1246" t="s">
        <v>1872</v>
      </c>
      <c r="E1246" t="s">
        <v>113</v>
      </c>
    </row>
    <row r="1247" spans="1:5" ht="18" customHeight="1">
      <c r="A1247">
        <v>1246</v>
      </c>
      <c r="B1247" t="s">
        <v>6242</v>
      </c>
      <c r="C1247" t="s">
        <v>1872</v>
      </c>
      <c r="E1247" s="17" t="s">
        <v>395</v>
      </c>
    </row>
    <row r="1248" spans="1:5" ht="18" customHeight="1">
      <c r="A1248">
        <v>1247</v>
      </c>
      <c r="B1248" t="s">
        <v>6242</v>
      </c>
      <c r="C1248" t="s">
        <v>5096</v>
      </c>
      <c r="E1248" s="1" t="s">
        <v>395</v>
      </c>
    </row>
    <row r="1249" spans="1:5" ht="18" customHeight="1">
      <c r="A1249">
        <v>1248</v>
      </c>
      <c r="B1249" t="s">
        <v>6242</v>
      </c>
      <c r="C1249" t="s">
        <v>1404</v>
      </c>
      <c r="E1249" s="1" t="s">
        <v>5821</v>
      </c>
    </row>
    <row r="1250" spans="1:5" ht="18" customHeight="1">
      <c r="A1250">
        <v>1249</v>
      </c>
      <c r="B1250" t="s">
        <v>6242</v>
      </c>
      <c r="C1250" t="s">
        <v>1872</v>
      </c>
      <c r="E1250" t="s">
        <v>146</v>
      </c>
    </row>
    <row r="1251" spans="1:5" ht="18" customHeight="1">
      <c r="A1251">
        <v>1250</v>
      </c>
      <c r="B1251" t="s">
        <v>6242</v>
      </c>
      <c r="C1251" t="s">
        <v>1872</v>
      </c>
      <c r="E1251" s="17" t="s">
        <v>264</v>
      </c>
    </row>
    <row r="1252" spans="1:5" ht="18" customHeight="1">
      <c r="A1252">
        <v>1251</v>
      </c>
      <c r="B1252" t="s">
        <v>6242</v>
      </c>
      <c r="C1252" t="s">
        <v>1872</v>
      </c>
      <c r="E1252" t="s">
        <v>229</v>
      </c>
    </row>
    <row r="1253" spans="1:5" ht="18" customHeight="1">
      <c r="A1253">
        <v>1252</v>
      </c>
      <c r="B1253" t="s">
        <v>6242</v>
      </c>
      <c r="C1253" t="s">
        <v>1872</v>
      </c>
      <c r="E1253" s="17" t="s">
        <v>411</v>
      </c>
    </row>
    <row r="1254" spans="1:5" ht="18" customHeight="1">
      <c r="A1254">
        <v>1253</v>
      </c>
      <c r="B1254" t="s">
        <v>6242</v>
      </c>
      <c r="C1254" t="s">
        <v>1404</v>
      </c>
      <c r="E1254" s="1" t="s">
        <v>411</v>
      </c>
    </row>
    <row r="1255" spans="1:5" ht="18" customHeight="1">
      <c r="A1255">
        <v>1254</v>
      </c>
      <c r="B1255" t="s">
        <v>6242</v>
      </c>
      <c r="C1255" t="s">
        <v>1404</v>
      </c>
      <c r="E1255" t="s">
        <v>3175</v>
      </c>
    </row>
    <row r="1256" spans="1:5" ht="18" customHeight="1">
      <c r="A1256">
        <v>1255</v>
      </c>
      <c r="B1256" t="s">
        <v>6242</v>
      </c>
      <c r="C1256" t="s">
        <v>1404</v>
      </c>
      <c r="E1256" s="1" t="s">
        <v>1945</v>
      </c>
    </row>
    <row r="1257" spans="1:5" ht="18" customHeight="1">
      <c r="A1257">
        <v>1256</v>
      </c>
      <c r="B1257" t="s">
        <v>6242</v>
      </c>
      <c r="C1257" t="s">
        <v>5096</v>
      </c>
      <c r="E1257" t="s">
        <v>4850</v>
      </c>
    </row>
    <row r="1258" spans="1:5" ht="18" customHeight="1">
      <c r="A1258">
        <v>1257</v>
      </c>
      <c r="B1258" t="s">
        <v>6242</v>
      </c>
      <c r="C1258" t="s">
        <v>1872</v>
      </c>
      <c r="E1258" s="1" t="s">
        <v>5818</v>
      </c>
    </row>
    <row r="1259" spans="1:5" ht="18" customHeight="1">
      <c r="A1259">
        <v>1258</v>
      </c>
      <c r="B1259" t="s">
        <v>6242</v>
      </c>
      <c r="C1259" t="s">
        <v>1872</v>
      </c>
      <c r="E1259" t="s">
        <v>198</v>
      </c>
    </row>
    <row r="1260" spans="1:5" ht="18" customHeight="1">
      <c r="A1260">
        <v>1259</v>
      </c>
      <c r="B1260" t="s">
        <v>6242</v>
      </c>
      <c r="C1260" t="s">
        <v>1872</v>
      </c>
      <c r="E1260" t="s">
        <v>198</v>
      </c>
    </row>
    <row r="1261" spans="1:5" ht="18" customHeight="1">
      <c r="A1261">
        <v>1260</v>
      </c>
      <c r="B1261" t="s">
        <v>6242</v>
      </c>
      <c r="C1261" t="s">
        <v>5096</v>
      </c>
      <c r="E1261" s="17" t="s">
        <v>356</v>
      </c>
    </row>
    <row r="1262" spans="1:5" ht="18" customHeight="1">
      <c r="A1262">
        <v>1261</v>
      </c>
      <c r="B1262" t="s">
        <v>6242</v>
      </c>
      <c r="C1262" t="s">
        <v>5096</v>
      </c>
      <c r="E1262" s="1" t="s">
        <v>356</v>
      </c>
    </row>
    <row r="1263" spans="1:5" ht="18" customHeight="1">
      <c r="A1263">
        <v>1262</v>
      </c>
      <c r="B1263" t="s">
        <v>6242</v>
      </c>
      <c r="C1263" t="s">
        <v>1404</v>
      </c>
      <c r="E1263" t="s">
        <v>3308</v>
      </c>
    </row>
    <row r="1264" spans="1:5" ht="18" customHeight="1">
      <c r="A1264">
        <v>1263</v>
      </c>
      <c r="B1264" t="s">
        <v>6242</v>
      </c>
      <c r="C1264" t="s">
        <v>1866</v>
      </c>
      <c r="E1264" t="s">
        <v>3586</v>
      </c>
    </row>
    <row r="1265" spans="1:5" ht="18" customHeight="1">
      <c r="A1265">
        <v>1264</v>
      </c>
      <c r="B1265" t="s">
        <v>6242</v>
      </c>
      <c r="C1265" t="s">
        <v>1404</v>
      </c>
      <c r="E1265" s="17" t="s">
        <v>394</v>
      </c>
    </row>
    <row r="1266" spans="1:5" ht="18" customHeight="1">
      <c r="A1266">
        <v>1265</v>
      </c>
      <c r="B1266" t="s">
        <v>6242</v>
      </c>
      <c r="C1266" t="s">
        <v>1404</v>
      </c>
      <c r="E1266" s="1" t="s">
        <v>394</v>
      </c>
    </row>
    <row r="1267" spans="1:5" ht="18" customHeight="1">
      <c r="A1267">
        <v>1266</v>
      </c>
      <c r="B1267" t="s">
        <v>6242</v>
      </c>
      <c r="C1267" t="s">
        <v>1404</v>
      </c>
      <c r="E1267" s="1" t="s">
        <v>2083</v>
      </c>
    </row>
    <row r="1268" spans="1:5" ht="18" customHeight="1">
      <c r="A1268">
        <v>1267</v>
      </c>
      <c r="B1268" t="s">
        <v>6242</v>
      </c>
      <c r="C1268" t="s">
        <v>1872</v>
      </c>
      <c r="E1268" t="s">
        <v>1120</v>
      </c>
    </row>
    <row r="1269" spans="1:5" ht="18" customHeight="1">
      <c r="A1269">
        <v>1268</v>
      </c>
      <c r="B1269" t="s">
        <v>6242</v>
      </c>
      <c r="C1269" t="s">
        <v>1872</v>
      </c>
      <c r="E1269" t="s">
        <v>1120</v>
      </c>
    </row>
    <row r="1270" spans="1:5" ht="18" customHeight="1">
      <c r="A1270">
        <v>1269</v>
      </c>
      <c r="B1270" t="s">
        <v>6242</v>
      </c>
      <c r="C1270" t="s">
        <v>1872</v>
      </c>
      <c r="E1270" t="s">
        <v>1120</v>
      </c>
    </row>
    <row r="1271" spans="1:5" ht="18" customHeight="1">
      <c r="A1271">
        <v>1270</v>
      </c>
      <c r="B1271" t="s">
        <v>6242</v>
      </c>
      <c r="C1271" t="s">
        <v>1404</v>
      </c>
      <c r="E1271" t="s">
        <v>1120</v>
      </c>
    </row>
    <row r="1272" spans="1:5" ht="18" customHeight="1">
      <c r="A1272">
        <v>1271</v>
      </c>
      <c r="B1272" t="s">
        <v>6242</v>
      </c>
      <c r="C1272" t="s">
        <v>1872</v>
      </c>
      <c r="E1272" t="s">
        <v>4306</v>
      </c>
    </row>
    <row r="1273" spans="1:5" ht="18" customHeight="1">
      <c r="A1273">
        <v>1272</v>
      </c>
      <c r="B1273" t="s">
        <v>6242</v>
      </c>
      <c r="C1273" t="s">
        <v>1872</v>
      </c>
      <c r="E1273" t="s">
        <v>5143</v>
      </c>
    </row>
    <row r="1274" spans="1:5" ht="18" customHeight="1">
      <c r="A1274">
        <v>1273</v>
      </c>
      <c r="B1274" t="s">
        <v>6242</v>
      </c>
      <c r="C1274" t="s">
        <v>1404</v>
      </c>
      <c r="E1274" s="17" t="s">
        <v>326</v>
      </c>
    </row>
    <row r="1275" spans="1:5" ht="18" customHeight="1">
      <c r="A1275">
        <v>1274</v>
      </c>
      <c r="B1275" t="s">
        <v>6242</v>
      </c>
      <c r="C1275" t="s">
        <v>1404</v>
      </c>
      <c r="E1275" t="s">
        <v>4657</v>
      </c>
    </row>
    <row r="1276" spans="1:5" ht="18" customHeight="1">
      <c r="A1276">
        <v>1275</v>
      </c>
      <c r="B1276" t="s">
        <v>6242</v>
      </c>
      <c r="C1276" t="s">
        <v>1872</v>
      </c>
      <c r="E1276" t="s">
        <v>5489</v>
      </c>
    </row>
    <row r="1277" spans="1:5" ht="18" customHeight="1">
      <c r="A1277">
        <v>1276</v>
      </c>
      <c r="B1277" t="s">
        <v>6242</v>
      </c>
      <c r="C1277" t="s">
        <v>1404</v>
      </c>
      <c r="E1277" s="17" t="s">
        <v>333</v>
      </c>
    </row>
    <row r="1278" spans="1:5" ht="18" customHeight="1">
      <c r="A1278">
        <v>1277</v>
      </c>
      <c r="B1278" t="s">
        <v>6242</v>
      </c>
      <c r="C1278" t="s">
        <v>1404</v>
      </c>
      <c r="E1278" s="1" t="s">
        <v>333</v>
      </c>
    </row>
    <row r="1279" spans="1:5" ht="18" customHeight="1">
      <c r="A1279">
        <v>1278</v>
      </c>
      <c r="B1279" t="s">
        <v>6242</v>
      </c>
      <c r="C1279" t="s">
        <v>1404</v>
      </c>
      <c r="E1279" s="17" t="s">
        <v>367</v>
      </c>
    </row>
    <row r="1280" spans="1:5" ht="18" customHeight="1">
      <c r="A1280">
        <v>1279</v>
      </c>
      <c r="B1280" t="s">
        <v>6242</v>
      </c>
      <c r="C1280" t="s">
        <v>5096</v>
      </c>
      <c r="E1280" s="1" t="s">
        <v>367</v>
      </c>
    </row>
    <row r="1281" spans="1:5" ht="18" customHeight="1">
      <c r="A1281">
        <v>1280</v>
      </c>
      <c r="B1281" t="s">
        <v>6242</v>
      </c>
      <c r="C1281" t="s">
        <v>5096</v>
      </c>
      <c r="E1281" s="1" t="s">
        <v>367</v>
      </c>
    </row>
    <row r="1282" spans="1:5" ht="18" customHeight="1">
      <c r="A1282">
        <v>1281</v>
      </c>
      <c r="B1282" t="s">
        <v>6242</v>
      </c>
      <c r="C1282" t="s">
        <v>5096</v>
      </c>
      <c r="E1282" t="s">
        <v>4623</v>
      </c>
    </row>
    <row r="1283" spans="1:5" ht="18" customHeight="1">
      <c r="A1283">
        <v>1282</v>
      </c>
      <c r="B1283" t="s">
        <v>6242</v>
      </c>
      <c r="C1283" t="s">
        <v>5096</v>
      </c>
      <c r="E1283" t="s">
        <v>4623</v>
      </c>
    </row>
    <row r="1284" spans="1:5" ht="18" customHeight="1">
      <c r="A1284">
        <v>1283</v>
      </c>
      <c r="B1284" t="s">
        <v>6242</v>
      </c>
      <c r="C1284" t="s">
        <v>5096</v>
      </c>
      <c r="E1284" t="s">
        <v>5496</v>
      </c>
    </row>
    <row r="1285" spans="1:5" ht="18" customHeight="1">
      <c r="A1285">
        <v>1284</v>
      </c>
      <c r="B1285" t="s">
        <v>6242</v>
      </c>
      <c r="C1285" t="s">
        <v>5096</v>
      </c>
      <c r="E1285" s="17" t="s">
        <v>302</v>
      </c>
    </row>
    <row r="1286" spans="1:5" ht="18" customHeight="1">
      <c r="A1286">
        <v>1285</v>
      </c>
      <c r="B1286" t="s">
        <v>6242</v>
      </c>
      <c r="C1286" t="s">
        <v>1404</v>
      </c>
      <c r="E1286" t="s">
        <v>174</v>
      </c>
    </row>
    <row r="1287" spans="1:5" ht="18" customHeight="1">
      <c r="A1287">
        <v>1286</v>
      </c>
      <c r="B1287" t="s">
        <v>6242</v>
      </c>
      <c r="C1287" t="s">
        <v>1872</v>
      </c>
      <c r="E1287" s="17" t="s">
        <v>253</v>
      </c>
    </row>
    <row r="1288" spans="1:5" ht="18" customHeight="1">
      <c r="A1288">
        <v>1287</v>
      </c>
      <c r="B1288" t="s">
        <v>6242</v>
      </c>
      <c r="C1288" t="s">
        <v>1872</v>
      </c>
      <c r="E1288" s="1" t="s">
        <v>253</v>
      </c>
    </row>
    <row r="1289" spans="1:5" ht="18" customHeight="1">
      <c r="A1289">
        <v>1288</v>
      </c>
      <c r="B1289" t="s">
        <v>6242</v>
      </c>
      <c r="C1289" t="s">
        <v>1872</v>
      </c>
      <c r="E1289" t="s">
        <v>190</v>
      </c>
    </row>
    <row r="1290" spans="1:5" ht="18" customHeight="1">
      <c r="A1290">
        <v>1289</v>
      </c>
      <c r="B1290" t="s">
        <v>6242</v>
      </c>
      <c r="C1290" t="s">
        <v>1404</v>
      </c>
      <c r="E1290" t="s">
        <v>205</v>
      </c>
    </row>
    <row r="1291" spans="1:5" ht="18" customHeight="1">
      <c r="A1291">
        <v>1290</v>
      </c>
      <c r="B1291" t="s">
        <v>6242</v>
      </c>
      <c r="C1291" t="s">
        <v>1404</v>
      </c>
      <c r="E1291" s="17" t="s">
        <v>351</v>
      </c>
    </row>
    <row r="1292" spans="1:5" ht="18" customHeight="1">
      <c r="A1292">
        <v>1291</v>
      </c>
      <c r="B1292" t="s">
        <v>6242</v>
      </c>
      <c r="C1292" t="s">
        <v>1404</v>
      </c>
      <c r="E1292" s="1" t="s">
        <v>351</v>
      </c>
    </row>
    <row r="1293" spans="1:5" ht="18" customHeight="1">
      <c r="A1293">
        <v>1292</v>
      </c>
      <c r="B1293" t="s">
        <v>6242</v>
      </c>
      <c r="C1293" t="s">
        <v>1404</v>
      </c>
      <c r="E1293" s="17" t="s">
        <v>387</v>
      </c>
    </row>
    <row r="1294" spans="1:5" ht="18" customHeight="1">
      <c r="A1294">
        <v>1293</v>
      </c>
      <c r="B1294" t="s">
        <v>6242</v>
      </c>
      <c r="C1294" t="s">
        <v>1872</v>
      </c>
      <c r="E1294" s="1" t="s">
        <v>387</v>
      </c>
    </row>
    <row r="1295" spans="1:5" ht="18" customHeight="1">
      <c r="A1295">
        <v>1294</v>
      </c>
      <c r="B1295" t="s">
        <v>6242</v>
      </c>
      <c r="C1295" t="s">
        <v>5096</v>
      </c>
      <c r="E1295" s="1" t="s">
        <v>387</v>
      </c>
    </row>
    <row r="1296" spans="1:5" ht="18" customHeight="1">
      <c r="A1296">
        <v>1295</v>
      </c>
      <c r="B1296" t="s">
        <v>6242</v>
      </c>
      <c r="C1296" t="s">
        <v>5096</v>
      </c>
      <c r="E1296" t="s">
        <v>204</v>
      </c>
    </row>
    <row r="1297" spans="1:5" ht="18" customHeight="1">
      <c r="A1297">
        <v>1296</v>
      </c>
      <c r="B1297" t="s">
        <v>6242</v>
      </c>
      <c r="C1297" t="s">
        <v>5096</v>
      </c>
      <c r="E1297" s="17" t="s">
        <v>355</v>
      </c>
    </row>
    <row r="1298" spans="1:5" ht="18" customHeight="1">
      <c r="A1298">
        <v>1297</v>
      </c>
      <c r="B1298" t="s">
        <v>6242</v>
      </c>
      <c r="C1298" t="s">
        <v>1404</v>
      </c>
      <c r="E1298" t="s">
        <v>1371</v>
      </c>
    </row>
    <row r="1299" spans="1:5" ht="18" customHeight="1">
      <c r="A1299">
        <v>1298</v>
      </c>
      <c r="B1299" t="s">
        <v>6242</v>
      </c>
      <c r="C1299" t="s">
        <v>1872</v>
      </c>
      <c r="E1299" t="s">
        <v>1371</v>
      </c>
    </row>
    <row r="1300" spans="1:5" ht="18" customHeight="1">
      <c r="A1300">
        <v>1299</v>
      </c>
      <c r="B1300" t="s">
        <v>6242</v>
      </c>
      <c r="C1300" t="s">
        <v>5096</v>
      </c>
      <c r="E1300" t="s">
        <v>1371</v>
      </c>
    </row>
    <row r="1301" spans="1:5" ht="18" customHeight="1">
      <c r="A1301">
        <v>1300</v>
      </c>
      <c r="B1301" t="s">
        <v>6242</v>
      </c>
      <c r="C1301" t="s">
        <v>5096</v>
      </c>
      <c r="E1301" t="s">
        <v>1371</v>
      </c>
    </row>
    <row r="1302" spans="1:5" ht="18" customHeight="1">
      <c r="A1302">
        <v>1301</v>
      </c>
      <c r="B1302" t="s">
        <v>6242</v>
      </c>
      <c r="C1302" t="s">
        <v>5096</v>
      </c>
      <c r="E1302" t="s">
        <v>1371</v>
      </c>
    </row>
    <row r="1303" spans="1:5" ht="18" customHeight="1">
      <c r="A1303">
        <v>1302</v>
      </c>
      <c r="B1303" t="s">
        <v>6242</v>
      </c>
      <c r="C1303" t="s">
        <v>1404</v>
      </c>
      <c r="E1303" t="s">
        <v>1371</v>
      </c>
    </row>
    <row r="1304" spans="1:5" ht="18" customHeight="1">
      <c r="A1304">
        <v>1303</v>
      </c>
      <c r="B1304" t="s">
        <v>6242</v>
      </c>
      <c r="C1304" t="s">
        <v>1404</v>
      </c>
      <c r="E1304" s="17" t="s">
        <v>1410</v>
      </c>
    </row>
    <row r="1305" spans="1:5" ht="18" customHeight="1">
      <c r="A1305">
        <v>1304</v>
      </c>
      <c r="B1305" t="s">
        <v>6242</v>
      </c>
      <c r="C1305" t="s">
        <v>1404</v>
      </c>
      <c r="E1305" s="1" t="s">
        <v>1410</v>
      </c>
    </row>
    <row r="1306" spans="1:5" ht="18" customHeight="1">
      <c r="A1306">
        <v>1305</v>
      </c>
      <c r="B1306" t="s">
        <v>6242</v>
      </c>
      <c r="C1306" t="s">
        <v>1404</v>
      </c>
      <c r="E1306" s="1" t="s">
        <v>1410</v>
      </c>
    </row>
    <row r="1307" spans="1:5" ht="18" customHeight="1">
      <c r="A1307">
        <v>1306</v>
      </c>
      <c r="B1307" t="s">
        <v>6242</v>
      </c>
      <c r="C1307" t="s">
        <v>1872</v>
      </c>
      <c r="E1307" s="17" t="s">
        <v>400</v>
      </c>
    </row>
    <row r="1308" spans="1:5" ht="18" customHeight="1">
      <c r="A1308">
        <v>1307</v>
      </c>
      <c r="B1308" t="s">
        <v>6242</v>
      </c>
      <c r="C1308" t="s">
        <v>5096</v>
      </c>
      <c r="E1308" t="s">
        <v>4745</v>
      </c>
    </row>
    <row r="1309" spans="1:5" ht="18" customHeight="1">
      <c r="A1309">
        <v>1308</v>
      </c>
      <c r="B1309" t="s">
        <v>6242</v>
      </c>
      <c r="C1309" t="s">
        <v>1404</v>
      </c>
      <c r="E1309" t="s">
        <v>4162</v>
      </c>
    </row>
    <row r="1310" spans="1:5" ht="18" customHeight="1">
      <c r="A1310">
        <v>1309</v>
      </c>
      <c r="B1310" t="s">
        <v>6242</v>
      </c>
      <c r="C1310" t="s">
        <v>1872</v>
      </c>
      <c r="E1310" t="s">
        <v>5313</v>
      </c>
    </row>
    <row r="1311" spans="1:5" ht="18" customHeight="1">
      <c r="A1311">
        <v>1310</v>
      </c>
      <c r="B1311" t="s">
        <v>6242</v>
      </c>
      <c r="C1311" t="s">
        <v>1872</v>
      </c>
      <c r="E1311" t="s">
        <v>5149</v>
      </c>
    </row>
    <row r="1312" spans="1:5" ht="18" customHeight="1">
      <c r="A1312">
        <v>1311</v>
      </c>
      <c r="B1312" t="s">
        <v>6242</v>
      </c>
      <c r="C1312" t="s">
        <v>1404</v>
      </c>
      <c r="E1312" t="s">
        <v>4459</v>
      </c>
    </row>
    <row r="1313" spans="1:5" ht="18" customHeight="1">
      <c r="A1313">
        <v>1312</v>
      </c>
      <c r="B1313" t="s">
        <v>6242</v>
      </c>
      <c r="C1313" t="s">
        <v>5096</v>
      </c>
      <c r="E1313" t="s">
        <v>4089</v>
      </c>
    </row>
    <row r="1314" spans="1:5" ht="18" customHeight="1">
      <c r="A1314">
        <v>1313</v>
      </c>
      <c r="B1314" t="s">
        <v>6242</v>
      </c>
      <c r="C1314" t="s">
        <v>1404</v>
      </c>
      <c r="E1314" t="s">
        <v>4299</v>
      </c>
    </row>
    <row r="1315" spans="1:5" ht="18" customHeight="1">
      <c r="A1315">
        <v>1314</v>
      </c>
      <c r="B1315" t="s">
        <v>6242</v>
      </c>
      <c r="C1315" t="s">
        <v>1404</v>
      </c>
      <c r="E1315" t="s">
        <v>5366</v>
      </c>
    </row>
    <row r="1316" spans="1:5" ht="18" customHeight="1">
      <c r="A1316">
        <v>1315</v>
      </c>
      <c r="B1316" t="s">
        <v>6242</v>
      </c>
      <c r="C1316" t="s">
        <v>1872</v>
      </c>
      <c r="E1316" t="s">
        <v>194</v>
      </c>
    </row>
    <row r="1317" spans="1:5" ht="18" customHeight="1">
      <c r="A1317">
        <v>1316</v>
      </c>
      <c r="B1317" t="s">
        <v>6242</v>
      </c>
      <c r="C1317" t="s">
        <v>1866</v>
      </c>
      <c r="E1317" s="17" t="s">
        <v>316</v>
      </c>
    </row>
    <row r="1318" spans="1:5" ht="18" customHeight="1">
      <c r="A1318">
        <v>1317</v>
      </c>
      <c r="B1318" t="s">
        <v>6242</v>
      </c>
      <c r="C1318" t="s">
        <v>5096</v>
      </c>
      <c r="E1318" t="s">
        <v>4275</v>
      </c>
    </row>
    <row r="1319" spans="1:5" ht="18" customHeight="1">
      <c r="A1319">
        <v>1318</v>
      </c>
      <c r="B1319" t="s">
        <v>6242</v>
      </c>
      <c r="C1319" t="s">
        <v>5096</v>
      </c>
      <c r="E1319" t="s">
        <v>4275</v>
      </c>
    </row>
    <row r="1320" spans="1:5" ht="18" customHeight="1">
      <c r="A1320">
        <v>1319</v>
      </c>
      <c r="B1320" t="s">
        <v>6242</v>
      </c>
      <c r="C1320" t="s">
        <v>5096</v>
      </c>
      <c r="E1320" t="s">
        <v>3984</v>
      </c>
    </row>
    <row r="1321" spans="1:5" ht="18" customHeight="1">
      <c r="A1321">
        <v>1320</v>
      </c>
      <c r="B1321" t="s">
        <v>6242</v>
      </c>
      <c r="C1321" t="s">
        <v>1872</v>
      </c>
      <c r="E1321" t="s">
        <v>5204</v>
      </c>
    </row>
    <row r="1322" spans="1:5" ht="18" customHeight="1">
      <c r="A1322">
        <v>1321</v>
      </c>
      <c r="B1322" t="s">
        <v>6242</v>
      </c>
      <c r="C1322" t="s">
        <v>1404</v>
      </c>
      <c r="E1322" s="1" t="s">
        <v>2118</v>
      </c>
    </row>
    <row r="1323" spans="1:5" ht="18" customHeight="1">
      <c r="A1323">
        <v>1322</v>
      </c>
      <c r="B1323" t="s">
        <v>6242</v>
      </c>
      <c r="C1323" t="s">
        <v>1404</v>
      </c>
      <c r="E1323" t="s">
        <v>2528</v>
      </c>
    </row>
    <row r="1324" spans="1:5" ht="18" customHeight="1">
      <c r="A1324">
        <v>1323</v>
      </c>
      <c r="B1324" t="s">
        <v>6242</v>
      </c>
      <c r="C1324" t="s">
        <v>1404</v>
      </c>
      <c r="E1324" t="s">
        <v>2528</v>
      </c>
    </row>
    <row r="1325" spans="1:5" ht="18" customHeight="1">
      <c r="A1325">
        <v>1324</v>
      </c>
      <c r="B1325" t="s">
        <v>6242</v>
      </c>
      <c r="C1325" t="s">
        <v>1404</v>
      </c>
      <c r="E1325" s="17" t="s">
        <v>1569</v>
      </c>
    </row>
    <row r="1326" spans="1:5" ht="18" customHeight="1">
      <c r="A1326">
        <v>1325</v>
      </c>
      <c r="B1326" t="s">
        <v>6242</v>
      </c>
      <c r="C1326" t="s">
        <v>5096</v>
      </c>
      <c r="E1326" s="1" t="s">
        <v>1569</v>
      </c>
    </row>
    <row r="1327" spans="1:5" ht="18" customHeight="1">
      <c r="A1327">
        <v>1326</v>
      </c>
      <c r="B1327" t="s">
        <v>6242</v>
      </c>
      <c r="C1327" t="s">
        <v>5096</v>
      </c>
      <c r="E1327" s="17" t="s">
        <v>360</v>
      </c>
    </row>
    <row r="1328" spans="1:5" ht="18" customHeight="1">
      <c r="A1328">
        <v>1327</v>
      </c>
      <c r="B1328" t="s">
        <v>6242</v>
      </c>
      <c r="C1328" t="s">
        <v>1404</v>
      </c>
      <c r="E1328" s="1" t="s">
        <v>360</v>
      </c>
    </row>
    <row r="1329" spans="1:5" ht="18" customHeight="1">
      <c r="A1329">
        <v>1328</v>
      </c>
      <c r="B1329" t="s">
        <v>6242</v>
      </c>
      <c r="C1329" t="s">
        <v>1872</v>
      </c>
      <c r="E1329" t="s">
        <v>243</v>
      </c>
    </row>
    <row r="1330" spans="1:5" ht="18" customHeight="1">
      <c r="A1330">
        <v>1329</v>
      </c>
      <c r="B1330" t="s">
        <v>6242</v>
      </c>
      <c r="C1330" t="s">
        <v>1872</v>
      </c>
      <c r="E1330" t="s">
        <v>201</v>
      </c>
    </row>
    <row r="1331" spans="1:5" ht="18" customHeight="1">
      <c r="A1331">
        <v>1330</v>
      </c>
      <c r="B1331" t="s">
        <v>6242</v>
      </c>
      <c r="C1331" t="s">
        <v>1404</v>
      </c>
      <c r="E1331" s="17" t="s">
        <v>348</v>
      </c>
    </row>
    <row r="1332" spans="1:5" ht="18" customHeight="1">
      <c r="A1332">
        <v>1331</v>
      </c>
      <c r="B1332" t="s">
        <v>6242</v>
      </c>
      <c r="C1332" t="s">
        <v>5096</v>
      </c>
      <c r="E1332" t="s">
        <v>2390</v>
      </c>
    </row>
    <row r="1333" spans="1:5" ht="18" customHeight="1">
      <c r="A1333">
        <v>1332</v>
      </c>
      <c r="B1333" t="s">
        <v>6242</v>
      </c>
      <c r="C1333" t="s">
        <v>1404</v>
      </c>
      <c r="E1333" t="s">
        <v>2220</v>
      </c>
    </row>
    <row r="1334" spans="1:5" ht="18" customHeight="1">
      <c r="A1334">
        <v>1333</v>
      </c>
      <c r="B1334" t="s">
        <v>6242</v>
      </c>
      <c r="C1334" t="s">
        <v>1872</v>
      </c>
      <c r="E1334" s="17" t="s">
        <v>1471</v>
      </c>
    </row>
    <row r="1335" spans="1:5" ht="18" customHeight="1">
      <c r="A1335">
        <v>1334</v>
      </c>
      <c r="B1335" t="s">
        <v>6242</v>
      </c>
      <c r="C1335" t="s">
        <v>1404</v>
      </c>
      <c r="E1335" s="17" t="s">
        <v>1501</v>
      </c>
    </row>
    <row r="1336" spans="1:5" ht="18" customHeight="1">
      <c r="A1336">
        <v>1335</v>
      </c>
      <c r="B1336" t="s">
        <v>6242</v>
      </c>
      <c r="C1336" t="s">
        <v>1404</v>
      </c>
      <c r="E1336" s="1" t="s">
        <v>1501</v>
      </c>
    </row>
    <row r="1337" spans="1:5" ht="18" customHeight="1">
      <c r="A1337">
        <v>1336</v>
      </c>
      <c r="B1337" t="s">
        <v>6242</v>
      </c>
      <c r="C1337" t="s">
        <v>5096</v>
      </c>
      <c r="E1337" t="s">
        <v>2968</v>
      </c>
    </row>
    <row r="1338" spans="1:5" ht="18" customHeight="1">
      <c r="A1338">
        <v>1337</v>
      </c>
      <c r="B1338" t="s">
        <v>6242</v>
      </c>
      <c r="C1338" t="s">
        <v>1872</v>
      </c>
      <c r="E1338" s="17" t="s">
        <v>5780</v>
      </c>
    </row>
    <row r="1339" spans="1:5" ht="18" customHeight="1">
      <c r="A1339">
        <v>1338</v>
      </c>
      <c r="B1339" t="s">
        <v>6242</v>
      </c>
      <c r="C1339" t="s">
        <v>1404</v>
      </c>
      <c r="E1339" s="1" t="s">
        <v>5780</v>
      </c>
    </row>
    <row r="1340" spans="1:5" ht="18" customHeight="1">
      <c r="A1340">
        <v>1339</v>
      </c>
      <c r="B1340" t="s">
        <v>6242</v>
      </c>
      <c r="C1340" t="s">
        <v>5096</v>
      </c>
      <c r="E1340" s="17" t="s">
        <v>307</v>
      </c>
    </row>
    <row r="1341" spans="1:5" ht="18" customHeight="1">
      <c r="A1341">
        <v>1340</v>
      </c>
      <c r="B1341" t="s">
        <v>6242</v>
      </c>
      <c r="C1341" t="s">
        <v>5096</v>
      </c>
      <c r="E1341" t="s">
        <v>2127</v>
      </c>
    </row>
    <row r="1342" spans="1:5" ht="18" customHeight="1">
      <c r="A1342">
        <v>1341</v>
      </c>
      <c r="B1342" t="s">
        <v>6242</v>
      </c>
      <c r="C1342" t="s">
        <v>5096</v>
      </c>
      <c r="E1342" t="s">
        <v>2458</v>
      </c>
    </row>
    <row r="1343" spans="1:5" ht="18" customHeight="1">
      <c r="A1343">
        <v>1342</v>
      </c>
      <c r="B1343" t="s">
        <v>6242</v>
      </c>
      <c r="C1343" t="s">
        <v>5096</v>
      </c>
      <c r="E1343" s="17" t="s">
        <v>1504</v>
      </c>
    </row>
    <row r="1344" spans="1:5" ht="18" customHeight="1">
      <c r="A1344">
        <v>1343</v>
      </c>
      <c r="B1344" t="s">
        <v>6242</v>
      </c>
      <c r="C1344" t="s">
        <v>1404</v>
      </c>
      <c r="E1344" t="s">
        <v>3178</v>
      </c>
    </row>
    <row r="1345" spans="1:5" ht="18" customHeight="1">
      <c r="A1345">
        <v>1344</v>
      </c>
      <c r="B1345" t="s">
        <v>6242</v>
      </c>
      <c r="C1345" t="s">
        <v>1404</v>
      </c>
      <c r="E1345" t="s">
        <v>3178</v>
      </c>
    </row>
    <row r="1346" spans="1:5" ht="18" customHeight="1">
      <c r="A1346">
        <v>1345</v>
      </c>
      <c r="B1346" t="s">
        <v>6242</v>
      </c>
      <c r="C1346" t="s">
        <v>1872</v>
      </c>
      <c r="E1346" t="s">
        <v>87</v>
      </c>
    </row>
    <row r="1347" spans="1:5" ht="18" customHeight="1">
      <c r="A1347">
        <v>1346</v>
      </c>
      <c r="B1347" t="s">
        <v>6242</v>
      </c>
      <c r="C1347" t="s">
        <v>1404</v>
      </c>
      <c r="E1347" t="s">
        <v>61</v>
      </c>
    </row>
    <row r="1348" spans="1:5" ht="18" customHeight="1">
      <c r="A1348">
        <v>1347</v>
      </c>
      <c r="B1348" t="s">
        <v>6242</v>
      </c>
      <c r="C1348" t="s">
        <v>5096</v>
      </c>
      <c r="E1348" s="17" t="s">
        <v>5783</v>
      </c>
    </row>
    <row r="1349" spans="1:5" ht="18" customHeight="1">
      <c r="A1349">
        <v>1348</v>
      </c>
      <c r="B1349" t="s">
        <v>6242</v>
      </c>
      <c r="C1349" t="s">
        <v>1404</v>
      </c>
      <c r="E1349" t="s">
        <v>221</v>
      </c>
    </row>
    <row r="1350" spans="1:5" ht="18" customHeight="1">
      <c r="A1350">
        <v>1349</v>
      </c>
      <c r="B1350" t="s">
        <v>6242</v>
      </c>
      <c r="C1350" t="s">
        <v>1404</v>
      </c>
      <c r="E1350" s="17" t="s">
        <v>393</v>
      </c>
    </row>
    <row r="1351" spans="1:5" ht="18" customHeight="1">
      <c r="A1351">
        <v>1350</v>
      </c>
      <c r="B1351" t="s">
        <v>6242</v>
      </c>
      <c r="C1351" t="s">
        <v>1404</v>
      </c>
      <c r="E1351" t="s">
        <v>212</v>
      </c>
    </row>
    <row r="1352" spans="1:5" ht="18" customHeight="1">
      <c r="A1352">
        <v>1351</v>
      </c>
      <c r="B1352" t="s">
        <v>6242</v>
      </c>
      <c r="C1352" t="s">
        <v>1872</v>
      </c>
      <c r="E1352" t="s">
        <v>212</v>
      </c>
    </row>
    <row r="1353" spans="1:5" ht="18" customHeight="1">
      <c r="A1353">
        <v>1352</v>
      </c>
      <c r="B1353" t="s">
        <v>6242</v>
      </c>
      <c r="C1353" t="s">
        <v>1404</v>
      </c>
      <c r="E1353" t="s">
        <v>2372</v>
      </c>
    </row>
    <row r="1354" spans="1:5" ht="18" customHeight="1">
      <c r="A1354">
        <v>1353</v>
      </c>
      <c r="B1354" t="s">
        <v>6242</v>
      </c>
      <c r="C1354" t="s">
        <v>1872</v>
      </c>
      <c r="E1354" t="s">
        <v>2372</v>
      </c>
    </row>
    <row r="1355" spans="1:5" ht="18" customHeight="1">
      <c r="A1355">
        <v>1354</v>
      </c>
      <c r="B1355" t="s">
        <v>6242</v>
      </c>
      <c r="C1355" t="s">
        <v>1872</v>
      </c>
      <c r="E1355" s="17" t="s">
        <v>1511</v>
      </c>
    </row>
    <row r="1356" spans="1:5" ht="18" customHeight="1">
      <c r="A1356">
        <v>1355</v>
      </c>
      <c r="B1356" t="s">
        <v>6240</v>
      </c>
      <c r="C1356" t="s">
        <v>468</v>
      </c>
      <c r="E1356" s="1" t="s">
        <v>1511</v>
      </c>
    </row>
    <row r="1357" spans="1:5" ht="18" customHeight="1">
      <c r="A1357">
        <v>1356</v>
      </c>
      <c r="B1357" t="s">
        <v>6240</v>
      </c>
      <c r="C1357" t="s">
        <v>468</v>
      </c>
      <c r="E1357" t="s">
        <v>121</v>
      </c>
    </row>
    <row r="1358" spans="1:5" ht="18" customHeight="1">
      <c r="A1358">
        <v>1357</v>
      </c>
      <c r="B1358" t="s">
        <v>6240</v>
      </c>
      <c r="C1358" t="s">
        <v>468</v>
      </c>
      <c r="E1358" t="s">
        <v>4866</v>
      </c>
    </row>
    <row r="1359" spans="1:5" ht="18" customHeight="1">
      <c r="A1359">
        <v>1358</v>
      </c>
      <c r="B1359" t="s">
        <v>6240</v>
      </c>
      <c r="C1359" t="s">
        <v>468</v>
      </c>
      <c r="E1359" t="s">
        <v>4327</v>
      </c>
    </row>
    <row r="1360" spans="1:5" ht="18" customHeight="1">
      <c r="A1360">
        <v>1359</v>
      </c>
      <c r="B1360" t="s">
        <v>6240</v>
      </c>
      <c r="C1360" t="s">
        <v>468</v>
      </c>
      <c r="E1360" t="s">
        <v>5388</v>
      </c>
    </row>
    <row r="1361" spans="1:5" ht="18" customHeight="1">
      <c r="A1361">
        <v>1360</v>
      </c>
      <c r="B1361" t="s">
        <v>6240</v>
      </c>
      <c r="C1361" t="s">
        <v>468</v>
      </c>
      <c r="E1361" t="s">
        <v>218</v>
      </c>
    </row>
    <row r="1362" spans="1:5" ht="18" customHeight="1">
      <c r="A1362">
        <v>1361</v>
      </c>
      <c r="B1362" t="s">
        <v>6240</v>
      </c>
      <c r="C1362" t="s">
        <v>468</v>
      </c>
      <c r="E1362" s="17" t="s">
        <v>396</v>
      </c>
    </row>
    <row r="1363" spans="1:5" ht="18" customHeight="1">
      <c r="A1363">
        <v>1362</v>
      </c>
      <c r="B1363" t="s">
        <v>6240</v>
      </c>
      <c r="C1363" t="s">
        <v>468</v>
      </c>
      <c r="E1363" t="s">
        <v>56</v>
      </c>
    </row>
    <row r="1364" spans="1:5" ht="18" customHeight="1">
      <c r="A1364">
        <v>1363</v>
      </c>
      <c r="B1364" t="s">
        <v>6240</v>
      </c>
      <c r="C1364" t="s">
        <v>468</v>
      </c>
      <c r="E1364" t="s">
        <v>56</v>
      </c>
    </row>
    <row r="1365" spans="1:5" ht="18" customHeight="1">
      <c r="A1365">
        <v>1364</v>
      </c>
      <c r="B1365" t="s">
        <v>6240</v>
      </c>
      <c r="C1365" t="s">
        <v>468</v>
      </c>
      <c r="E1365" t="s">
        <v>56</v>
      </c>
    </row>
    <row r="1366" spans="1:5" ht="18" customHeight="1">
      <c r="A1366">
        <v>1365</v>
      </c>
      <c r="B1366" t="s">
        <v>6240</v>
      </c>
      <c r="C1366" t="s">
        <v>468</v>
      </c>
      <c r="E1366" t="s">
        <v>56</v>
      </c>
    </row>
    <row r="1367" spans="1:5" ht="18" customHeight="1">
      <c r="A1367">
        <v>1366</v>
      </c>
      <c r="B1367" t="s">
        <v>6240</v>
      </c>
      <c r="C1367" t="s">
        <v>468</v>
      </c>
      <c r="E1367" t="s">
        <v>56</v>
      </c>
    </row>
    <row r="1368" spans="1:5" ht="18" customHeight="1">
      <c r="A1368">
        <v>1367</v>
      </c>
      <c r="B1368" t="s">
        <v>6240</v>
      </c>
      <c r="C1368" t="s">
        <v>468</v>
      </c>
      <c r="E1368" t="s">
        <v>56</v>
      </c>
    </row>
    <row r="1369" spans="1:5" ht="18" customHeight="1">
      <c r="A1369">
        <v>1368</v>
      </c>
      <c r="B1369" t="s">
        <v>6240</v>
      </c>
      <c r="C1369" t="s">
        <v>468</v>
      </c>
      <c r="E1369" s="17" t="s">
        <v>404</v>
      </c>
    </row>
    <row r="1370" spans="1:5" ht="18" customHeight="1">
      <c r="A1370">
        <v>1369</v>
      </c>
      <c r="B1370" t="s">
        <v>6240</v>
      </c>
      <c r="C1370" t="s">
        <v>468</v>
      </c>
      <c r="E1370" s="1" t="s">
        <v>404</v>
      </c>
    </row>
    <row r="1371" spans="1:5" ht="18" customHeight="1">
      <c r="A1371">
        <v>1370</v>
      </c>
      <c r="B1371" t="s">
        <v>6240</v>
      </c>
      <c r="C1371" t="s">
        <v>468</v>
      </c>
      <c r="E1371" s="1" t="s">
        <v>404</v>
      </c>
    </row>
    <row r="1372" spans="1:5" ht="18" customHeight="1">
      <c r="A1372">
        <v>1371</v>
      </c>
      <c r="B1372" t="s">
        <v>6240</v>
      </c>
      <c r="C1372" t="s">
        <v>468</v>
      </c>
      <c r="E1372" t="s">
        <v>2330</v>
      </c>
    </row>
    <row r="1373" spans="1:5" ht="18" customHeight="1">
      <c r="A1373">
        <v>1372</v>
      </c>
      <c r="B1373" t="s">
        <v>6240</v>
      </c>
      <c r="C1373" t="s">
        <v>468</v>
      </c>
      <c r="E1373" s="17" t="s">
        <v>1526</v>
      </c>
    </row>
    <row r="1374" spans="1:5" ht="18" customHeight="1">
      <c r="A1374">
        <v>1373</v>
      </c>
      <c r="B1374" t="s">
        <v>6240</v>
      </c>
      <c r="C1374" t="s">
        <v>468</v>
      </c>
      <c r="E1374" s="1" t="s">
        <v>1526</v>
      </c>
    </row>
    <row r="1375" spans="1:5" ht="18" customHeight="1">
      <c r="A1375">
        <v>1374</v>
      </c>
      <c r="B1375" t="s">
        <v>6240</v>
      </c>
      <c r="C1375" t="s">
        <v>468</v>
      </c>
      <c r="E1375" t="s">
        <v>141</v>
      </c>
    </row>
    <row r="1376" spans="1:5" ht="18" customHeight="1">
      <c r="A1376">
        <v>1375</v>
      </c>
      <c r="B1376" t="s">
        <v>6240</v>
      </c>
      <c r="C1376" t="s">
        <v>468</v>
      </c>
      <c r="E1376" s="17" t="s">
        <v>250</v>
      </c>
    </row>
    <row r="1377" spans="1:5" ht="18" customHeight="1">
      <c r="A1377">
        <v>1376</v>
      </c>
      <c r="B1377" t="s">
        <v>6240</v>
      </c>
      <c r="C1377" t="s">
        <v>468</v>
      </c>
      <c r="E1377" s="1" t="s">
        <v>250</v>
      </c>
    </row>
    <row r="1378" spans="1:5" ht="18" customHeight="1">
      <c r="A1378">
        <v>1377</v>
      </c>
      <c r="B1378" t="s">
        <v>6240</v>
      </c>
      <c r="C1378" t="s">
        <v>468</v>
      </c>
      <c r="E1378" t="s">
        <v>151</v>
      </c>
    </row>
    <row r="1379" spans="1:5" ht="18" customHeight="1">
      <c r="A1379">
        <v>1378</v>
      </c>
      <c r="B1379" t="s">
        <v>6240</v>
      </c>
      <c r="C1379" t="s">
        <v>468</v>
      </c>
      <c r="E1379" t="s">
        <v>4</v>
      </c>
    </row>
    <row r="1380" spans="1:5" ht="18" customHeight="1">
      <c r="A1380">
        <v>1379</v>
      </c>
      <c r="B1380" t="s">
        <v>6240</v>
      </c>
      <c r="C1380" t="s">
        <v>538</v>
      </c>
      <c r="E1380" t="s">
        <v>4068</v>
      </c>
    </row>
    <row r="1381" spans="1:5" ht="18" customHeight="1">
      <c r="A1381">
        <v>1380</v>
      </c>
      <c r="B1381" t="s">
        <v>6240</v>
      </c>
      <c r="C1381" t="s">
        <v>468</v>
      </c>
      <c r="E1381" t="s">
        <v>466</v>
      </c>
    </row>
    <row r="1382" spans="1:5" ht="18" customHeight="1">
      <c r="A1382">
        <v>1381</v>
      </c>
      <c r="B1382" t="s">
        <v>6240</v>
      </c>
      <c r="C1382" t="s">
        <v>1279</v>
      </c>
      <c r="E1382" s="17" t="s">
        <v>5779</v>
      </c>
    </row>
    <row r="1383" spans="1:5" ht="18" customHeight="1">
      <c r="A1383">
        <v>1382</v>
      </c>
      <c r="B1383" t="s">
        <v>6240</v>
      </c>
      <c r="C1383" t="s">
        <v>1279</v>
      </c>
      <c r="E1383" s="1" t="s">
        <v>5779</v>
      </c>
    </row>
    <row r="1384" spans="1:5" ht="18" customHeight="1">
      <c r="A1384">
        <v>1383</v>
      </c>
      <c r="B1384" t="s">
        <v>6240</v>
      </c>
      <c r="C1384" t="s">
        <v>468</v>
      </c>
      <c r="E1384" t="s">
        <v>197</v>
      </c>
    </row>
    <row r="1385" spans="1:5" ht="18" customHeight="1">
      <c r="A1385">
        <v>1384</v>
      </c>
      <c r="B1385" t="s">
        <v>6240</v>
      </c>
      <c r="C1385" t="s">
        <v>468</v>
      </c>
      <c r="E1385" t="s">
        <v>197</v>
      </c>
    </row>
    <row r="1386" spans="1:5" ht="18" customHeight="1">
      <c r="A1386">
        <v>1385</v>
      </c>
      <c r="B1386" t="s">
        <v>6240</v>
      </c>
      <c r="C1386" t="s">
        <v>468</v>
      </c>
      <c r="E1386" s="17" t="s">
        <v>349</v>
      </c>
    </row>
    <row r="1387" spans="1:5" ht="18" customHeight="1">
      <c r="A1387">
        <v>1386</v>
      </c>
      <c r="B1387" t="s">
        <v>6240</v>
      </c>
      <c r="C1387" t="s">
        <v>468</v>
      </c>
      <c r="E1387" s="1" t="s">
        <v>349</v>
      </c>
    </row>
    <row r="1388" spans="1:5" ht="18" customHeight="1">
      <c r="A1388">
        <v>1387</v>
      </c>
      <c r="B1388" t="s">
        <v>6240</v>
      </c>
      <c r="C1388" t="s">
        <v>468</v>
      </c>
      <c r="E1388" s="1" t="s">
        <v>349</v>
      </c>
    </row>
    <row r="1389" spans="1:5" ht="18" customHeight="1">
      <c r="A1389">
        <v>1388</v>
      </c>
      <c r="B1389" t="s">
        <v>6240</v>
      </c>
      <c r="C1389" t="s">
        <v>468</v>
      </c>
      <c r="E1389" t="s">
        <v>91</v>
      </c>
    </row>
    <row r="1390" spans="1:5" ht="18" customHeight="1">
      <c r="A1390">
        <v>1389</v>
      </c>
      <c r="B1390" t="s">
        <v>6240</v>
      </c>
      <c r="C1390" t="s">
        <v>468</v>
      </c>
      <c r="E1390" s="1" t="s">
        <v>2092</v>
      </c>
    </row>
    <row r="1391" spans="1:5" ht="18" customHeight="1">
      <c r="A1391">
        <v>1390</v>
      </c>
      <c r="B1391" t="s">
        <v>6240</v>
      </c>
      <c r="C1391" t="s">
        <v>468</v>
      </c>
      <c r="E1391" t="s">
        <v>644</v>
      </c>
    </row>
    <row r="1392" spans="1:5" ht="18" customHeight="1">
      <c r="A1392">
        <v>1391</v>
      </c>
      <c r="B1392" t="s">
        <v>6240</v>
      </c>
      <c r="C1392" t="s">
        <v>468</v>
      </c>
      <c r="E1392" t="s">
        <v>644</v>
      </c>
    </row>
    <row r="1393" spans="1:5" ht="18" customHeight="1">
      <c r="A1393">
        <v>1392</v>
      </c>
      <c r="B1393" t="s">
        <v>6240</v>
      </c>
      <c r="C1393" t="s">
        <v>468</v>
      </c>
      <c r="E1393" t="s">
        <v>644</v>
      </c>
    </row>
    <row r="1394" spans="1:5" ht="18" customHeight="1">
      <c r="A1394">
        <v>1393</v>
      </c>
      <c r="B1394" t="s">
        <v>6240</v>
      </c>
      <c r="C1394" t="s">
        <v>468</v>
      </c>
      <c r="E1394" t="s">
        <v>644</v>
      </c>
    </row>
    <row r="1395" spans="1:5" ht="18" customHeight="1">
      <c r="A1395">
        <v>1394</v>
      </c>
      <c r="B1395" t="s">
        <v>6240</v>
      </c>
      <c r="C1395" t="s">
        <v>468</v>
      </c>
      <c r="E1395" t="s">
        <v>644</v>
      </c>
    </row>
    <row r="1396" spans="1:5" ht="18" customHeight="1">
      <c r="A1396">
        <v>1395</v>
      </c>
      <c r="B1396" t="s">
        <v>6240</v>
      </c>
      <c r="C1396" t="s">
        <v>468</v>
      </c>
      <c r="E1396" s="17" t="s">
        <v>1609</v>
      </c>
    </row>
    <row r="1397" spans="1:5" ht="18" customHeight="1">
      <c r="A1397">
        <v>1396</v>
      </c>
      <c r="B1397" t="s">
        <v>6240</v>
      </c>
      <c r="C1397" t="s">
        <v>468</v>
      </c>
      <c r="E1397" s="1" t="s">
        <v>1609</v>
      </c>
    </row>
    <row r="1398" spans="1:5" ht="18" customHeight="1">
      <c r="A1398">
        <v>1397</v>
      </c>
      <c r="B1398" t="s">
        <v>6240</v>
      </c>
      <c r="C1398" t="s">
        <v>468</v>
      </c>
      <c r="E1398" s="1" t="s">
        <v>1609</v>
      </c>
    </row>
    <row r="1399" spans="1:5" ht="18" customHeight="1">
      <c r="A1399">
        <v>1398</v>
      </c>
      <c r="B1399" t="s">
        <v>6240</v>
      </c>
      <c r="C1399" t="s">
        <v>468</v>
      </c>
      <c r="E1399" s="1" t="s">
        <v>1920</v>
      </c>
    </row>
    <row r="1400" spans="1:5" ht="18" customHeight="1">
      <c r="A1400">
        <v>1399</v>
      </c>
      <c r="B1400" t="s">
        <v>6240</v>
      </c>
      <c r="C1400" t="s">
        <v>468</v>
      </c>
      <c r="E1400" t="s">
        <v>84</v>
      </c>
    </row>
    <row r="1401" spans="1:5" ht="18" customHeight="1">
      <c r="A1401">
        <v>1400</v>
      </c>
      <c r="B1401" t="s">
        <v>6240</v>
      </c>
      <c r="C1401" t="s">
        <v>1279</v>
      </c>
      <c r="E1401" t="s">
        <v>3231</v>
      </c>
    </row>
    <row r="1402" spans="1:5" ht="18" customHeight="1">
      <c r="A1402">
        <v>1401</v>
      </c>
      <c r="B1402" t="s">
        <v>6240</v>
      </c>
      <c r="C1402" t="s">
        <v>468</v>
      </c>
      <c r="E1402" t="s">
        <v>3231</v>
      </c>
    </row>
    <row r="1403" spans="1:5" ht="18" customHeight="1">
      <c r="A1403">
        <v>1402</v>
      </c>
      <c r="B1403" t="s">
        <v>6240</v>
      </c>
      <c r="C1403" t="s">
        <v>468</v>
      </c>
      <c r="E1403" s="1" t="s">
        <v>2011</v>
      </c>
    </row>
    <row r="1404" spans="1:5" ht="18" customHeight="1">
      <c r="A1404">
        <v>1403</v>
      </c>
      <c r="B1404" t="s">
        <v>6240</v>
      </c>
      <c r="C1404" t="s">
        <v>468</v>
      </c>
      <c r="E1404" t="s">
        <v>5766</v>
      </c>
    </row>
    <row r="1405" spans="1:5" ht="18" customHeight="1">
      <c r="A1405">
        <v>1404</v>
      </c>
      <c r="B1405" t="s">
        <v>6240</v>
      </c>
      <c r="C1405" t="s">
        <v>468</v>
      </c>
      <c r="E1405" t="s">
        <v>5447</v>
      </c>
    </row>
    <row r="1406" spans="1:5" ht="18" customHeight="1">
      <c r="A1406">
        <v>1405</v>
      </c>
      <c r="B1406" t="s">
        <v>6243</v>
      </c>
      <c r="C1406" t="s">
        <v>1404</v>
      </c>
      <c r="E1406" s="17" t="s">
        <v>1612</v>
      </c>
    </row>
    <row r="1407" spans="1:5" ht="18" customHeight="1">
      <c r="A1407">
        <v>1406</v>
      </c>
      <c r="B1407" t="s">
        <v>6243</v>
      </c>
      <c r="C1407" t="s">
        <v>1404</v>
      </c>
      <c r="E1407" t="s">
        <v>23</v>
      </c>
    </row>
    <row r="1408" spans="1:5" ht="18" customHeight="1">
      <c r="A1408">
        <v>1407</v>
      </c>
      <c r="B1408" t="s">
        <v>6243</v>
      </c>
      <c r="C1408" t="s">
        <v>1872</v>
      </c>
      <c r="E1408" s="17" t="s">
        <v>265</v>
      </c>
    </row>
    <row r="1409" spans="1:5" ht="18" customHeight="1">
      <c r="A1409">
        <v>1408</v>
      </c>
      <c r="B1409" t="s">
        <v>6243</v>
      </c>
      <c r="C1409" t="s">
        <v>1872</v>
      </c>
      <c r="E1409" t="s">
        <v>227</v>
      </c>
    </row>
    <row r="1410" spans="1:5" ht="18" customHeight="1">
      <c r="A1410">
        <v>1409</v>
      </c>
      <c r="B1410" t="s">
        <v>6243</v>
      </c>
      <c r="C1410" t="s">
        <v>1404</v>
      </c>
      <c r="E1410" s="17" t="s">
        <v>412</v>
      </c>
    </row>
    <row r="1411" spans="1:5" ht="18" customHeight="1">
      <c r="A1411">
        <v>1410</v>
      </c>
      <c r="B1411" t="s">
        <v>6243</v>
      </c>
      <c r="C1411" t="s">
        <v>1872</v>
      </c>
      <c r="E1411" s="1" t="s">
        <v>412</v>
      </c>
    </row>
    <row r="1412" spans="1:5" ht="18" customHeight="1">
      <c r="A1412">
        <v>1411</v>
      </c>
      <c r="B1412" t="s">
        <v>6243</v>
      </c>
      <c r="C1412" t="s">
        <v>1872</v>
      </c>
      <c r="E1412" t="s">
        <v>96</v>
      </c>
    </row>
    <row r="1413" spans="1:5" ht="18" customHeight="1">
      <c r="A1413">
        <v>1412</v>
      </c>
      <c r="B1413" t="s">
        <v>6243</v>
      </c>
      <c r="C1413" t="s">
        <v>441</v>
      </c>
      <c r="E1413" s="17" t="s">
        <v>272</v>
      </c>
    </row>
    <row r="1414" spans="1:5" ht="18" customHeight="1">
      <c r="A1414">
        <v>1413</v>
      </c>
      <c r="B1414" t="s">
        <v>6243</v>
      </c>
      <c r="C1414" t="s">
        <v>1404</v>
      </c>
      <c r="E1414" t="s">
        <v>180</v>
      </c>
    </row>
    <row r="1415" spans="1:5" ht="18" customHeight="1">
      <c r="A1415">
        <v>1414</v>
      </c>
      <c r="B1415" t="s">
        <v>6243</v>
      </c>
      <c r="C1415" t="s">
        <v>1872</v>
      </c>
      <c r="E1415" t="s">
        <v>2614</v>
      </c>
    </row>
    <row r="1416" spans="1:5" ht="18" customHeight="1">
      <c r="A1416">
        <v>1415</v>
      </c>
      <c r="B1416" t="s">
        <v>6243</v>
      </c>
      <c r="C1416" t="s">
        <v>1872</v>
      </c>
      <c r="E1416" t="s">
        <v>109</v>
      </c>
    </row>
    <row r="1417" spans="1:5" ht="18" customHeight="1">
      <c r="A1417">
        <v>1416</v>
      </c>
      <c r="B1417" t="s">
        <v>6243</v>
      </c>
      <c r="C1417" t="s">
        <v>1404</v>
      </c>
      <c r="E1417" t="s">
        <v>109</v>
      </c>
    </row>
    <row r="1418" spans="1:5" ht="18" customHeight="1">
      <c r="A1418">
        <v>1417</v>
      </c>
      <c r="B1418" t="s">
        <v>6243</v>
      </c>
      <c r="C1418" t="s">
        <v>1404</v>
      </c>
      <c r="E1418" s="17" t="s">
        <v>357</v>
      </c>
    </row>
    <row r="1419" spans="1:5" ht="18" customHeight="1">
      <c r="A1419">
        <v>1418</v>
      </c>
      <c r="B1419" t="s">
        <v>6243</v>
      </c>
      <c r="C1419" t="s">
        <v>1404</v>
      </c>
      <c r="E1419" s="1" t="s">
        <v>357</v>
      </c>
    </row>
    <row r="1420" spans="1:5" ht="18" customHeight="1">
      <c r="A1420">
        <v>1419</v>
      </c>
      <c r="B1420" t="s">
        <v>6243</v>
      </c>
      <c r="C1420" t="s">
        <v>1404</v>
      </c>
      <c r="E1420" t="s">
        <v>3151</v>
      </c>
    </row>
    <row r="1421" spans="1:5" ht="18" customHeight="1">
      <c r="A1421">
        <v>1420</v>
      </c>
      <c r="B1421" t="s">
        <v>6243</v>
      </c>
      <c r="C1421" t="s">
        <v>1404</v>
      </c>
      <c r="E1421" t="s">
        <v>2227</v>
      </c>
    </row>
    <row r="1422" spans="1:5" ht="18" customHeight="1">
      <c r="A1422">
        <v>1421</v>
      </c>
      <c r="B1422" t="s">
        <v>6243</v>
      </c>
      <c r="C1422" t="s">
        <v>1872</v>
      </c>
      <c r="E1422" s="17" t="s">
        <v>1428</v>
      </c>
    </row>
    <row r="1423" spans="1:5" ht="18" customHeight="1">
      <c r="A1423">
        <v>1422</v>
      </c>
      <c r="B1423" t="s">
        <v>6243</v>
      </c>
      <c r="C1423" t="s">
        <v>1872</v>
      </c>
      <c r="E1423" s="17" t="s">
        <v>276</v>
      </c>
    </row>
    <row r="1424" spans="1:5" ht="18" customHeight="1">
      <c r="A1424">
        <v>1423</v>
      </c>
      <c r="B1424" t="s">
        <v>6243</v>
      </c>
      <c r="C1424" t="s">
        <v>1404</v>
      </c>
      <c r="E1424" s="1" t="s">
        <v>276</v>
      </c>
    </row>
    <row r="1425" spans="1:5" ht="18" customHeight="1">
      <c r="A1425">
        <v>1424</v>
      </c>
      <c r="B1425" t="s">
        <v>6243</v>
      </c>
      <c r="C1425" t="s">
        <v>1866</v>
      </c>
      <c r="E1425" s="17" t="s">
        <v>340</v>
      </c>
    </row>
    <row r="1426" spans="1:5" ht="18" customHeight="1">
      <c r="A1426">
        <v>1425</v>
      </c>
      <c r="B1426" t="s">
        <v>6243</v>
      </c>
      <c r="C1426" t="s">
        <v>1872</v>
      </c>
      <c r="E1426" s="17" t="s">
        <v>344</v>
      </c>
    </row>
    <row r="1427" spans="1:5" ht="18" customHeight="1">
      <c r="A1427">
        <v>1426</v>
      </c>
      <c r="B1427" t="s">
        <v>6243</v>
      </c>
      <c r="C1427" t="s">
        <v>1404</v>
      </c>
      <c r="E1427" s="17" t="s">
        <v>1493</v>
      </c>
    </row>
    <row r="1428" spans="1:5" ht="18" customHeight="1">
      <c r="A1428">
        <v>1427</v>
      </c>
      <c r="B1428" t="s">
        <v>6243</v>
      </c>
      <c r="C1428" t="s">
        <v>1872</v>
      </c>
      <c r="E1428" t="s">
        <v>4032</v>
      </c>
    </row>
    <row r="1429" spans="1:5" ht="18" customHeight="1">
      <c r="A1429">
        <v>1428</v>
      </c>
      <c r="B1429" t="s">
        <v>6243</v>
      </c>
      <c r="C1429" t="s">
        <v>1404</v>
      </c>
      <c r="E1429" t="s">
        <v>5278</v>
      </c>
    </row>
    <row r="1430" spans="1:5" ht="18" customHeight="1">
      <c r="A1430">
        <v>1429</v>
      </c>
      <c r="B1430" t="s">
        <v>6243</v>
      </c>
      <c r="C1430" t="s">
        <v>1404</v>
      </c>
      <c r="E1430" t="s">
        <v>166</v>
      </c>
    </row>
    <row r="1431" spans="1:5" ht="18" customHeight="1">
      <c r="A1431">
        <v>1430</v>
      </c>
      <c r="B1431" t="s">
        <v>6243</v>
      </c>
      <c r="C1431" t="s">
        <v>1404</v>
      </c>
      <c r="E1431" s="17" t="s">
        <v>301</v>
      </c>
    </row>
    <row r="1432" spans="1:5" ht="18" customHeight="1">
      <c r="A1432">
        <v>1431</v>
      </c>
      <c r="B1432" t="s">
        <v>6243</v>
      </c>
      <c r="C1432" t="s">
        <v>1404</v>
      </c>
      <c r="E1432" s="1" t="s">
        <v>301</v>
      </c>
    </row>
    <row r="1433" spans="1:5" ht="18" customHeight="1">
      <c r="A1433">
        <v>1432</v>
      </c>
      <c r="B1433" t="s">
        <v>6243</v>
      </c>
      <c r="C1433" t="s">
        <v>1872</v>
      </c>
      <c r="E1433" t="s">
        <v>5158</v>
      </c>
    </row>
    <row r="1434" spans="1:5" ht="18" customHeight="1">
      <c r="A1434">
        <v>1433</v>
      </c>
      <c r="B1434" t="s">
        <v>6243</v>
      </c>
      <c r="C1434" t="s">
        <v>1872</v>
      </c>
      <c r="E1434" t="s">
        <v>4194</v>
      </c>
    </row>
    <row r="1435" spans="1:5" ht="18" customHeight="1">
      <c r="A1435">
        <v>1434</v>
      </c>
      <c r="B1435" t="s">
        <v>6243</v>
      </c>
      <c r="C1435" t="s">
        <v>1872</v>
      </c>
      <c r="E1435" t="s">
        <v>119</v>
      </c>
    </row>
    <row r="1436" spans="1:5" ht="18" customHeight="1">
      <c r="A1436">
        <v>1435</v>
      </c>
      <c r="B1436" t="s">
        <v>6243</v>
      </c>
      <c r="C1436" t="s">
        <v>1404</v>
      </c>
      <c r="E1436" s="17" t="s">
        <v>306</v>
      </c>
    </row>
    <row r="1437" spans="1:5" ht="18" customHeight="1">
      <c r="A1437">
        <v>1436</v>
      </c>
      <c r="B1437" t="s">
        <v>6243</v>
      </c>
      <c r="C1437" t="s">
        <v>1404</v>
      </c>
      <c r="E1437" t="s">
        <v>99</v>
      </c>
    </row>
    <row r="1438" spans="1:5" ht="18" customHeight="1">
      <c r="A1438">
        <v>1437</v>
      </c>
      <c r="B1438" t="s">
        <v>6243</v>
      </c>
      <c r="C1438" t="s">
        <v>1872</v>
      </c>
      <c r="E1438" t="s">
        <v>99</v>
      </c>
    </row>
    <row r="1439" spans="1:5" ht="18" customHeight="1">
      <c r="A1439">
        <v>1438</v>
      </c>
      <c r="B1439" t="s">
        <v>6243</v>
      </c>
      <c r="C1439" t="s">
        <v>1872</v>
      </c>
      <c r="E1439" t="s">
        <v>99</v>
      </c>
    </row>
    <row r="1440" spans="1:5" ht="18" customHeight="1">
      <c r="A1440">
        <v>1439</v>
      </c>
      <c r="B1440" t="s">
        <v>6243</v>
      </c>
      <c r="C1440" t="s">
        <v>1404</v>
      </c>
      <c r="E1440" t="s">
        <v>99</v>
      </c>
    </row>
    <row r="1441" spans="1:5" ht="18" customHeight="1">
      <c r="A1441">
        <v>1440</v>
      </c>
      <c r="B1441" t="s">
        <v>6243</v>
      </c>
      <c r="C1441" t="s">
        <v>1404</v>
      </c>
      <c r="E1441" t="s">
        <v>99</v>
      </c>
    </row>
    <row r="1442" spans="1:5" ht="18" customHeight="1">
      <c r="A1442">
        <v>1441</v>
      </c>
      <c r="B1442" t="s">
        <v>6243</v>
      </c>
      <c r="C1442" t="s">
        <v>1404</v>
      </c>
      <c r="E1442" t="s">
        <v>99</v>
      </c>
    </row>
    <row r="1443" spans="1:5" ht="18" customHeight="1">
      <c r="A1443">
        <v>1442</v>
      </c>
      <c r="B1443" t="s">
        <v>6243</v>
      </c>
      <c r="C1443" t="s">
        <v>1872</v>
      </c>
      <c r="E1443" s="17" t="s">
        <v>1446</v>
      </c>
    </row>
    <row r="1444" spans="1:5" ht="18" customHeight="1">
      <c r="A1444">
        <v>1443</v>
      </c>
      <c r="B1444" t="s">
        <v>6243</v>
      </c>
      <c r="C1444" t="s">
        <v>1872</v>
      </c>
      <c r="E1444" s="1" t="s">
        <v>1446</v>
      </c>
    </row>
    <row r="1445" spans="1:5" ht="18" customHeight="1">
      <c r="A1445">
        <v>1444</v>
      </c>
      <c r="B1445" t="s">
        <v>6243</v>
      </c>
      <c r="C1445" t="s">
        <v>1872</v>
      </c>
      <c r="E1445" s="1" t="s">
        <v>1446</v>
      </c>
    </row>
    <row r="1446" spans="1:5" ht="18" customHeight="1">
      <c r="A1446">
        <v>1445</v>
      </c>
      <c r="B1446" t="s">
        <v>6243</v>
      </c>
      <c r="C1446" t="s">
        <v>1866</v>
      </c>
      <c r="E1446" t="s">
        <v>147</v>
      </c>
    </row>
    <row r="1447" spans="1:5" ht="18" customHeight="1">
      <c r="A1447">
        <v>1446</v>
      </c>
      <c r="B1447" t="s">
        <v>6243</v>
      </c>
      <c r="C1447" t="s">
        <v>1872</v>
      </c>
      <c r="E1447" t="s">
        <v>901</v>
      </c>
    </row>
    <row r="1448" spans="1:5" ht="18" customHeight="1">
      <c r="A1448">
        <v>1447</v>
      </c>
      <c r="B1448" t="s">
        <v>6243</v>
      </c>
      <c r="C1448" t="s">
        <v>1872</v>
      </c>
      <c r="E1448" t="s">
        <v>901</v>
      </c>
    </row>
    <row r="1449" spans="1:5" ht="18" customHeight="1">
      <c r="A1449">
        <v>1448</v>
      </c>
      <c r="B1449" t="s">
        <v>6243</v>
      </c>
      <c r="C1449" t="s">
        <v>1404</v>
      </c>
      <c r="E1449" t="s">
        <v>147</v>
      </c>
    </row>
    <row r="1450" spans="1:5" ht="18" customHeight="1">
      <c r="A1450">
        <v>1449</v>
      </c>
      <c r="B1450" t="s">
        <v>6243</v>
      </c>
      <c r="C1450" t="s">
        <v>1404</v>
      </c>
      <c r="E1450" t="s">
        <v>901</v>
      </c>
    </row>
    <row r="1451" spans="1:5" ht="18" customHeight="1">
      <c r="A1451">
        <v>1450</v>
      </c>
      <c r="B1451" t="s">
        <v>6243</v>
      </c>
      <c r="C1451" t="s">
        <v>1404</v>
      </c>
      <c r="E1451" t="s">
        <v>147</v>
      </c>
    </row>
    <row r="1452" spans="1:5" ht="18" customHeight="1">
      <c r="A1452">
        <v>1451</v>
      </c>
      <c r="B1452" t="s">
        <v>6243</v>
      </c>
      <c r="C1452" t="s">
        <v>1872</v>
      </c>
      <c r="E1452" s="17" t="s">
        <v>271</v>
      </c>
    </row>
    <row r="1453" spans="1:5" ht="18" customHeight="1">
      <c r="A1453">
        <v>1452</v>
      </c>
      <c r="B1453" t="s">
        <v>6243</v>
      </c>
      <c r="C1453" t="s">
        <v>1404</v>
      </c>
      <c r="E1453" s="1" t="s">
        <v>271</v>
      </c>
    </row>
    <row r="1454" spans="1:5" ht="18" customHeight="1">
      <c r="A1454">
        <v>1453</v>
      </c>
      <c r="B1454" t="s">
        <v>6243</v>
      </c>
      <c r="C1454" t="s">
        <v>1872</v>
      </c>
      <c r="E1454" s="1" t="s">
        <v>271</v>
      </c>
    </row>
    <row r="1455" spans="1:5" ht="18" customHeight="1">
      <c r="A1455">
        <v>1454</v>
      </c>
      <c r="B1455" t="s">
        <v>6243</v>
      </c>
      <c r="C1455" t="s">
        <v>1404</v>
      </c>
      <c r="E1455" s="17" t="s">
        <v>277</v>
      </c>
    </row>
    <row r="1456" spans="1:5" ht="18" customHeight="1">
      <c r="A1456">
        <v>1455</v>
      </c>
      <c r="B1456" t="s">
        <v>6243</v>
      </c>
      <c r="C1456" t="s">
        <v>1404</v>
      </c>
      <c r="E1456" s="1" t="s">
        <v>277</v>
      </c>
    </row>
    <row r="1457" spans="1:5" ht="18" customHeight="1">
      <c r="A1457">
        <v>1456</v>
      </c>
      <c r="B1457" t="s">
        <v>6243</v>
      </c>
      <c r="C1457" t="s">
        <v>1404</v>
      </c>
      <c r="E1457" t="s">
        <v>5380</v>
      </c>
    </row>
    <row r="1458" spans="1:5" ht="18" customHeight="1">
      <c r="A1458">
        <v>1457</v>
      </c>
      <c r="B1458" t="s">
        <v>6243</v>
      </c>
      <c r="C1458" t="s">
        <v>1872</v>
      </c>
      <c r="E1458" t="s">
        <v>142</v>
      </c>
    </row>
    <row r="1459" spans="1:5" ht="18" customHeight="1">
      <c r="A1459">
        <v>1458</v>
      </c>
      <c r="B1459" t="s">
        <v>6243</v>
      </c>
      <c r="C1459" t="s">
        <v>1404</v>
      </c>
      <c r="E1459" s="17" t="s">
        <v>1535</v>
      </c>
    </row>
    <row r="1460" spans="1:5" ht="18" customHeight="1">
      <c r="A1460">
        <v>1459</v>
      </c>
      <c r="B1460" t="s">
        <v>6243</v>
      </c>
      <c r="C1460" t="s">
        <v>1872</v>
      </c>
      <c r="E1460" s="17" t="s">
        <v>293</v>
      </c>
    </row>
    <row r="1461" spans="1:5" ht="18" customHeight="1">
      <c r="A1461">
        <v>1460</v>
      </c>
      <c r="B1461" t="s">
        <v>6243</v>
      </c>
      <c r="C1461" t="s">
        <v>1404</v>
      </c>
      <c r="E1461" s="1" t="s">
        <v>293</v>
      </c>
    </row>
    <row r="1462" spans="1:5" ht="18" customHeight="1">
      <c r="A1462">
        <v>1461</v>
      </c>
      <c r="B1462" t="s">
        <v>6243</v>
      </c>
      <c r="C1462" t="s">
        <v>1404</v>
      </c>
      <c r="E1462" s="1" t="s">
        <v>293</v>
      </c>
    </row>
    <row r="1463" spans="1:5" ht="18" customHeight="1">
      <c r="A1463">
        <v>1462</v>
      </c>
      <c r="B1463" t="s">
        <v>6243</v>
      </c>
      <c r="C1463" t="s">
        <v>1872</v>
      </c>
      <c r="E1463" t="s">
        <v>159</v>
      </c>
    </row>
    <row r="1464" spans="1:5" ht="18" customHeight="1">
      <c r="A1464">
        <v>1463</v>
      </c>
      <c r="B1464" t="s">
        <v>6243</v>
      </c>
      <c r="C1464" t="s">
        <v>1872</v>
      </c>
      <c r="E1464" t="s">
        <v>159</v>
      </c>
    </row>
    <row r="1465" spans="1:5" ht="18" customHeight="1">
      <c r="A1465">
        <v>1464</v>
      </c>
      <c r="B1465" t="s">
        <v>6243</v>
      </c>
      <c r="C1465" t="s">
        <v>1404</v>
      </c>
      <c r="E1465" t="s">
        <v>159</v>
      </c>
    </row>
    <row r="1466" spans="1:5" ht="18" customHeight="1">
      <c r="A1466">
        <v>1465</v>
      </c>
      <c r="B1466" t="s">
        <v>6243</v>
      </c>
      <c r="C1466" t="s">
        <v>1404</v>
      </c>
      <c r="E1466" t="s">
        <v>5317</v>
      </c>
    </row>
    <row r="1467" spans="1:5" ht="18" customHeight="1">
      <c r="A1467">
        <v>1466</v>
      </c>
      <c r="B1467" t="s">
        <v>6243</v>
      </c>
      <c r="C1467" t="s">
        <v>1872</v>
      </c>
      <c r="E1467" t="s">
        <v>4392</v>
      </c>
    </row>
    <row r="1468" spans="1:5" ht="18" customHeight="1">
      <c r="A1468">
        <v>1467</v>
      </c>
      <c r="B1468" t="s">
        <v>6243</v>
      </c>
      <c r="C1468" t="s">
        <v>1872</v>
      </c>
      <c r="E1468" s="17" t="s">
        <v>5797</v>
      </c>
    </row>
    <row r="1469" spans="1:5" ht="18" customHeight="1">
      <c r="A1469">
        <v>1468</v>
      </c>
      <c r="B1469" t="s">
        <v>6243</v>
      </c>
      <c r="C1469" t="s">
        <v>1872</v>
      </c>
      <c r="E1469" s="1" t="s">
        <v>2121</v>
      </c>
    </row>
    <row r="1470" spans="1:5" ht="18" customHeight="1">
      <c r="A1470">
        <v>1469</v>
      </c>
      <c r="B1470" t="s">
        <v>6243</v>
      </c>
      <c r="C1470" t="s">
        <v>1404</v>
      </c>
      <c r="E1470" t="s">
        <v>3212</v>
      </c>
    </row>
    <row r="1471" spans="1:5" ht="18" customHeight="1">
      <c r="A1471">
        <v>1470</v>
      </c>
      <c r="B1471" t="s">
        <v>6243</v>
      </c>
      <c r="C1471" t="s">
        <v>1404</v>
      </c>
      <c r="E1471" t="s">
        <v>2311</v>
      </c>
    </row>
    <row r="1472" spans="1:5" ht="18" customHeight="1">
      <c r="A1472">
        <v>1471</v>
      </c>
      <c r="B1472" t="s">
        <v>6243</v>
      </c>
      <c r="C1472" t="s">
        <v>1404</v>
      </c>
      <c r="E1472" s="17" t="s">
        <v>1475</v>
      </c>
    </row>
    <row r="1473" spans="1:5" ht="18" customHeight="1">
      <c r="A1473">
        <v>1472</v>
      </c>
      <c r="B1473" t="s">
        <v>6243</v>
      </c>
      <c r="C1473" t="s">
        <v>1404</v>
      </c>
      <c r="E1473" s="1" t="s">
        <v>1475</v>
      </c>
    </row>
    <row r="1474" spans="1:5" ht="18" customHeight="1">
      <c r="A1474">
        <v>1473</v>
      </c>
      <c r="B1474" t="s">
        <v>6243</v>
      </c>
      <c r="C1474" t="s">
        <v>1404</v>
      </c>
      <c r="E1474" t="s">
        <v>1255</v>
      </c>
    </row>
    <row r="1475" spans="1:5" ht="18" customHeight="1">
      <c r="A1475">
        <v>1474</v>
      </c>
      <c r="B1475" t="s">
        <v>6243</v>
      </c>
      <c r="C1475" t="s">
        <v>1404</v>
      </c>
      <c r="E1475" t="s">
        <v>1255</v>
      </c>
    </row>
    <row r="1476" spans="1:5" ht="18" customHeight="1">
      <c r="A1476">
        <v>1475</v>
      </c>
      <c r="B1476" t="s">
        <v>6243</v>
      </c>
      <c r="C1476" t="s">
        <v>1404</v>
      </c>
      <c r="E1476" s="17" t="s">
        <v>429</v>
      </c>
    </row>
    <row r="1477" spans="1:5" ht="18" customHeight="1">
      <c r="A1477">
        <v>1476</v>
      </c>
      <c r="B1477" t="s">
        <v>6243</v>
      </c>
      <c r="C1477" t="s">
        <v>1404</v>
      </c>
      <c r="E1477" s="1" t="s">
        <v>429</v>
      </c>
    </row>
    <row r="1478" spans="1:5" ht="18" customHeight="1">
      <c r="A1478">
        <v>1477</v>
      </c>
      <c r="B1478" t="s">
        <v>6243</v>
      </c>
      <c r="C1478" t="s">
        <v>1872</v>
      </c>
      <c r="E1478" t="s">
        <v>429</v>
      </c>
    </row>
    <row r="1479" spans="1:5" ht="18" customHeight="1">
      <c r="A1479">
        <v>1478</v>
      </c>
      <c r="B1479" t="s">
        <v>6243</v>
      </c>
      <c r="C1479" t="s">
        <v>1872</v>
      </c>
      <c r="E1479" t="s">
        <v>216</v>
      </c>
    </row>
    <row r="1480" spans="1:5" ht="18" customHeight="1">
      <c r="A1480">
        <v>1479</v>
      </c>
      <c r="B1480" t="s">
        <v>6243</v>
      </c>
      <c r="C1480" t="s">
        <v>1404</v>
      </c>
      <c r="E1480" s="17" t="s">
        <v>391</v>
      </c>
    </row>
    <row r="1481" spans="1:5" ht="18" customHeight="1">
      <c r="A1481">
        <v>1480</v>
      </c>
      <c r="B1481" t="s">
        <v>6243</v>
      </c>
      <c r="C1481" t="s">
        <v>1872</v>
      </c>
      <c r="E1481" s="17" t="s">
        <v>363</v>
      </c>
    </row>
    <row r="1482" spans="1:5" ht="18" customHeight="1">
      <c r="A1482">
        <v>1481</v>
      </c>
      <c r="B1482" t="s">
        <v>6243</v>
      </c>
      <c r="C1482" t="s">
        <v>4276</v>
      </c>
      <c r="E1482" t="s">
        <v>4968</v>
      </c>
    </row>
    <row r="1483" spans="1:5" ht="18" customHeight="1">
      <c r="A1483">
        <v>1482</v>
      </c>
      <c r="B1483" t="s">
        <v>6243</v>
      </c>
      <c r="C1483" t="s">
        <v>1866</v>
      </c>
      <c r="E1483" t="s">
        <v>4248</v>
      </c>
    </row>
    <row r="1484" spans="1:5" ht="18" customHeight="1">
      <c r="A1484">
        <v>1483</v>
      </c>
      <c r="B1484" t="s">
        <v>6243</v>
      </c>
      <c r="C1484" t="s">
        <v>1404</v>
      </c>
      <c r="E1484" t="s">
        <v>5350</v>
      </c>
    </row>
    <row r="1485" spans="1:5" ht="18" customHeight="1">
      <c r="A1485">
        <v>1484</v>
      </c>
      <c r="B1485" t="s">
        <v>6243</v>
      </c>
      <c r="C1485" t="s">
        <v>1872</v>
      </c>
      <c r="E1485" t="s">
        <v>1340</v>
      </c>
    </row>
    <row r="1486" spans="1:5" ht="18" customHeight="1">
      <c r="A1486">
        <v>1485</v>
      </c>
      <c r="B1486" t="s">
        <v>6243</v>
      </c>
      <c r="C1486" t="s">
        <v>1404</v>
      </c>
      <c r="E1486" s="1" t="s">
        <v>452</v>
      </c>
    </row>
    <row r="1487" spans="1:5" ht="18" customHeight="1">
      <c r="A1487">
        <v>1486</v>
      </c>
      <c r="B1487" t="s">
        <v>6243</v>
      </c>
      <c r="C1487" t="s">
        <v>1872</v>
      </c>
      <c r="E1487" t="s">
        <v>189</v>
      </c>
    </row>
    <row r="1488" spans="1:5" ht="18" customHeight="1">
      <c r="A1488">
        <v>1487</v>
      </c>
      <c r="B1488" t="s">
        <v>6243</v>
      </c>
      <c r="C1488" t="s">
        <v>1404</v>
      </c>
      <c r="E1488" t="s">
        <v>36</v>
      </c>
    </row>
    <row r="1489" spans="1:5" ht="18" customHeight="1">
      <c r="A1489">
        <v>1488</v>
      </c>
      <c r="B1489" t="s">
        <v>6243</v>
      </c>
      <c r="C1489" t="s">
        <v>1872</v>
      </c>
      <c r="E1489" t="s">
        <v>36</v>
      </c>
    </row>
    <row r="1490" spans="1:5" ht="18" customHeight="1">
      <c r="A1490">
        <v>1489</v>
      </c>
      <c r="B1490" t="s">
        <v>6243</v>
      </c>
      <c r="C1490" t="s">
        <v>1404</v>
      </c>
      <c r="E1490" t="s">
        <v>189</v>
      </c>
    </row>
    <row r="1491" spans="1:5" ht="18" customHeight="1">
      <c r="A1491">
        <v>1490</v>
      </c>
      <c r="B1491" t="s">
        <v>6243</v>
      </c>
      <c r="C1491" t="s">
        <v>1866</v>
      </c>
      <c r="E1491" s="17" t="s">
        <v>305</v>
      </c>
    </row>
    <row r="1492" spans="1:5" ht="18" customHeight="1">
      <c r="A1492">
        <v>1491</v>
      </c>
      <c r="B1492" t="s">
        <v>6243</v>
      </c>
      <c r="C1492" t="s">
        <v>1404</v>
      </c>
      <c r="E1492" s="1" t="s">
        <v>305</v>
      </c>
    </row>
    <row r="1493" spans="1:5" ht="18" customHeight="1">
      <c r="A1493">
        <v>1492</v>
      </c>
      <c r="B1493" t="s">
        <v>6243</v>
      </c>
      <c r="C1493" t="s">
        <v>1404</v>
      </c>
      <c r="E1493" t="s">
        <v>5407</v>
      </c>
    </row>
    <row r="1494" spans="1:5" ht="18" customHeight="1">
      <c r="A1494">
        <v>1493</v>
      </c>
      <c r="B1494" t="s">
        <v>6243</v>
      </c>
      <c r="C1494" t="s">
        <v>1404</v>
      </c>
      <c r="E1494" t="s">
        <v>4381</v>
      </c>
    </row>
    <row r="1495" spans="1:5" ht="18" customHeight="1">
      <c r="A1495">
        <v>1494</v>
      </c>
      <c r="B1495" t="s">
        <v>6243</v>
      </c>
      <c r="C1495" t="s">
        <v>1404</v>
      </c>
      <c r="E1495" t="s">
        <v>4381</v>
      </c>
    </row>
    <row r="1496" spans="1:5" ht="18" customHeight="1">
      <c r="A1496">
        <v>1495</v>
      </c>
      <c r="B1496" t="s">
        <v>6243</v>
      </c>
      <c r="C1496" t="s">
        <v>1872</v>
      </c>
      <c r="E1496" t="s">
        <v>13</v>
      </c>
    </row>
    <row r="1497" spans="1:5" ht="18" customHeight="1">
      <c r="A1497">
        <v>1496</v>
      </c>
      <c r="B1497" t="s">
        <v>6243</v>
      </c>
      <c r="C1497" t="s">
        <v>1872</v>
      </c>
      <c r="E1497" s="17" t="s">
        <v>384</v>
      </c>
    </row>
    <row r="1498" spans="1:5" ht="18" customHeight="1">
      <c r="A1498">
        <v>1497</v>
      </c>
      <c r="B1498" t="s">
        <v>6243</v>
      </c>
      <c r="C1498" t="s">
        <v>1404</v>
      </c>
      <c r="E1498" t="s">
        <v>2305</v>
      </c>
    </row>
    <row r="1499" spans="1:5" ht="18" customHeight="1">
      <c r="A1499">
        <v>1498</v>
      </c>
      <c r="B1499" t="s">
        <v>6243</v>
      </c>
      <c r="C1499" t="s">
        <v>1404</v>
      </c>
      <c r="E1499" s="17" t="s">
        <v>1443</v>
      </c>
    </row>
    <row r="1500" spans="1:5" ht="18" customHeight="1">
      <c r="A1500">
        <v>1499</v>
      </c>
      <c r="B1500" t="s">
        <v>6243</v>
      </c>
      <c r="C1500" t="s">
        <v>1912</v>
      </c>
      <c r="E1500" t="s">
        <v>2603</v>
      </c>
    </row>
    <row r="1501" spans="1:5" ht="18" customHeight="1">
      <c r="A1501">
        <v>1500</v>
      </c>
      <c r="B1501" t="s">
        <v>6243</v>
      </c>
      <c r="C1501" t="s">
        <v>1872</v>
      </c>
      <c r="E1501" s="17" t="s">
        <v>1628</v>
      </c>
    </row>
    <row r="1502" spans="1:5" ht="18" customHeight="1">
      <c r="A1502">
        <v>1501</v>
      </c>
      <c r="B1502" t="s">
        <v>6243</v>
      </c>
      <c r="C1502" t="s">
        <v>1866</v>
      </c>
      <c r="E1502" t="s">
        <v>4039</v>
      </c>
    </row>
    <row r="1503" spans="1:5" ht="18" customHeight="1">
      <c r="A1503">
        <v>1502</v>
      </c>
      <c r="B1503" t="s">
        <v>6243</v>
      </c>
      <c r="C1503" t="s">
        <v>1866</v>
      </c>
      <c r="E1503" s="1" t="s">
        <v>1938</v>
      </c>
    </row>
    <row r="1504" spans="1:5" ht="18" customHeight="1">
      <c r="A1504">
        <v>1503</v>
      </c>
      <c r="B1504" t="s">
        <v>6243</v>
      </c>
      <c r="C1504" t="s">
        <v>1872</v>
      </c>
      <c r="E1504" t="s">
        <v>4209</v>
      </c>
    </row>
    <row r="1505" spans="1:5" ht="18" customHeight="1">
      <c r="A1505">
        <v>1504</v>
      </c>
      <c r="B1505" t="s">
        <v>6243</v>
      </c>
      <c r="C1505" t="s">
        <v>1404</v>
      </c>
      <c r="E1505" t="s">
        <v>4209</v>
      </c>
    </row>
    <row r="1506" spans="1:5" ht="18" customHeight="1">
      <c r="A1506">
        <v>1505</v>
      </c>
      <c r="B1506" t="s">
        <v>6243</v>
      </c>
      <c r="C1506" t="s">
        <v>1404</v>
      </c>
      <c r="E1506" t="s">
        <v>5335</v>
      </c>
    </row>
    <row r="1507" spans="1:5" ht="18" customHeight="1">
      <c r="A1507">
        <v>1506</v>
      </c>
      <c r="B1507" t="s">
        <v>6243</v>
      </c>
      <c r="C1507" t="s">
        <v>1872</v>
      </c>
      <c r="E1507" t="s">
        <v>4583</v>
      </c>
    </row>
    <row r="1508" spans="1:5" ht="18" customHeight="1">
      <c r="A1508">
        <v>1507</v>
      </c>
      <c r="B1508" t="s">
        <v>6243</v>
      </c>
      <c r="C1508" t="s">
        <v>1404</v>
      </c>
      <c r="E1508" t="s">
        <v>3163</v>
      </c>
    </row>
    <row r="1509" spans="1:5" ht="18" customHeight="1">
      <c r="A1509">
        <v>1508</v>
      </c>
      <c r="B1509" t="s">
        <v>6243</v>
      </c>
      <c r="C1509" t="s">
        <v>1404</v>
      </c>
      <c r="E1509" t="s">
        <v>2620</v>
      </c>
    </row>
    <row r="1510" spans="1:5" ht="18" customHeight="1">
      <c r="A1510">
        <v>1509</v>
      </c>
      <c r="B1510" t="s">
        <v>6243</v>
      </c>
      <c r="C1510" t="s">
        <v>1404</v>
      </c>
      <c r="E1510" t="s">
        <v>2620</v>
      </c>
    </row>
    <row r="1511" spans="1:5" ht="18" customHeight="1">
      <c r="A1511">
        <v>1510</v>
      </c>
      <c r="B1511" t="s">
        <v>6243</v>
      </c>
      <c r="C1511" t="s">
        <v>1404</v>
      </c>
      <c r="E1511" s="17" t="s">
        <v>1625</v>
      </c>
    </row>
    <row r="1512" spans="1:5" ht="18" customHeight="1">
      <c r="A1512">
        <v>1511</v>
      </c>
      <c r="B1512" t="s">
        <v>6243</v>
      </c>
      <c r="C1512" t="s">
        <v>441</v>
      </c>
      <c r="E1512" s="1" t="s">
        <v>1625</v>
      </c>
    </row>
    <row r="1513" spans="1:5" ht="18" customHeight="1">
      <c r="A1513">
        <v>1512</v>
      </c>
      <c r="B1513" t="s">
        <v>6243</v>
      </c>
      <c r="C1513" t="s">
        <v>441</v>
      </c>
      <c r="E1513" s="17" t="s">
        <v>1859</v>
      </c>
    </row>
    <row r="1514" spans="1:5" ht="18" customHeight="1">
      <c r="A1514">
        <v>1513</v>
      </c>
      <c r="B1514" t="s">
        <v>6243</v>
      </c>
      <c r="C1514" t="s">
        <v>1866</v>
      </c>
      <c r="E1514" s="1" t="s">
        <v>1859</v>
      </c>
    </row>
    <row r="1515" spans="1:5" ht="18" customHeight="1">
      <c r="A1515">
        <v>1514</v>
      </c>
      <c r="B1515" t="s">
        <v>6243</v>
      </c>
      <c r="C1515" t="s">
        <v>1872</v>
      </c>
      <c r="E1515" t="s">
        <v>4698</v>
      </c>
    </row>
    <row r="1516" spans="1:5" ht="18" customHeight="1">
      <c r="A1516">
        <v>1515</v>
      </c>
      <c r="B1516" t="s">
        <v>6243</v>
      </c>
      <c r="C1516" t="s">
        <v>1872</v>
      </c>
      <c r="E1516" t="s">
        <v>4569</v>
      </c>
    </row>
    <row r="1517" spans="1:5" ht="18" customHeight="1">
      <c r="A1517">
        <v>1516</v>
      </c>
      <c r="B1517" t="s">
        <v>6243</v>
      </c>
      <c r="C1517" t="s">
        <v>1404</v>
      </c>
      <c r="E1517" s="17" t="s">
        <v>1566</v>
      </c>
    </row>
    <row r="1518" spans="1:5" ht="18" customHeight="1">
      <c r="A1518">
        <v>1517</v>
      </c>
      <c r="B1518" t="s">
        <v>6243</v>
      </c>
      <c r="C1518" t="s">
        <v>4276</v>
      </c>
      <c r="E1518" s="1" t="s">
        <v>1566</v>
      </c>
    </row>
    <row r="1519" spans="1:5" ht="18" customHeight="1">
      <c r="A1519">
        <v>1518</v>
      </c>
      <c r="B1519" t="s">
        <v>6243</v>
      </c>
      <c r="C1519" t="s">
        <v>1404</v>
      </c>
      <c r="E1519" s="1" t="s">
        <v>1566</v>
      </c>
    </row>
    <row r="1520" spans="1:5" ht="18" customHeight="1">
      <c r="A1520">
        <v>1519</v>
      </c>
      <c r="B1520" t="s">
        <v>6243</v>
      </c>
      <c r="C1520" t="s">
        <v>1404</v>
      </c>
      <c r="E1520" t="s">
        <v>110</v>
      </c>
    </row>
    <row r="1521" spans="1:5" ht="18" customHeight="1">
      <c r="A1521">
        <v>1520</v>
      </c>
      <c r="B1521" t="s">
        <v>6243</v>
      </c>
      <c r="C1521" t="s">
        <v>1872</v>
      </c>
      <c r="E1521" t="s">
        <v>4502</v>
      </c>
    </row>
    <row r="1522" spans="1:5" ht="18" customHeight="1">
      <c r="A1522">
        <v>1521</v>
      </c>
      <c r="B1522" t="s">
        <v>6243</v>
      </c>
      <c r="C1522" t="s">
        <v>1404</v>
      </c>
      <c r="E1522" t="s">
        <v>5300</v>
      </c>
    </row>
    <row r="1523" spans="1:5" ht="18" customHeight="1">
      <c r="A1523">
        <v>1522</v>
      </c>
      <c r="B1523" t="s">
        <v>6243</v>
      </c>
      <c r="C1523" t="s">
        <v>1872</v>
      </c>
      <c r="E1523" s="17" t="s">
        <v>378</v>
      </c>
    </row>
    <row r="1524" spans="1:5" ht="18" customHeight="1">
      <c r="A1524">
        <v>1523</v>
      </c>
      <c r="B1524" t="s">
        <v>6243</v>
      </c>
      <c r="C1524" t="s">
        <v>1404</v>
      </c>
      <c r="E1524" s="1" t="s">
        <v>1981</v>
      </c>
    </row>
    <row r="1525" spans="1:5" ht="18" customHeight="1">
      <c r="A1525">
        <v>1524</v>
      </c>
      <c r="B1525" t="s">
        <v>6243</v>
      </c>
      <c r="C1525" t="s">
        <v>1404</v>
      </c>
      <c r="E1525" t="s">
        <v>144</v>
      </c>
    </row>
    <row r="1526" spans="1:5" ht="18" customHeight="1">
      <c r="A1526">
        <v>1525</v>
      </c>
      <c r="B1526" t="s">
        <v>6243</v>
      </c>
      <c r="C1526" t="s">
        <v>1866</v>
      </c>
      <c r="E1526" s="17" t="s">
        <v>248</v>
      </c>
    </row>
    <row r="1527" spans="1:5" ht="18" customHeight="1">
      <c r="A1527">
        <v>1526</v>
      </c>
      <c r="B1527" t="s">
        <v>6243</v>
      </c>
      <c r="C1527" t="s">
        <v>1404</v>
      </c>
      <c r="E1527" s="1" t="s">
        <v>248</v>
      </c>
    </row>
    <row r="1528" spans="1:5" ht="18" customHeight="1">
      <c r="A1528">
        <v>1527</v>
      </c>
      <c r="B1528" t="s">
        <v>6243</v>
      </c>
      <c r="C1528" t="s">
        <v>1872</v>
      </c>
      <c r="E1528" t="s">
        <v>126</v>
      </c>
    </row>
    <row r="1529" spans="1:5" ht="18" customHeight="1">
      <c r="A1529">
        <v>1528</v>
      </c>
      <c r="B1529" t="s">
        <v>6243</v>
      </c>
      <c r="C1529" t="s">
        <v>1404</v>
      </c>
      <c r="E1529" t="s">
        <v>126</v>
      </c>
    </row>
    <row r="1530" spans="1:5" ht="18" customHeight="1">
      <c r="A1530">
        <v>1529</v>
      </c>
      <c r="B1530" t="s">
        <v>6243</v>
      </c>
      <c r="C1530" t="s">
        <v>1404</v>
      </c>
      <c r="E1530" s="17" t="s">
        <v>433</v>
      </c>
    </row>
    <row r="1531" spans="1:5" ht="18" customHeight="1">
      <c r="A1531">
        <v>1530</v>
      </c>
      <c r="B1531" t="s">
        <v>6243</v>
      </c>
      <c r="C1531" t="s">
        <v>1866</v>
      </c>
      <c r="E1531" s="1" t="s">
        <v>433</v>
      </c>
    </row>
    <row r="1532" spans="1:5" ht="18" customHeight="1">
      <c r="A1532">
        <v>1531</v>
      </c>
      <c r="B1532" t="s">
        <v>6243</v>
      </c>
      <c r="C1532" t="s">
        <v>1872</v>
      </c>
      <c r="E1532" t="s">
        <v>4347</v>
      </c>
    </row>
    <row r="1533" spans="1:5" ht="18" customHeight="1">
      <c r="A1533">
        <v>1532</v>
      </c>
      <c r="B1533" t="s">
        <v>6243</v>
      </c>
      <c r="C1533" t="s">
        <v>1404</v>
      </c>
      <c r="E1533" t="s">
        <v>5395</v>
      </c>
    </row>
    <row r="1534" spans="1:5" ht="18" customHeight="1">
      <c r="A1534">
        <v>1533</v>
      </c>
      <c r="B1534" t="s">
        <v>6243</v>
      </c>
      <c r="C1534" t="s">
        <v>1404</v>
      </c>
      <c r="E1534" t="s">
        <v>5233</v>
      </c>
    </row>
    <row r="1535" spans="1:5" ht="18" customHeight="1">
      <c r="A1535">
        <v>1534</v>
      </c>
      <c r="B1535" t="s">
        <v>6243</v>
      </c>
      <c r="C1535" t="s">
        <v>1404</v>
      </c>
      <c r="E1535" t="s">
        <v>4005</v>
      </c>
    </row>
    <row r="1536" spans="1:5" ht="18" customHeight="1">
      <c r="A1536">
        <v>1535</v>
      </c>
      <c r="B1536" t="s">
        <v>6243</v>
      </c>
      <c r="C1536" t="s">
        <v>1404</v>
      </c>
      <c r="E1536" t="s">
        <v>193</v>
      </c>
    </row>
    <row r="1537" spans="1:5" ht="18" customHeight="1">
      <c r="A1537">
        <v>1536</v>
      </c>
      <c r="B1537" t="s">
        <v>6243</v>
      </c>
      <c r="C1537" t="s">
        <v>1872</v>
      </c>
      <c r="E1537" t="s">
        <v>44</v>
      </c>
    </row>
    <row r="1538" spans="1:5" ht="18" customHeight="1">
      <c r="A1538">
        <v>1537</v>
      </c>
      <c r="B1538" t="s">
        <v>6243</v>
      </c>
      <c r="C1538" t="s">
        <v>1404</v>
      </c>
      <c r="E1538" t="s">
        <v>2516</v>
      </c>
    </row>
    <row r="1539" spans="1:5" ht="18" customHeight="1">
      <c r="A1539">
        <v>1538</v>
      </c>
      <c r="B1539" t="s">
        <v>6243</v>
      </c>
      <c r="C1539" t="s">
        <v>1872</v>
      </c>
      <c r="E1539" t="s">
        <v>2516</v>
      </c>
    </row>
    <row r="1540" spans="1:5" ht="18" customHeight="1">
      <c r="A1540">
        <v>1539</v>
      </c>
      <c r="B1540" t="s">
        <v>6243</v>
      </c>
      <c r="C1540" t="s">
        <v>1866</v>
      </c>
      <c r="E1540" t="s">
        <v>2516</v>
      </c>
    </row>
    <row r="1541" spans="1:5" ht="18" customHeight="1">
      <c r="A1541">
        <v>1540</v>
      </c>
      <c r="B1541" t="s">
        <v>6243</v>
      </c>
      <c r="C1541" t="s">
        <v>1404</v>
      </c>
      <c r="E1541" s="17" t="s">
        <v>1556</v>
      </c>
    </row>
    <row r="1542" spans="1:5" ht="18" customHeight="1">
      <c r="A1542">
        <v>1541</v>
      </c>
      <c r="B1542" t="s">
        <v>6243</v>
      </c>
      <c r="C1542" t="s">
        <v>1404</v>
      </c>
      <c r="E1542" s="1" t="s">
        <v>1556</v>
      </c>
    </row>
    <row r="1543" spans="1:5" ht="18" customHeight="1">
      <c r="A1543">
        <v>1542</v>
      </c>
      <c r="B1543" t="s">
        <v>6243</v>
      </c>
      <c r="C1543" t="s">
        <v>1872</v>
      </c>
      <c r="E1543" s="1" t="s">
        <v>1556</v>
      </c>
    </row>
    <row r="1544" spans="1:5" ht="18" customHeight="1">
      <c r="A1544">
        <v>1543</v>
      </c>
      <c r="B1544" t="s">
        <v>6243</v>
      </c>
      <c r="C1544" t="s">
        <v>1872</v>
      </c>
      <c r="E1544" t="s">
        <v>1067</v>
      </c>
    </row>
    <row r="1545" spans="1:5" ht="18" customHeight="1">
      <c r="A1545">
        <v>1544</v>
      </c>
      <c r="B1545" t="s">
        <v>6243</v>
      </c>
      <c r="C1545" t="s">
        <v>1404</v>
      </c>
      <c r="E1545" t="s">
        <v>1067</v>
      </c>
    </row>
    <row r="1546" spans="1:5" ht="18" customHeight="1">
      <c r="A1546">
        <v>1545</v>
      </c>
      <c r="B1546" t="s">
        <v>6243</v>
      </c>
      <c r="C1546" t="s">
        <v>1404</v>
      </c>
      <c r="E1546" t="s">
        <v>223</v>
      </c>
    </row>
    <row r="1547" spans="1:5" ht="18" customHeight="1">
      <c r="A1547">
        <v>1546</v>
      </c>
      <c r="B1547" t="s">
        <v>6243</v>
      </c>
      <c r="C1547" t="s">
        <v>1866</v>
      </c>
      <c r="E1547" s="17" t="s">
        <v>417</v>
      </c>
    </row>
    <row r="1548" spans="1:5" ht="18" customHeight="1">
      <c r="A1548">
        <v>1547</v>
      </c>
      <c r="B1548" t="s">
        <v>6243</v>
      </c>
      <c r="C1548" t="s">
        <v>1872</v>
      </c>
      <c r="E1548" t="s">
        <v>187</v>
      </c>
    </row>
    <row r="1549" spans="1:5" ht="18" customHeight="1">
      <c r="A1549">
        <v>1548</v>
      </c>
      <c r="B1549" t="s">
        <v>6243</v>
      </c>
      <c r="C1549" t="s">
        <v>1872</v>
      </c>
      <c r="E1549" s="17" t="s">
        <v>329</v>
      </c>
    </row>
    <row r="1550" spans="1:5" ht="18" customHeight="1">
      <c r="A1550">
        <v>1549</v>
      </c>
      <c r="B1550" t="s">
        <v>6243</v>
      </c>
      <c r="C1550" t="s">
        <v>1404</v>
      </c>
      <c r="E1550" s="1" t="s">
        <v>329</v>
      </c>
    </row>
    <row r="1551" spans="1:5" ht="18" customHeight="1">
      <c r="A1551">
        <v>1550</v>
      </c>
      <c r="B1551" t="s">
        <v>6243</v>
      </c>
      <c r="C1551" t="s">
        <v>1404</v>
      </c>
      <c r="E1551" t="s">
        <v>75</v>
      </c>
    </row>
    <row r="1552" spans="1:5" ht="18" customHeight="1">
      <c r="A1552">
        <v>1551</v>
      </c>
      <c r="B1552" t="s">
        <v>6243</v>
      </c>
      <c r="C1552" t="s">
        <v>1404</v>
      </c>
      <c r="E1552" s="1" t="s">
        <v>2086</v>
      </c>
    </row>
    <row r="1553" spans="1:5" ht="18" customHeight="1">
      <c r="A1553">
        <v>1552</v>
      </c>
      <c r="B1553" t="s">
        <v>6243</v>
      </c>
      <c r="C1553" t="s">
        <v>1404</v>
      </c>
      <c r="E1553" s="1" t="s">
        <v>5813</v>
      </c>
    </row>
    <row r="1554" spans="1:5" ht="18" customHeight="1">
      <c r="A1554">
        <v>1553</v>
      </c>
      <c r="B1554" t="s">
        <v>6243</v>
      </c>
      <c r="C1554" t="s">
        <v>1404</v>
      </c>
      <c r="E1554" t="s">
        <v>230</v>
      </c>
    </row>
    <row r="1555" spans="1:5" ht="18" customHeight="1">
      <c r="A1555">
        <v>1554</v>
      </c>
      <c r="B1555" t="s">
        <v>6243</v>
      </c>
      <c r="C1555" t="s">
        <v>1404</v>
      </c>
      <c r="E1555" t="s">
        <v>230</v>
      </c>
    </row>
    <row r="1556" spans="1:5" ht="18" customHeight="1">
      <c r="A1556">
        <v>1555</v>
      </c>
      <c r="B1556" t="s">
        <v>6243</v>
      </c>
      <c r="C1556" t="s">
        <v>1404</v>
      </c>
      <c r="E1556" s="17" t="s">
        <v>413</v>
      </c>
    </row>
    <row r="1557" spans="1:5" ht="18" customHeight="1">
      <c r="A1557">
        <v>1556</v>
      </c>
      <c r="B1557" t="s">
        <v>6243</v>
      </c>
      <c r="C1557" t="s">
        <v>1866</v>
      </c>
      <c r="E1557" s="1" t="s">
        <v>413</v>
      </c>
    </row>
  </sheetData>
  <sortState xmlns:xlrd2="http://schemas.microsoft.com/office/spreadsheetml/2017/richdata2" ref="D2:D1557">
    <sortCondition ref="D1:D155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WoS</vt:lpstr>
      <vt:lpstr>MedlineWoS</vt:lpstr>
      <vt:lpstr>Embase</vt:lpstr>
      <vt:lpstr>Scopus</vt:lpstr>
      <vt:lpstr>Embase_log</vt:lpstr>
      <vt:lpstr>Medline_log</vt:lpstr>
      <vt:lpstr>Scopus_log</vt:lpstr>
      <vt:lpstr>Total_Search</vt:lpstr>
      <vt:lpstr>Dup_Removed</vt:lpstr>
      <vt:lpstr>Included Pub Type</vt:lpstr>
      <vt:lpstr>Sheet2</vt:lpstr>
      <vt:lpstr>WOS on MC and SM</vt:lpstr>
      <vt:lpstr>WOS on cannabis and SM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Sedigheh Khademi Habibabadi</dc:creator>
  <cp:lastModifiedBy>Christine Hallinan</cp:lastModifiedBy>
  <dcterms:created xsi:type="dcterms:W3CDTF">2020-12-14T01:38:54Z</dcterms:created>
  <dcterms:modified xsi:type="dcterms:W3CDTF">2022-12-20T22:34:18Z</dcterms:modified>
</cp:coreProperties>
</file>