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https://livejohnshopkins-my.sharepoint.com/personal/rramsin2_jh_edu/Documents/Documents/MeatProjects_CLF/NielsenDairy/Dairy-Submission/"/>
    </mc:Choice>
  </mc:AlternateContent>
  <xr:revisionPtr revIDLastSave="0" documentId="8_{40D6A713-8678-1E42-8116-1816FE61A11B}" xr6:coauthVersionLast="47" xr6:coauthVersionMax="47" xr10:uidLastSave="{00000000-0000-0000-0000-000000000000}"/>
  <bookViews>
    <workbookView xWindow="0" yWindow="460" windowWidth="23260" windowHeight="12580" activeTab="2" xr2:uid="{729F4514-212F-CF45-A413-FDC39819E3C8}"/>
  </bookViews>
  <sheets>
    <sheet name="Table of contents" sheetId="15" r:id="rId1"/>
    <sheet name="Table S1" sheetId="18" r:id="rId2"/>
    <sheet name="Table S2" sheetId="19" r:id="rId3"/>
    <sheet name="Table S3" sheetId="20" r:id="rId4"/>
    <sheet name="Table S4" sheetId="16" r:id="rId5"/>
    <sheet name="Table S5" sheetId="12" r:id="rId6"/>
    <sheet name="Table S6" sheetId="13" r:id="rId7"/>
    <sheet name="Table S7" sheetId="14" r:id="rId8"/>
    <sheet name="Table S8" sheetId="9" r:id="rId9"/>
    <sheet name="Table S9" sheetId="1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5" l="1"/>
  <c r="A3" i="15"/>
  <c r="A2" i="15"/>
  <c r="A5" i="15"/>
  <c r="A10" i="15"/>
  <c r="A9" i="15"/>
  <c r="A8" i="15"/>
  <c r="A6" i="15"/>
  <c r="A7" i="15"/>
  <c r="G5" i="12"/>
  <c r="G64" i="12"/>
  <c r="G65" i="12"/>
  <c r="G66" i="12"/>
  <c r="G67" i="12"/>
  <c r="G68" i="12"/>
  <c r="G69" i="12"/>
  <c r="G70" i="12"/>
  <c r="G71" i="12"/>
  <c r="G72" i="12"/>
  <c r="G49" i="12" l="1"/>
  <c r="G24" i="12"/>
  <c r="G23" i="12"/>
  <c r="G22" i="12"/>
  <c r="G21" i="12"/>
  <c r="G20" i="12"/>
  <c r="G19" i="12"/>
  <c r="G61" i="12" l="1"/>
  <c r="G62" i="12"/>
  <c r="G63" i="12"/>
  <c r="G80" i="12"/>
  <c r="G40" i="12"/>
  <c r="G41" i="12"/>
  <c r="G42" i="12"/>
  <c r="G43" i="12"/>
  <c r="G44" i="12"/>
  <c r="G45" i="12"/>
  <c r="G46" i="12"/>
  <c r="G47" i="12"/>
  <c r="G79" i="12"/>
  <c r="G60" i="12"/>
  <c r="G59" i="12"/>
  <c r="G58" i="12"/>
  <c r="G57" i="12"/>
  <c r="G56" i="12"/>
  <c r="G55" i="12"/>
  <c r="G54" i="12"/>
  <c r="G53" i="12"/>
  <c r="G52" i="12"/>
  <c r="G13" i="12"/>
  <c r="G12" i="12"/>
  <c r="G11" i="12"/>
  <c r="G10" i="12"/>
  <c r="G9" i="12"/>
  <c r="G35" i="12" l="1"/>
  <c r="G34" i="12"/>
  <c r="G33" i="12"/>
  <c r="G32" i="12"/>
  <c r="G31" i="12"/>
  <c r="G30" i="12"/>
  <c r="G29" i="12"/>
  <c r="G28" i="12"/>
  <c r="G18" i="12"/>
  <c r="G17" i="12"/>
  <c r="G16" i="12"/>
  <c r="G15" i="12"/>
  <c r="G14" i="12"/>
  <c r="G8" i="12"/>
  <c r="G7" i="12"/>
  <c r="G6" i="12"/>
  <c r="H59" i="9" l="1"/>
  <c r="H56" i="9"/>
  <c r="H58" i="9"/>
  <c r="H57" i="9"/>
  <c r="H60" i="9"/>
  <c r="H61" i="9"/>
  <c r="H22" i="9"/>
  <c r="H19" i="9"/>
  <c r="H20" i="9"/>
  <c r="H21" i="9"/>
  <c r="H15" i="9"/>
</calcChain>
</file>

<file path=xl/sharedStrings.xml><?xml version="1.0" encoding="utf-8"?>
<sst xmlns="http://schemas.openxmlformats.org/spreadsheetml/2006/main" count="1881" uniqueCount="326">
  <si>
    <t>study</t>
  </si>
  <si>
    <t>Ercin et al (2012)</t>
  </si>
  <si>
    <t>Poore &amp; Nemecek (2018)</t>
  </si>
  <si>
    <t>Geburt et al. (2022)</t>
  </si>
  <si>
    <t>L water/L milk</t>
  </si>
  <si>
    <t>milk_type</t>
  </si>
  <si>
    <t>almond</t>
  </si>
  <si>
    <t>coconut</t>
  </si>
  <si>
    <t>oat</t>
  </si>
  <si>
    <t>pea</t>
  </si>
  <si>
    <t>Buchan et al. (2022)</t>
  </si>
  <si>
    <t>cow</t>
  </si>
  <si>
    <t>scope</t>
  </si>
  <si>
    <t>rice</t>
  </si>
  <si>
    <t>soy</t>
  </si>
  <si>
    <t>Water withdrawals</t>
  </si>
  <si>
    <t>L water/0.5 gal milk</t>
  </si>
  <si>
    <t>m^3 water/mt milk</t>
  </si>
  <si>
    <t>Blue WF</t>
  </si>
  <si>
    <t>unit_standardized</t>
  </si>
  <si>
    <t>Total WF</t>
  </si>
  <si>
    <t>m3 water/kg milk</t>
  </si>
  <si>
    <t>no</t>
  </si>
  <si>
    <t>Blue WF, protein basis</t>
  </si>
  <si>
    <t>m3 water/g protein</t>
  </si>
  <si>
    <t>m3 water/L milk</t>
  </si>
  <si>
    <t>kg water/1.42 L milk</t>
  </si>
  <si>
    <t>Reinhardt et al. (2020)</t>
  </si>
  <si>
    <t>L water/kg milk</t>
  </si>
  <si>
    <t>note</t>
  </si>
  <si>
    <t>Global estimate</t>
  </si>
  <si>
    <t>Weighted global average</t>
  </si>
  <si>
    <t>Fresh oat drink (Germany)</t>
  </si>
  <si>
    <t>Aseptic oat drink (Sweden)</t>
  </si>
  <si>
    <t>unit</t>
  </si>
  <si>
    <t>Sweden, semi-skimmed</t>
  </si>
  <si>
    <t>scarcity_weighted</t>
  </si>
  <si>
    <t>yes</t>
  </si>
  <si>
    <t>Total WF, protein basis</t>
  </si>
  <si>
    <t>Florén et al. (2013), SWE</t>
  </si>
  <si>
    <t>Florén et al. (2013), DEU</t>
  </si>
  <si>
    <t>Feraldi et al (2012)</t>
  </si>
  <si>
    <t>Winans et al (2020)</t>
  </si>
  <si>
    <t>Conventional, non-UHT</t>
  </si>
  <si>
    <t>Organic, non-UHT</t>
  </si>
  <si>
    <t>Conventional, UHT</t>
  </si>
  <si>
    <t>Organic, UHT</t>
  </si>
  <si>
    <t>Conventional (Brazil, USA)</t>
  </si>
  <si>
    <t>Organic (Switzerland)</t>
  </si>
  <si>
    <t>2016 estimate</t>
  </si>
  <si>
    <t>2017 estimate</t>
  </si>
  <si>
    <t>water_use_type</t>
  </si>
  <si>
    <t>water_use_standardized</t>
  </si>
  <si>
    <t>water_use</t>
  </si>
  <si>
    <t>water_use_avg</t>
  </si>
  <si>
    <t>milk_type_note</t>
  </si>
  <si>
    <t>Tesco (2012)</t>
  </si>
  <si>
    <t>Data in this row is only from one of the two studies cited by Smedman et al (other study already reported/reflected above: Birgersson et al); original source was not available online: Soya Alpro. Burton Latimer, UK: 2009. The Alpro sustainable development report 2009. Available from: http://www.naturalsoya.co.uk/download/ALPRO_SD%20report_FINAL.pdf [cited 14 June 2010] 
Ecofys. Alpro Ecofys CO2-emissions report. 2009. Available from: http://jointhemovementnow.org/docs/Alpro_Ecofys_CO2_emissions_report.pdf [cited 14 June 2010]</t>
  </si>
  <si>
    <t>Smedman et al. (2010)</t>
  </si>
  <si>
    <t xml:space="preserve">Original source of data is unpublished thesis that is not available online: Dahllöv O, Gustafsson M. (2009). Masters Thesis at the Department of Technology and Society, Environmental and Energy System Studies. Lund, Sweden: Lund University, Department of Technology and Society, Environmental and Energy Systems Studies. Life cycle analysis of Oatly oat drink. </t>
  </si>
  <si>
    <t>Original source: LRF (Federation of Swedish Farmers) Stockholm, Sweden: Federation of Swedish Farmers; 2002. Food and environment – LCA of seven food products.</t>
  </si>
  <si>
    <t>Swedish milk production</t>
  </si>
  <si>
    <t>spelt</t>
  </si>
  <si>
    <t>Global average</t>
  </si>
  <si>
    <t>Head et al. (2011)</t>
  </si>
  <si>
    <t>Grant &amp; Hicks (2018)</t>
  </si>
  <si>
    <t>Granarolo (2016)</t>
  </si>
  <si>
    <t>Florén et al. (2013)</t>
  </si>
  <si>
    <t>Chapa et al. (2020)</t>
  </si>
  <si>
    <t>Blonk et al. (2008)</t>
  </si>
  <si>
    <t>kg CO2e/L milk</t>
  </si>
  <si>
    <t>g CO2e/L milk</t>
  </si>
  <si>
    <t>Birgersson et al. (2009)</t>
  </si>
  <si>
    <t>gwp_time_horizon</t>
  </si>
  <si>
    <t>GWP 100</t>
  </si>
  <si>
    <t>kg CO2e/kg milk</t>
  </si>
  <si>
    <t>Used graph grabber to quantify results reported in a figure</t>
  </si>
  <si>
    <t>Skim</t>
  </si>
  <si>
    <t>Whole</t>
  </si>
  <si>
    <t>2% milkfat</t>
  </si>
  <si>
    <t>1% milkfat</t>
  </si>
  <si>
    <t>GWP 100 (based on use of IPCC factors)</t>
  </si>
  <si>
    <t>Gable top carton</t>
  </si>
  <si>
    <t>Tetra Brik Aseptic carton</t>
  </si>
  <si>
    <t>kg CO2e/0.5 gallon milk</t>
  </si>
  <si>
    <t>Adapted to include packaging GWP reported for coconut milk</t>
  </si>
  <si>
    <t>Aseptic carton</t>
  </si>
  <si>
    <t>Fresh oat drink</t>
  </si>
  <si>
    <t>Semi-skimmed</t>
  </si>
  <si>
    <t>gwp_standardized</t>
  </si>
  <si>
    <t>scope_standardized</t>
  </si>
  <si>
    <t>Unable to disaggregate post-processor gate emissions</t>
  </si>
  <si>
    <t>Whole milk</t>
  </si>
  <si>
    <t>Low-fat</t>
  </si>
  <si>
    <t>Organic whole milk</t>
  </si>
  <si>
    <t>UHT low-fat</t>
  </si>
  <si>
    <t>UHT whole milk</t>
  </si>
  <si>
    <t>Full cream</t>
  </si>
  <si>
    <t>Semi-skim</t>
  </si>
  <si>
    <t>Uncertified</t>
  </si>
  <si>
    <t>Certified</t>
  </si>
  <si>
    <t>Certified organic</t>
  </si>
  <si>
    <t>Uncertified organic</t>
  </si>
  <si>
    <t>Unable to disaggregate post-processor gate emissions; "certified" refers to "soy from countries based on average import figures and that is certified and has thus not been grown on transformed land with high biodiversity, or soy from North America or Europe."</t>
  </si>
  <si>
    <t>Fresh sweetened</t>
  </si>
  <si>
    <t>Unsweetened</t>
  </si>
  <si>
    <t>Calcium enriched</t>
  </si>
  <si>
    <t>Value unsweetened</t>
  </si>
  <si>
    <t>Organic unsweetened</t>
  </si>
  <si>
    <t>Organic sweetened</t>
  </si>
  <si>
    <t>Not reported</t>
  </si>
  <si>
    <t>g CO2e/100 g milk</t>
  </si>
  <si>
    <t>kg CO2e/1.42 L</t>
  </si>
  <si>
    <t>Post-processor-gate GWP was removed using Graph Grabber from Figure S13, pg. 60 of supplement; unable to disaggregate GWP from transportation</t>
  </si>
  <si>
    <t>Scope is described as "cradle to grave" but retail and consumer stages do not appear to be included</t>
  </si>
  <si>
    <t xml:space="preserve">Unless otherwise indicated, if the scope extended beyond the processor gate, packaging was included. Emissions from packaging may or may not have included small contributions from the end-of-life stage. </t>
  </si>
  <si>
    <t>If a given study reported multiple values for the same milk type, here we averaged those values.</t>
  </si>
  <si>
    <t>If a given study reported multiple values for the same milk type, water use type, and use of scarcity weighting, here we averaged those values.</t>
  </si>
  <si>
    <t xml:space="preserve">Unless otherwise indicated, if the scope extended beyond the processor gate, packaging was included. Water use from packaging may or may not have included small contributions from the end-of-life stage. </t>
  </si>
  <si>
    <t>gwp</t>
  </si>
  <si>
    <t>gwp_avg</t>
  </si>
  <si>
    <t>median_gwp</t>
  </si>
  <si>
    <t>Organic</t>
  </si>
  <si>
    <t>GWP 100 (based on Table 19)</t>
  </si>
  <si>
    <t>Cow milk estimate from Mekonnen and Hoekstra (2010), Table 4, added for comparative purposes</t>
  </si>
  <si>
    <t>Cow milk estimate from Mekonnen and Hoekstra (2010), Table 4, added for comparative purposes; based on Ercin et al. (2012), Table 5, the water footprint of packaging is exclusively green and/or grey water, thus we assume packaging would not affect the blue water estimate of cow milk</t>
  </si>
  <si>
    <t>Scope goes to retail gate, but retail does not contribute to water use (Fig S1)</t>
  </si>
  <si>
    <t>Large water footprint values can be attributed in part to evaporative losses from hydroelectric energy generation.</t>
  </si>
  <si>
    <t>This cow milk estimate is included twice so it can be compared to oat drink of both Swedish and German origin in Fig 4</t>
  </si>
  <si>
    <t>Winans, K. S., Macadam-Somer, I., Kendall, A., Geyer, R., &amp; Marvinney, E. (2020). Life cycle assessment of California unsweetened almond milk. The International Journal of Life Cycle Assessment, 25(3), 577-587.</t>
  </si>
  <si>
    <t>Winans et al. (2020)</t>
  </si>
  <si>
    <t>Reported in Clune, S., Crossin, E., Verghese, K. (2017). Systematic review of greenhouse gas emissions for different fresh food categories. Journal of Cleaner Production 140: 766–783.</t>
  </si>
  <si>
    <t>Tesco (2012). "Product carbon footprint summary." Available at https://issuu.com/thema1/docs/tesco_product_carbon_footprint_summary_1_ (retrieved 26 March 2021).</t>
  </si>
  <si>
    <t>Smedman, A., Lindmark-Månsson, H., Drewnowski, A., &amp; Edman, A. K. M. (2010). Nutrient density of beverages in relation to climate impact. Food &amp; nutrition research, 54(1), 5170.</t>
  </si>
  <si>
    <t>Reinhardt, G., Gärtner, S., &amp; Wagner, T. (2020). Environmental footprints of food products and dishes in Germany. Heidelberg. Retrieved from https://www.ifeu.de/fileadmin/uploads/Reinhardt-Gaertner-Wagner-2020-Environmental-footprints-of-food-products-and-dishes-in-Germany-ifeu-2020.pdf</t>
  </si>
  <si>
    <t>Poore, J., &amp; Nemecek, T. (2018). Reducing food’s environmental impacts through producers and consumers. Science, 360(6392), 987-992.</t>
  </si>
  <si>
    <t>Reported in Grant, C. A., &amp; Hicks, A. L. (2018). Comparative life cycle assessment of milk and plant-based alternatives. Environmental Engineering Science, 35(11), 1235-1247.</t>
  </si>
  <si>
    <t>Reported in Heller, M. C., Willits-Smith, A., Meyer, R., Keoleian, G. A., &amp; Rose, D. (2018). Greenhouse gas emissions and energy use associated with production of individual self-selected US diets. Environmental Research Letters, 13(4), 044004.</t>
  </si>
  <si>
    <t>Head, M., Sevenster, M. &amp; Croezen, H. (2011). Life Cycle Impacts of Protein- rich Foods for Superwijzer. Delft, Netherlands, 1-70.</t>
  </si>
  <si>
    <t>Grant, C. A., &amp; Hicks, A. L. (2018). Comparative life cycle assessment of milk and plant-based alternatives. Environmental Engineering Science, 35(11), 1235-1247.</t>
  </si>
  <si>
    <t>Granarolo (subsidiary of Granlatte Societa Cooperativa Agricola) (2016). Dichiarazione ambientale di prodotto della bevanda UHT di soia Granarolo 100% vegetale. Granarolo Group, Bologna. https://portal.environdec.com/api/api/v1/EPDLibrary/Files/cb56780d-4dca-49f8-b95e-a02a7349025d/Data. Accessed 26 March 2021.</t>
  </si>
  <si>
    <t>Geburt, K., Albrecht, E. H., Pointke, M., Pawelzik, E., Gerken, M., &amp; Traulsen, I. (2022). A Comparative Analysis of Plant-Based Milk Alternatives Part 2: Environmental Impacts. Sustainability, 14(14), 8424.</t>
  </si>
  <si>
    <t xml:space="preserve">Geburt et al. (2022) </t>
  </si>
  <si>
    <t xml:space="preserve">Florén, B., Nilsson, K., Wallman, M. (2013). LCA on fresh and aseptic oat drink. Swedish Institute for Food and Biotechnology. https://www.zaailingen.com/wp-content/bestanden/oatly.pdf. </t>
  </si>
  <si>
    <t>Feraldi, R., Huff, M., Molen, A.M., and New, H. (2012). Life Cycle Assessment of Coconut Milk and Two Non-Dairy Milk Beverage Alternatives. LCA XII. Tacoma, American Center for Life Cycle Assessment 23. Retrieved from author via personal communication.</t>
  </si>
  <si>
    <t>Feraldi et al. (2012)</t>
  </si>
  <si>
    <t>Ercin, E., Aldaya, M., &amp; Hoekstra, A. (2012). The water footprint of soy milk and soy burger and equivalent animal products. Ecoligical Indicators, 18, 392-402.</t>
  </si>
  <si>
    <t>Ercin et al. (2012)</t>
  </si>
  <si>
    <t>Chapa, J., Farkas, B., Bailey, R. L., &amp; Huang, J. Y. (2020). Evaluation of environmental performance of dietary patterns in the United States considering food nutrition and satiety. Science of The Total Environment, 722, 137672.</t>
  </si>
  <si>
    <t>Blonk, H., Kool, A., Luske, B. &amp; Waart, S. D. (2008). Environmental effects of protein-rich products in the Netherlands: consequences of animal protein substitutes: Blonk Consultants.</t>
  </si>
  <si>
    <t>Birgersson, S.,Karlsson, B.S., and Soderlund, L. (2009). Soy Milk— An Attributional Assessment Examining the Potential Environmental Impact of Soy Milk. Stockholm University, Stockholm. Available at: https://www.scribd.com/document/366568700/Soy-milk-an-attributional-Life-Cycle-Assessment-examining-the-potential-environmental-impact-of-soy-milk-pdf (accessed 26 March 2021)</t>
  </si>
  <si>
    <t>Semi-skimmed milk</t>
  </si>
  <si>
    <t>Skimmed milk</t>
  </si>
  <si>
    <t>g CO2e/pint milk</t>
  </si>
  <si>
    <t>UHT whole milk, 500 mL</t>
  </si>
  <si>
    <t>UHT whole milk, 1 L</t>
  </si>
  <si>
    <t>UHT semi milk, 1 L</t>
  </si>
  <si>
    <t>UHT semi milk, 500 mL</t>
  </si>
  <si>
    <t>UHT skim milk, 1 L</t>
  </si>
  <si>
    <t>UHT skim milk, 500 mL</t>
  </si>
  <si>
    <t>Primary source: Cederberg, C. Flysjö , A. 2004. Life Cycle inventory of 23 dairy farms in South-Western Sweden. The Swedish Institute for food
and biotechnology.</t>
  </si>
  <si>
    <t>Table of contents</t>
  </si>
  <si>
    <t>Provided by J. Poore (personal communication); unable to disaggregate post-processor gate emissions</t>
  </si>
  <si>
    <t>Water use is described as "water consumption," we interpreted this as blue water footprint</t>
  </si>
  <si>
    <t xml:space="preserve">Water use is described as "water footprint," we interpreted this as blue water based on use of the AWARE model (Boulay et al., 2018) </t>
  </si>
  <si>
    <t>impacts_reported</t>
  </si>
  <si>
    <t>published_in_peer_review_journal</t>
  </si>
  <si>
    <t>yes*</t>
  </si>
  <si>
    <t>*Grant &amp; Hicks (2018) report water use, but the type of water use (e.g., water consumption v. withdrawals) is not indicated and the authors were unable to clarify this upon contacting them, thus we did not include their water use results in our review.</t>
  </si>
  <si>
    <t>cited_in</t>
  </si>
  <si>
    <t>milk_types_reported</t>
  </si>
  <si>
    <t>study_details</t>
  </si>
  <si>
    <t>Buchan, L., Henderson, A., &amp; Unnasch, S. (2022). Ripple Milk Life Cycle Assessment. Life Cycle Associates. Available at: https://www.ripplefoods.com/pdf/Ripple_LCA_Report_v6.pdf (accessed 13 October 2022)</t>
  </si>
  <si>
    <t>yes**</t>
  </si>
  <si>
    <t>yes***</t>
  </si>
  <si>
    <t>**Poore &amp; Nemecek (2018) is published in a peer-reviewed journal but our review includes some unpublished data provided by the authors via personal communication.</t>
  </si>
  <si>
    <t>***Smedman et al. (2010) is published in a peer-review journal but their life cycle assesment results are from reports.</t>
  </si>
  <si>
    <t>Estimates from 2016 reported in Kolbe, K. (2020). Mitigating climate change through diet choice: Costs and CO2 emissions of different cookery book-based dietary options in Germany. Advances in Climate Change Research, 11(4), 392-400. Updated PDF found through online searches is from 2020.</t>
  </si>
  <si>
    <t>Cradle to farm gate</t>
  </si>
  <si>
    <t>Cradle to packaging end of life</t>
  </si>
  <si>
    <t>Cradle to retail gate</t>
  </si>
  <si>
    <t>Cradle to processor gate, incl. packaging</t>
  </si>
  <si>
    <t>Cradle to processor gate; packaging not specified</t>
  </si>
  <si>
    <t>Cradle to processor gate, excl. packaging</t>
  </si>
  <si>
    <t>Cradle to consumer gate</t>
  </si>
  <si>
    <t>Cradle to retail</t>
  </si>
  <si>
    <t>Cradle to retail gate, excl. packaging</t>
  </si>
  <si>
    <t>Cradle to consumer</t>
  </si>
  <si>
    <t>gwp_as_reported</t>
  </si>
  <si>
    <t>unit_as_reported</t>
  </si>
  <si>
    <t>In some cases, to make values comparable, we adapted values as reported in the studies to standardized units. We also adapted GWP estimates to span farm to processor gate, including packaging, wherever possible.</t>
  </si>
  <si>
    <t>scope_as_reported</t>
  </si>
  <si>
    <t>In some cases, to make values comparable, we adapted values as reported in the studies to standardized units.</t>
  </si>
  <si>
    <t>water_use_as_reported</t>
  </si>
  <si>
    <t>Includes primary sources (1st column) and secondary sources, where applicable, identified via our search methodology (last column).</t>
  </si>
  <si>
    <t>Reported in Winans, K. S., Macadam-Somer, I., Kendall, A., Geyer, R., &amp; Marvinney, E. (2020). Life cycle assessment of California unsweetened almond milk. The International Journal of Life Cycle Assessment, 25(3), 577-587.</t>
  </si>
  <si>
    <t>Original study from 2017 by Henderson &amp; Unnasch was reported in Winans, K. S., Macadam-Somer, I., Kendall, A., Geyer, R., &amp; Marvinney, E. (2020). Life cycle assessment of California unsweetened almond milk. The International Journal of Life Cycle Assessment, 25(3), 577-587. A newer version of the report from 2022 superceded the 2017 report and was used in its place.</t>
  </si>
  <si>
    <t>Medians of values reported in Table S3.</t>
  </si>
  <si>
    <t>Table S4 Summary of cited environmental impact studies</t>
  </si>
  <si>
    <t>Table S5 Global warming potential (GWP) associated with dairy and plant milks</t>
  </si>
  <si>
    <t>Table S6 Global warming potential (GWP) associated with dairy and plant milks, averaged by study and milk type</t>
  </si>
  <si>
    <t>Table S7 Global warming potential (GWP) associated with dairy and plant milks, medians by milk type</t>
  </si>
  <si>
    <t>Table S8 Water use associated with dairy and plant milks</t>
  </si>
  <si>
    <t>Table S9 Water use associated with dairy and plant milks, averaged by study, milk type, water use type, and use of scarcity weighting</t>
  </si>
  <si>
    <t>product</t>
  </si>
  <si>
    <t>lactose reduced/free milk</t>
  </si>
  <si>
    <t>egg nog</t>
  </si>
  <si>
    <t>buttermilk</t>
  </si>
  <si>
    <t>remaining milk products</t>
  </si>
  <si>
    <t>almond milk</t>
  </si>
  <si>
    <t>soy milk</t>
  </si>
  <si>
    <t>coconut milk</t>
  </si>
  <si>
    <t>oat milk</t>
  </si>
  <si>
    <t>rice milk</t>
  </si>
  <si>
    <t>remaining milk alternatives</t>
  </si>
  <si>
    <t>Sales (millions USD)</t>
  </si>
  <si>
    <t>2017</t>
  </si>
  <si>
    <t>2018</t>
  </si>
  <si>
    <t>2019</t>
  </si>
  <si>
    <t>2017-2019 avg</t>
  </si>
  <si>
    <t>Sales (millions of units sold)</t>
  </si>
  <si>
    <t>Table S3 Concentrations of selected nutrients per 240 mL of dairy and plant-based milks</t>
  </si>
  <si>
    <t>milk type</t>
  </si>
  <si>
    <t>source</t>
  </si>
  <si>
    <t>FDC ID</t>
  </si>
  <si>
    <t>description</t>
  </si>
  <si>
    <t>brand</t>
  </si>
  <si>
    <t xml:space="preserve">calories (kcal) </t>
  </si>
  <si>
    <t>protein (g)</t>
  </si>
  <si>
    <t>calcium (mg)</t>
  </si>
  <si>
    <t>magnesium (mg)</t>
  </si>
  <si>
    <t>phosphorus (mg)</t>
  </si>
  <si>
    <t>potassium (mg)</t>
  </si>
  <si>
    <t>selenium (mcg)</t>
  </si>
  <si>
    <t>zinc (mg)</t>
  </si>
  <si>
    <t>choline (mg)</t>
  </si>
  <si>
    <t>riboflavin (mg)</t>
  </si>
  <si>
    <t xml:space="preserve">B12 (ug) </t>
  </si>
  <si>
    <t>vit D (mcg)</t>
  </si>
  <si>
    <t>vit E (mg)</t>
  </si>
  <si>
    <t>Dairy milk</t>
  </si>
  <si>
    <t>FoodData Central, FNDDS</t>
  </si>
  <si>
    <t>Milk, whole</t>
  </si>
  <si>
    <t>n/a</t>
  </si>
  <si>
    <t>Milk, reduced fat (2%)</t>
  </si>
  <si>
    <t>Milk, fat free (skim)</t>
  </si>
  <si>
    <t>2340764 </t>
  </si>
  <si>
    <t>Milk, low fat (1%)</t>
  </si>
  <si>
    <t>Dairy milk, lactose free</t>
  </si>
  <si>
    <t>Milk, lactose free, low fat (1%)</t>
  </si>
  <si>
    <t>Milk, lactose free, fat free (skim)</t>
  </si>
  <si>
    <t>Milk, lactose free, reduced fat (2%)</t>
  </si>
  <si>
    <t>Milk, lactose free, whole</t>
  </si>
  <si>
    <t>Almond milk</t>
  </si>
  <si>
    <t>Almond milk, unsweetened</t>
  </si>
  <si>
    <t>Cashew milk</t>
  </si>
  <si>
    <t>FoodData Central, Branded Foods</t>
  </si>
  <si>
    <t>CASHEW NON-DAIRY BEVERAGE, UNSWEETENED, ORIGINAL</t>
  </si>
  <si>
    <t>Pacific foods</t>
  </si>
  <si>
    <t>UNSWEETENED MILKED CASHEWS, UNSWEETENED</t>
  </si>
  <si>
    <t>Elmhurst</t>
  </si>
  <si>
    <t>UNSWEETENED ORGANIC DAIRY-FREE CASHEWMILK, UNSWEETENED</t>
  </si>
  <si>
    <t>Forager Project</t>
  </si>
  <si>
    <t>UNSWEETENED CASHEW PLANT BASED BEVERAGE, UNSWEETENED CASHEW</t>
  </si>
  <si>
    <t>Plant Folk</t>
  </si>
  <si>
    <t>Coconut milk</t>
  </si>
  <si>
    <t>Hemp milk</t>
  </si>
  <si>
    <t>ORGANIC FLAX HEMP MILK, UNSWEETENED</t>
  </si>
  <si>
    <t>Go Beyond</t>
  </si>
  <si>
    <t>ORIGINAL UNSWEETENED HEMP NON-DAIRY BEVERAGE, ORIGINAL</t>
  </si>
  <si>
    <t>Pacific Foods</t>
  </si>
  <si>
    <t>HEMPMILK, UNSWEETENED ORIGINAL</t>
  </si>
  <si>
    <t>Living Harvest</t>
  </si>
  <si>
    <t>Oat milk</t>
  </si>
  <si>
    <t>THE ORIGINAL OAT-MILK</t>
  </si>
  <si>
    <t>OATLY!</t>
  </si>
  <si>
    <t>OAT NON-DAIRY BEVERAGE, ORIGINAL</t>
  </si>
  <si>
    <t>Pacific Foods of Oregon, Inc.</t>
  </si>
  <si>
    <t>ORIGINAL OAT BEVERAGE, ORIGINAL</t>
  </si>
  <si>
    <t>The Hain Celestial Group, Inc.</t>
  </si>
  <si>
    <t>UNSWEETENED OAT BEVERAGE</t>
  </si>
  <si>
    <t>BARISTA ORGANIC OAT DRINK, BARISTA</t>
  </si>
  <si>
    <t>BetterBody Foods &amp; Nutrition, LLC</t>
  </si>
  <si>
    <t>ORIGINAL MILD, CREAMY ORGANIC OAT PLANT-BASED BEVERAGE, ORIGINAL</t>
  </si>
  <si>
    <t>ORGANIC ORIGINAL OAT PLANT-BASED BEVERAGE, ORIGINAL</t>
  </si>
  <si>
    <t>ORIGINAL UNSWEETENED OAT BRAN BEVERAGE, ORIGINAL UNSWEETENED</t>
  </si>
  <si>
    <t>The Quaker Oats Company</t>
  </si>
  <si>
    <t>ORIGINAL PLANT BASED OAT NON-DAIRY OAT BEVERAGE, ORIGINAL</t>
  </si>
  <si>
    <t>Glencourt Inc.</t>
  </si>
  <si>
    <t>ORIGINAL OAT NON-DAIRY BEVERAGE, ORIGINAL</t>
  </si>
  <si>
    <t>Topco Associates, Inc.</t>
  </si>
  <si>
    <t>ORIGINAL OATMILK NON-DAIRY OAT BEVERAGE, ORIGINAL</t>
  </si>
  <si>
    <t>The Kroger Co.</t>
  </si>
  <si>
    <t>ORIGINAL ORGANIC OAT MILK, ORIGINAL</t>
  </si>
  <si>
    <t>MALK</t>
  </si>
  <si>
    <t>1981847 </t>
  </si>
  <si>
    <t>UNSWEETENED MILKED OATS, UNSWEETENED</t>
  </si>
  <si>
    <t>Steuben Foods Inc.</t>
  </si>
  <si>
    <t>1989301 </t>
  </si>
  <si>
    <t>THE ORIGINAL OAT- MILK, ORIGINAL</t>
  </si>
  <si>
    <t>Oatly, Inc.</t>
  </si>
  <si>
    <t>1991008 </t>
  </si>
  <si>
    <t>ORIGINAL PLANT-BASED OAT MILK, ORIGINAL</t>
  </si>
  <si>
    <t>Ahold USA, Inc.</t>
  </si>
  <si>
    <t>2182620 </t>
  </si>
  <si>
    <t>ORIGINAL PLANT-BASED ORGANIC OAT DRINK, ORIGINAL</t>
  </si>
  <si>
    <t>Pea milk</t>
  </si>
  <si>
    <t>UNSWEETENED PLANT MILK PROTEIN</t>
  </si>
  <si>
    <t>Bolthouse Farms</t>
  </si>
  <si>
    <t xml:space="preserve">					2% REDUCED FAT NOTMILK PLANT-BASED MILK ALTERNATIVE																	</t>
  </si>
  <si>
    <t>NOTCO</t>
  </si>
  <si>
    <t>ORGANIC PLANT PROTEIN MILK, UNSWEETENED</t>
  </si>
  <si>
    <t>Suja</t>
  </si>
  <si>
    <t>RIPPLE, UNSWEETENED NUTRITIOUS PLANT-BASED MILK, ORIGINAL, ORIGINAL</t>
  </si>
  <si>
    <t>Ripple</t>
  </si>
  <si>
    <t>Rice milk</t>
  </si>
  <si>
    <t>Soy milk</t>
  </si>
  <si>
    <t>Soy milk, light</t>
  </si>
  <si>
    <t>Nonfat soy milk</t>
  </si>
  <si>
    <t>Source: FoodData Central, U.S. Department of Agiculture. Available at: https://fdc.nal.usda.gov/fdc-app.html#/</t>
  </si>
  <si>
    <t>Table S1 Annual U.S. milk sales in dollars</t>
  </si>
  <si>
    <t>Table S2 Annual U.S. milk sales in units sold</t>
  </si>
  <si>
    <t xml:space="preserve">Source: Nielsen (eXtended All Outlet Combined, xAOC, product, New York, NY) </t>
  </si>
  <si>
    <t>dairy milk products (total)</t>
  </si>
  <si>
    <t>plant-based milks (total)</t>
  </si>
  <si>
    <t>cow's milk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</si>
</sst>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
    <numFmt numFmtId="165" formatCode="_(* #,##0.0_);_(* \(#,##0.0\);_(* &quot;-&quot;??_);_(@_)"/>
    <numFmt numFmtId="166" formatCode="_(* #,##0_);_(* \(#,##0\);_(* &quot;-&quot;??_);_(@_)"/>
    <numFmt numFmtId="167" formatCode="_(* #,##0.000_);_(* \(#,##0.000\);_(* &quot;-&quot;??_);_(@_)"/>
    <numFmt numFmtId="168" formatCode="_(* #,##0.00000_);_(* \(#,##0.00000\);_(* &quot;-&quot;?????_);_(@_)"/>
    <numFmt numFmtId="169" formatCode="_(* #,##0.0000_);_(* \(#,##0.0000\);_(* &quot;-&quot;??_);_(@_)"/>
    <numFmt numFmtId="170" formatCode="_(* #,##0.00000_);_(* \(#,##0.00000\);_(* &quot;-&quot;??_);_(@_)"/>
    <numFmt numFmtId="171" formatCode="0.000"/>
  </numFmts>
  <fonts count="13" x14ac:knownFonts="1">
    <font>
      <sz val="12"/>
      <color theme="1"/>
      <name val="Calibri"/>
      <family val="2"/>
      <scheme val="minor"/>
    </font>
    <font>
      <sz val="12"/>
      <color theme="1"/>
      <name val="Calibri"/>
      <family val="2"/>
      <scheme val="minor"/>
    </font>
    <font>
      <sz val="9"/>
      <color theme="1"/>
      <name val="Calibri"/>
      <family val="2"/>
      <scheme val="minor"/>
    </font>
    <font>
      <b/>
      <sz val="9"/>
      <color theme="1"/>
      <name val="Calibri"/>
      <family val="2"/>
      <scheme val="minor"/>
    </font>
    <font>
      <sz val="8"/>
      <name val="Calibri"/>
      <family val="2"/>
      <scheme val="minor"/>
    </font>
    <font>
      <sz val="9"/>
      <color rgb="FF000000"/>
      <name val="Calibri"/>
      <family val="2"/>
      <scheme val="minor"/>
    </font>
    <font>
      <u/>
      <sz val="12"/>
      <color theme="10"/>
      <name val="Calibri"/>
      <family val="2"/>
      <scheme val="minor"/>
    </font>
    <font>
      <b/>
      <sz val="9"/>
      <color theme="0"/>
      <name val="Calibri"/>
      <family val="2"/>
      <scheme val="minor"/>
    </font>
    <font>
      <u/>
      <sz val="9"/>
      <color theme="10"/>
      <name val="Calibri"/>
      <family val="2"/>
      <scheme val="minor"/>
    </font>
    <font>
      <sz val="9"/>
      <color rgb="FF000000"/>
      <name val="Calibri"/>
      <family val="2"/>
    </font>
    <font>
      <sz val="9"/>
      <color theme="0"/>
      <name val="Calibri"/>
      <family val="2"/>
      <scheme val="minor"/>
    </font>
    <font>
      <b/>
      <sz val="9"/>
      <color rgb="FF000000"/>
      <name val="Calibri"/>
      <family val="2"/>
      <scheme val="minor"/>
    </font>
    <font>
      <b/>
      <sz val="11"/>
      <color theme="1"/>
      <name val="Calibri"/>
      <family val="2"/>
      <scheme val="minor"/>
    </font>
  </fonts>
  <fills count="3">
    <fill>
      <patternFill patternType="none"/>
    </fill>
    <fill>
      <patternFill patternType="gray125"/>
    </fill>
    <fill>
      <patternFill patternType="solid">
        <fgColor theme="1" tint="0.249977111117893"/>
        <bgColor indexed="64"/>
      </patternFill>
    </fill>
  </fills>
  <borders count="1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right>
      <top style="thin">
        <color theme="0"/>
      </top>
      <bottom/>
      <diagonal/>
    </border>
    <border>
      <left style="double">
        <color indexed="64"/>
      </left>
      <right/>
      <top/>
      <bottom/>
      <diagonal/>
    </border>
    <border>
      <left style="double">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indexed="64"/>
      </right>
      <top style="thin">
        <color theme="0" tint="-0.34998626667073579"/>
      </top>
      <bottom style="thin">
        <color theme="0" tint="-0.34998626667073579"/>
      </bottom>
      <diagonal/>
    </border>
    <border>
      <left/>
      <right style="double">
        <color indexed="64"/>
      </right>
      <top/>
      <bottom/>
      <diagonal/>
    </border>
    <border>
      <left/>
      <right/>
      <top style="medium">
        <color indexed="64"/>
      </top>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80">
    <xf numFmtId="0" fontId="0" fillId="0" borderId="0" xfId="0"/>
    <xf numFmtId="0" fontId="2" fillId="0" borderId="0" xfId="0" applyFont="1"/>
    <xf numFmtId="0" fontId="2" fillId="0" borderId="0" xfId="0" applyNumberFormat="1" applyFont="1"/>
    <xf numFmtId="0" fontId="2" fillId="0" borderId="0" xfId="0" applyFont="1" applyFill="1" applyBorder="1"/>
    <xf numFmtId="0" fontId="2" fillId="0" borderId="0" xfId="0" applyFont="1" applyFill="1" applyBorder="1" applyAlignment="1">
      <alignment horizontal="left" wrapText="1"/>
    </xf>
    <xf numFmtId="0" fontId="2" fillId="0" borderId="0" xfId="0" applyFont="1" applyFill="1" applyBorder="1" applyAlignment="1">
      <alignment horizontal="left"/>
    </xf>
    <xf numFmtId="0" fontId="2" fillId="0" borderId="0" xfId="0" applyFont="1" applyFill="1"/>
    <xf numFmtId="166" fontId="2" fillId="0" borderId="0" xfId="1" applyNumberFormat="1" applyFont="1" applyFill="1" applyBorder="1"/>
    <xf numFmtId="43" fontId="2" fillId="0" borderId="0" xfId="0" applyNumberFormat="1" applyFont="1" applyFill="1" applyBorder="1"/>
    <xf numFmtId="43" fontId="2" fillId="0" borderId="0" xfId="1" applyFont="1" applyFill="1" applyBorder="1" applyAlignment="1">
      <alignment horizontal="right"/>
    </xf>
    <xf numFmtId="165" fontId="2" fillId="0" borderId="0" xfId="1" applyNumberFormat="1" applyFont="1" applyFill="1" applyBorder="1"/>
    <xf numFmtId="166" fontId="2" fillId="0" borderId="0" xfId="1" applyNumberFormat="1" applyFont="1" applyFill="1" applyBorder="1" applyAlignment="1">
      <alignment horizontal="right"/>
    </xf>
    <xf numFmtId="168" fontId="2" fillId="0" borderId="0" xfId="0" applyNumberFormat="1" applyFont="1" applyFill="1" applyBorder="1" applyAlignment="1">
      <alignment horizontal="left" wrapText="1"/>
    </xf>
    <xf numFmtId="165" fontId="2" fillId="0" borderId="0" xfId="1" applyNumberFormat="1" applyFont="1" applyFill="1" applyBorder="1" applyAlignment="1">
      <alignment horizontal="right"/>
    </xf>
    <xf numFmtId="170" fontId="2" fillId="0" borderId="0" xfId="1" applyNumberFormat="1" applyFont="1" applyFill="1" applyBorder="1"/>
    <xf numFmtId="167" fontId="2" fillId="0" borderId="0" xfId="1" applyNumberFormat="1" applyFont="1" applyFill="1" applyBorder="1"/>
    <xf numFmtId="43" fontId="2" fillId="0" borderId="0" xfId="1" applyFont="1" applyFill="1" applyBorder="1"/>
    <xf numFmtId="169" fontId="2" fillId="0" borderId="0" xfId="1" applyNumberFormat="1" applyFont="1" applyFill="1" applyBorder="1"/>
    <xf numFmtId="0" fontId="3" fillId="0" borderId="0" xfId="0" applyFont="1" applyFill="1" applyBorder="1"/>
    <xf numFmtId="0" fontId="3" fillId="0" borderId="0" xfId="0" applyFont="1"/>
    <xf numFmtId="164" fontId="2" fillId="0" borderId="0" xfId="0" applyNumberFormat="1" applyFont="1"/>
    <xf numFmtId="2" fontId="2" fillId="0" borderId="0" xfId="0" applyNumberFormat="1" applyFont="1"/>
    <xf numFmtId="0" fontId="5" fillId="0" borderId="0" xfId="0" applyFont="1"/>
    <xf numFmtId="0" fontId="2" fillId="0" borderId="0" xfId="0" applyFont="1" applyAlignment="1">
      <alignment horizontal="left" wrapText="1"/>
    </xf>
    <xf numFmtId="0" fontId="2" fillId="0" borderId="0" xfId="0" applyFont="1" applyAlignment="1">
      <alignment horizontal="left" vertical="top"/>
    </xf>
    <xf numFmtId="171" fontId="2" fillId="0" borderId="0" xfId="0" applyNumberFormat="1" applyFont="1"/>
    <xf numFmtId="0" fontId="3" fillId="0" borderId="0" xfId="0" applyFont="1" applyAlignment="1">
      <alignment horizontal="center" wrapText="1"/>
    </xf>
    <xf numFmtId="9" fontId="2" fillId="0" borderId="0" xfId="0" quotePrefix="1" applyNumberFormat="1" applyFont="1" applyFill="1"/>
    <xf numFmtId="2" fontId="2" fillId="0" borderId="0" xfId="0" applyNumberFormat="1" applyFont="1" applyFill="1"/>
    <xf numFmtId="0" fontId="3" fillId="0" borderId="0" xfId="0" applyFont="1" applyAlignment="1">
      <alignment horizontal="center"/>
    </xf>
    <xf numFmtId="0" fontId="5" fillId="0" borderId="0" xfId="0" applyFont="1" applyFill="1"/>
    <xf numFmtId="43" fontId="2" fillId="0" borderId="0" xfId="1" applyFont="1"/>
    <xf numFmtId="167" fontId="2" fillId="0" borderId="0" xfId="1" applyNumberFormat="1" applyFont="1"/>
    <xf numFmtId="0" fontId="2" fillId="0" borderId="0" xfId="0" applyFont="1" applyFill="1" applyAlignment="1">
      <alignment horizontal="left" wrapText="1"/>
    </xf>
    <xf numFmtId="0" fontId="2" fillId="0" borderId="0" xfId="0" applyFont="1" applyFill="1" applyAlignment="1">
      <alignment vertical="center"/>
    </xf>
    <xf numFmtId="0" fontId="8" fillId="0" borderId="0" xfId="2" applyFont="1"/>
    <xf numFmtId="0" fontId="3" fillId="0" borderId="0" xfId="0" applyFont="1" applyBorder="1"/>
    <xf numFmtId="0" fontId="2" fillId="0" borderId="0" xfId="0" applyFont="1" applyBorder="1"/>
    <xf numFmtId="0" fontId="2" fillId="0" borderId="0" xfId="0" applyFont="1" applyBorder="1" applyAlignment="1">
      <alignment wrapText="1"/>
    </xf>
    <xf numFmtId="0" fontId="9"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4" xfId="0"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10" fillId="2" borderId="0" xfId="0" applyFont="1" applyFill="1"/>
    <xf numFmtId="0" fontId="7" fillId="2" borderId="2" xfId="0" applyFont="1" applyFill="1" applyBorder="1"/>
    <xf numFmtId="0" fontId="7" fillId="2" borderId="3" xfId="0" applyFont="1" applyFill="1" applyBorder="1" applyAlignment="1">
      <alignment horizontal="center" wrapText="1"/>
    </xf>
    <xf numFmtId="0" fontId="7" fillId="2" borderId="1" xfId="0" applyFont="1" applyFill="1" applyBorder="1" applyAlignment="1">
      <alignment wrapText="1"/>
    </xf>
    <xf numFmtId="0" fontId="7" fillId="2" borderId="0" xfId="0" applyFont="1" applyFill="1" applyBorder="1"/>
    <xf numFmtId="0" fontId="7" fillId="2" borderId="5" xfId="0" applyFont="1" applyFill="1" applyBorder="1" applyAlignment="1">
      <alignment horizontal="center"/>
    </xf>
    <xf numFmtId="0" fontId="7" fillId="2" borderId="0" xfId="0" applyFont="1" applyFill="1" applyBorder="1" applyAlignment="1">
      <alignment horizontal="center"/>
    </xf>
    <xf numFmtId="0" fontId="7" fillId="2" borderId="8" xfId="0" applyFont="1" applyFill="1" applyBorder="1" applyAlignment="1">
      <alignment horizontal="center"/>
    </xf>
    <xf numFmtId="0" fontId="7" fillId="2" borderId="0" xfId="0" applyFont="1" applyFill="1" applyBorder="1" applyAlignment="1">
      <alignment horizontal="center" wrapText="1"/>
    </xf>
    <xf numFmtId="0" fontId="7" fillId="2" borderId="0" xfId="0" applyFont="1" applyFill="1" applyBorder="1" applyAlignment="1">
      <alignment wrapText="1"/>
    </xf>
    <xf numFmtId="0" fontId="10" fillId="2" borderId="0" xfId="0" applyFont="1" applyFill="1" applyAlignment="1">
      <alignment horizontal="left" wrapText="1"/>
    </xf>
    <xf numFmtId="0" fontId="10" fillId="2" borderId="0" xfId="0" applyFont="1" applyFill="1" applyAlignment="1">
      <alignment horizontal="left"/>
    </xf>
    <xf numFmtId="164" fontId="7" fillId="2" borderId="0" xfId="0" applyNumberFormat="1" applyFont="1" applyFill="1" applyAlignment="1">
      <alignment horizontal="left" wrapText="1"/>
    </xf>
    <xf numFmtId="0" fontId="10" fillId="0" borderId="0" xfId="0" applyFont="1"/>
    <xf numFmtId="0" fontId="10" fillId="2" borderId="0" xfId="0" applyFont="1" applyFill="1" applyBorder="1" applyAlignment="1">
      <alignment horizontal="left" wrapText="1"/>
    </xf>
    <xf numFmtId="164" fontId="10" fillId="2" borderId="0" xfId="0" applyNumberFormat="1" applyFont="1" applyFill="1" applyBorder="1" applyAlignment="1">
      <alignment horizontal="left" wrapText="1"/>
    </xf>
    <xf numFmtId="0" fontId="10" fillId="2" borderId="0" xfId="0" applyFont="1" applyFill="1" applyBorder="1" applyAlignment="1">
      <alignment horizontal="left"/>
    </xf>
    <xf numFmtId="0" fontId="10" fillId="0" borderId="0" xfId="0" applyFont="1" applyFill="1" applyBorder="1"/>
    <xf numFmtId="0" fontId="2" fillId="0" borderId="0" xfId="0" applyFont="1" applyFill="1" applyBorder="1" applyAlignment="1">
      <alignment horizontal="center" vertical="center"/>
    </xf>
    <xf numFmtId="0" fontId="11" fillId="0" borderId="9" xfId="0" applyFont="1" applyBorder="1" applyAlignment="1">
      <alignment vertical="center" wrapText="1"/>
    </xf>
    <xf numFmtId="0" fontId="10" fillId="2" borderId="0" xfId="0" applyFont="1" applyFill="1" applyAlignment="1">
      <alignment vertical="center" wrapText="1"/>
    </xf>
    <xf numFmtId="0" fontId="5" fillId="0" borderId="0" xfId="0" applyFont="1" applyAlignment="1">
      <alignment horizontal="left" vertical="center" wrapText="1" indent="1"/>
    </xf>
    <xf numFmtId="166" fontId="11" fillId="0" borderId="9" xfId="1" applyNumberFormat="1" applyFont="1" applyFill="1" applyBorder="1" applyAlignment="1">
      <alignment horizontal="right" vertical="center" wrapText="1" indent="1"/>
    </xf>
    <xf numFmtId="166" fontId="5" fillId="0" borderId="0" xfId="1" applyNumberFormat="1" applyFont="1" applyFill="1" applyAlignment="1">
      <alignment horizontal="right" vertical="center" wrapText="1" indent="1"/>
    </xf>
    <xf numFmtId="0" fontId="7" fillId="2" borderId="0" xfId="0" applyFont="1" applyFill="1" applyAlignment="1">
      <alignment horizontal="right" vertical="center" wrapText="1" indent="1"/>
    </xf>
    <xf numFmtId="0" fontId="11" fillId="0" borderId="9" xfId="0" applyFont="1" applyFill="1" applyBorder="1" applyAlignment="1">
      <alignment vertical="center" wrapText="1"/>
    </xf>
    <xf numFmtId="0" fontId="5" fillId="0" borderId="0" xfId="0" applyFont="1" applyFill="1" applyAlignment="1">
      <alignment horizontal="left" vertical="center" wrapText="1" indent="1"/>
    </xf>
    <xf numFmtId="166" fontId="2" fillId="0" borderId="0" xfId="1" applyNumberFormat="1" applyFont="1"/>
    <xf numFmtId="0" fontId="2" fillId="0" borderId="0" xfId="0" applyFont="1" applyAlignment="1">
      <alignment horizontal="left"/>
    </xf>
    <xf numFmtId="0" fontId="12" fillId="0" borderId="0" xfId="0" applyFont="1"/>
    <xf numFmtId="0" fontId="7" fillId="2" borderId="0" xfId="0" applyFont="1" applyFill="1" applyAlignment="1">
      <alignment horizontal="center"/>
    </xf>
    <xf numFmtId="0" fontId="7" fillId="2" borderId="6" xfId="0" applyFont="1" applyFill="1" applyBorder="1" applyAlignment="1">
      <alignment horizontal="center"/>
    </xf>
    <xf numFmtId="0" fontId="7" fillId="2" borderId="1" xfId="0" applyFont="1" applyFill="1" applyBorder="1" applyAlignment="1">
      <alignment horizontal="center"/>
    </xf>
    <xf numFmtId="0" fontId="7" fillId="2" borderId="7" xfId="0" applyFont="1" applyFill="1" applyBorder="1" applyAlignment="1">
      <alignment horizontal="center"/>
    </xf>
  </cellXfs>
  <cellStyles count="3">
    <cellStyle name="Comma" xfId="1" builtinId="3"/>
    <cellStyle name="Hyperlink" xfId="2" builtinId="8"/>
    <cellStyle name="Normal" xfId="0" builtinId="0"/>
  </cellStyles>
  <dxfs count="117">
    <dxf>
      <font>
        <strike val="0"/>
        <outline val="0"/>
        <shadow val="0"/>
        <u val="none"/>
        <vertAlign val="baseline"/>
        <sz val="9"/>
        <color theme="1"/>
        <name val="Calibri"/>
        <family val="2"/>
        <scheme val="minor"/>
      </font>
      <numFmt numFmtId="0" formatCode="General"/>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numFmt numFmtId="167" formatCode="_(* #,##0.000_);_(* \(#,##0.000\);_(* &quot;-&quot;??_);_(@_)"/>
    </dxf>
    <dxf>
      <font>
        <strike val="0"/>
        <outline val="0"/>
        <shadow val="0"/>
        <u val="none"/>
        <vertAlign val="baseline"/>
        <sz val="9"/>
        <color theme="1"/>
        <name val="Calibri"/>
        <family val="2"/>
        <scheme val="minor"/>
      </font>
      <numFmt numFmtId="0" formatCode="General"/>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numFmt numFmtId="0" formatCode="General"/>
    </dxf>
    <dxf>
      <font>
        <strike val="0"/>
        <outline val="0"/>
        <shadow val="0"/>
        <u val="none"/>
        <vertAlign val="baseline"/>
        <sz val="9"/>
        <color theme="1"/>
        <name val="Calibri"/>
        <family val="2"/>
        <scheme val="minor"/>
      </font>
      <numFmt numFmtId="0" formatCode="General"/>
    </dxf>
    <dxf>
      <font>
        <strike val="0"/>
        <outline val="0"/>
        <shadow val="0"/>
        <u val="none"/>
        <vertAlign val="baseline"/>
        <sz val="9"/>
        <color theme="1"/>
        <name val="Calibri"/>
        <family val="2"/>
        <scheme val="minor"/>
      </font>
    </dxf>
    <dxf>
      <font>
        <strike val="0"/>
        <outline val="0"/>
        <shadow val="0"/>
        <u val="none"/>
        <vertAlign val="baseline"/>
        <sz val="9"/>
        <color theme="0"/>
        <name val="Calibri"/>
        <family val="2"/>
        <scheme val="minor"/>
      </font>
      <fill>
        <patternFill patternType="solid">
          <fgColor indexed="64"/>
          <bgColor theme="1" tint="0.249977111117893"/>
        </patternFill>
      </fill>
    </dxf>
    <dxf>
      <border diagonalUp="0" diagonalDown="0" outline="0">
        <left/>
        <right/>
        <top/>
        <bottom/>
      </border>
    </dxf>
    <dxf>
      <font>
        <strike val="0"/>
        <outline val="0"/>
        <shadow val="0"/>
        <u val="none"/>
        <vertAlign val="baseline"/>
        <sz val="9"/>
        <color theme="1"/>
        <name val="Calibri"/>
        <family val="2"/>
        <scheme val="minor"/>
      </font>
      <fill>
        <patternFill patternType="none">
          <fgColor indexed="64"/>
          <bgColor auto="1"/>
        </patternFill>
      </fill>
    </dxf>
    <dxf>
      <fill>
        <patternFill patternType="none">
          <fgColor indexed="64"/>
          <bgColor indexed="65"/>
        </patternFill>
      </fill>
      <border diagonalUp="0" diagonalDown="0" outline="0">
        <left/>
        <right/>
        <top/>
        <bottom/>
      </border>
    </dxf>
    <dxf>
      <font>
        <strike val="0"/>
        <outline val="0"/>
        <shadow val="0"/>
        <u val="none"/>
        <vertAlign val="baseline"/>
        <sz val="9"/>
        <color theme="1"/>
        <name val="Calibri"/>
        <family val="2"/>
        <scheme val="minor"/>
      </font>
      <fill>
        <patternFill patternType="none">
          <fgColor indexed="64"/>
          <bgColor auto="1"/>
        </patternFill>
      </fill>
    </dxf>
    <dxf>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9"/>
        <color theme="1"/>
        <name val="Calibri"/>
        <family val="2"/>
        <scheme val="minor"/>
      </font>
      <fill>
        <patternFill patternType="none">
          <fgColor indexed="64"/>
          <bgColor indexed="65"/>
        </patternFill>
      </fill>
    </dxf>
    <dxf>
      <font>
        <b val="0"/>
        <i val="0"/>
        <strike val="0"/>
        <condense val="0"/>
        <extend val="0"/>
        <outline val="0"/>
        <shadow val="0"/>
        <u val="none"/>
        <vertAlign val="baseline"/>
        <sz val="9"/>
        <color theme="1"/>
        <name val="Calibri"/>
        <family val="2"/>
        <scheme val="minor"/>
      </font>
      <fill>
        <patternFill patternType="none">
          <fgColor indexed="64"/>
          <bgColor indexed="65"/>
        </patternFill>
      </fill>
    </dxf>
    <dxf>
      <fill>
        <patternFill patternType="none">
          <fgColor indexed="64"/>
          <bgColor indexed="65"/>
        </patternFill>
      </fill>
      <border diagonalUp="0" diagonalDown="0" outline="0">
        <left/>
        <right/>
        <top/>
        <bottom/>
      </border>
    </dxf>
    <dxf>
      <font>
        <strike val="0"/>
        <outline val="0"/>
        <shadow val="0"/>
        <u val="none"/>
        <vertAlign val="baseline"/>
        <sz val="9"/>
        <color theme="1"/>
        <name val="Calibri"/>
        <family val="2"/>
        <scheme val="minor"/>
      </font>
      <fill>
        <patternFill patternType="none">
          <fgColor indexed="64"/>
          <bgColor auto="1"/>
        </patternFill>
      </fill>
    </dxf>
    <dxf>
      <border diagonalUp="0" diagonalDown="0" outline="0">
        <left/>
        <right/>
        <top/>
        <bottom/>
      </border>
    </dxf>
    <dxf>
      <font>
        <strike val="0"/>
        <outline val="0"/>
        <shadow val="0"/>
        <u val="none"/>
        <vertAlign val="baseline"/>
        <sz val="9"/>
        <color theme="1"/>
        <name val="Calibri"/>
        <family val="2"/>
        <scheme val="minor"/>
      </font>
      <fill>
        <patternFill patternType="none">
          <fgColor indexed="64"/>
          <bgColor auto="1"/>
        </patternFill>
      </fill>
    </dxf>
    <dxf>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9"/>
        <color theme="1"/>
        <name val="Calibri"/>
        <family val="2"/>
        <scheme val="minor"/>
      </font>
      <fill>
        <patternFill patternType="none">
          <fgColor indexed="64"/>
          <bgColor indexed="65"/>
        </patternFill>
      </fill>
    </dxf>
    <dxf>
      <fill>
        <patternFill patternType="none">
          <fgColor indexed="64"/>
          <bgColor indexed="65"/>
        </patternFill>
      </fill>
      <border diagonalUp="0" diagonalDown="0" outline="0">
        <left/>
        <right/>
        <top/>
        <bottom/>
      </border>
    </dxf>
    <dxf>
      <font>
        <strike val="0"/>
        <outline val="0"/>
        <shadow val="0"/>
        <u val="none"/>
        <vertAlign val="baseline"/>
        <sz val="9"/>
        <color theme="1"/>
        <name val="Calibri"/>
        <family val="2"/>
        <scheme val="minor"/>
      </font>
      <fill>
        <patternFill patternType="none">
          <fgColor indexed="64"/>
          <bgColor auto="1"/>
        </patternFill>
      </fill>
    </dxf>
    <dxf>
      <fill>
        <patternFill patternType="none">
          <fgColor indexed="64"/>
          <bgColor indexed="65"/>
        </patternFill>
      </fill>
      <border diagonalUp="0" diagonalDown="0" outline="0">
        <left/>
        <right/>
        <top/>
        <bottom/>
      </border>
    </dxf>
    <dxf>
      <font>
        <strike val="0"/>
        <outline val="0"/>
        <shadow val="0"/>
        <u val="none"/>
        <vertAlign val="baseline"/>
        <sz val="9"/>
        <color theme="1"/>
        <name val="Calibri"/>
        <family val="2"/>
        <scheme val="minor"/>
      </font>
      <fill>
        <patternFill patternType="none">
          <fgColor indexed="64"/>
          <bgColor auto="1"/>
        </patternFill>
      </fill>
    </dxf>
    <dxf>
      <fill>
        <patternFill patternType="none">
          <fgColor indexed="64"/>
          <bgColor indexed="65"/>
        </patternFill>
      </fill>
      <border diagonalUp="0" diagonalDown="0" outline="0">
        <left/>
        <right/>
        <top/>
        <bottom/>
      </border>
    </dxf>
    <dxf>
      <font>
        <strike val="0"/>
        <outline val="0"/>
        <shadow val="0"/>
        <u val="none"/>
        <vertAlign val="baseline"/>
        <sz val="9"/>
        <color theme="1"/>
        <name val="Calibri"/>
        <family val="2"/>
        <scheme val="minor"/>
      </font>
      <fill>
        <patternFill patternType="none">
          <fgColor indexed="64"/>
          <bgColor auto="1"/>
        </patternFill>
      </fill>
    </dxf>
    <dxf>
      <font>
        <b/>
        <i val="0"/>
        <strike val="0"/>
        <condense val="0"/>
        <extend val="0"/>
        <outline val="0"/>
        <shadow val="0"/>
        <u val="none"/>
        <vertAlign val="baseline"/>
        <sz val="12"/>
        <color theme="1"/>
        <name val="Calibri"/>
        <family val="2"/>
        <scheme val="minor"/>
      </font>
      <border diagonalUp="0" diagonalDown="0" outline="0">
        <left/>
        <right/>
        <top/>
        <bottom/>
      </border>
    </dxf>
    <dxf>
      <font>
        <strike val="0"/>
        <outline val="0"/>
        <shadow val="0"/>
        <u val="none"/>
        <vertAlign val="baseline"/>
        <sz val="9"/>
        <color theme="1"/>
        <name val="Calibri"/>
        <family val="2"/>
        <scheme val="minor"/>
      </font>
      <fill>
        <patternFill patternType="none">
          <fgColor indexed="64"/>
          <bgColor auto="1"/>
        </patternFill>
      </fill>
    </dxf>
    <dxf>
      <font>
        <strike val="0"/>
        <outline val="0"/>
        <shadow val="0"/>
        <u val="none"/>
        <vertAlign val="baseline"/>
        <sz val="9"/>
        <color theme="1"/>
        <name val="Calibri"/>
        <family val="2"/>
        <scheme val="minor"/>
      </font>
      <numFmt numFmtId="164" formatCode="0.0"/>
      <fill>
        <patternFill patternType="none">
          <fgColor indexed="64"/>
          <bgColor auto="1"/>
        </patternFill>
      </fill>
    </dxf>
    <dxf>
      <font>
        <b val="0"/>
        <i val="0"/>
        <strike val="0"/>
        <condense val="0"/>
        <extend val="0"/>
        <outline val="0"/>
        <shadow val="0"/>
        <u val="none"/>
        <vertAlign val="baseline"/>
        <sz val="9"/>
        <color theme="0"/>
        <name val="Calibri"/>
        <family val="2"/>
        <scheme val="minor"/>
      </font>
      <numFmt numFmtId="164" formatCode="0.0"/>
      <fill>
        <patternFill patternType="none">
          <fgColor indexed="64"/>
          <bgColor auto="1"/>
        </patternFill>
      </fill>
      <alignment horizontal="left" vertical="bottom" textRotation="0" wrapText="1" indent="0" justifyLastLine="0" shrinkToFit="0" readingOrder="0"/>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numFmt numFmtId="0" formatCode="General"/>
    </dxf>
    <dxf>
      <font>
        <strike val="0"/>
        <outline val="0"/>
        <shadow val="0"/>
        <u val="none"/>
        <vertAlign val="baseline"/>
        <sz val="9"/>
        <color theme="1"/>
        <name val="Calibri"/>
        <family val="2"/>
        <scheme val="minor"/>
      </font>
    </dxf>
    <dxf>
      <font>
        <strike val="0"/>
        <outline val="0"/>
        <shadow val="0"/>
        <u val="none"/>
        <vertAlign val="baseline"/>
        <sz val="9"/>
        <color theme="0"/>
        <name val="Calibri"/>
        <family val="2"/>
        <scheme val="minor"/>
      </font>
      <fill>
        <patternFill patternType="solid">
          <fgColor indexed="64"/>
          <bgColor theme="1" tint="0.249977111117893"/>
        </patternFill>
      </fill>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numFmt numFmtId="0" formatCode="General"/>
    </dxf>
    <dxf>
      <font>
        <strike val="0"/>
        <outline val="0"/>
        <shadow val="0"/>
        <u val="none"/>
        <vertAlign val="baseline"/>
        <sz val="9"/>
        <color theme="1"/>
        <name val="Calibri"/>
        <family val="2"/>
        <scheme val="minor"/>
      </font>
      <numFmt numFmtId="0" formatCode="General"/>
    </dxf>
    <dxf>
      <font>
        <strike val="0"/>
        <outline val="0"/>
        <shadow val="0"/>
        <u val="none"/>
        <vertAlign val="baseline"/>
        <sz val="9"/>
        <color theme="1"/>
        <name val="Calibri"/>
        <family val="2"/>
        <scheme val="minor"/>
      </font>
    </dxf>
    <dxf>
      <font>
        <strike val="0"/>
        <outline val="0"/>
        <shadow val="0"/>
        <u val="none"/>
        <vertAlign val="baseline"/>
        <sz val="9"/>
        <color theme="0"/>
        <name val="Calibri"/>
        <family val="2"/>
        <scheme val="minor"/>
      </font>
      <fill>
        <patternFill patternType="solid">
          <fgColor indexed="64"/>
          <bgColor theme="1" tint="0.249977111117893"/>
        </patternFill>
      </fill>
    </dxf>
    <dxf>
      <border diagonalUp="0" diagonalDown="0" outline="0">
        <left/>
        <right/>
        <top/>
        <bottom/>
      </border>
    </dxf>
    <dxf>
      <font>
        <strike val="0"/>
        <outline val="0"/>
        <shadow val="0"/>
        <u val="none"/>
        <vertAlign val="baseline"/>
        <sz val="9"/>
        <name val="Calibri"/>
        <family val="2"/>
        <scheme val="minor"/>
      </font>
    </dxf>
    <dxf>
      <fill>
        <patternFill patternType="none">
          <fgColor indexed="64"/>
          <bgColor indexed="65"/>
        </patternFill>
      </fill>
      <border diagonalUp="0" diagonalDown="0" outline="0">
        <left/>
        <right/>
        <top/>
        <bottom/>
      </border>
    </dxf>
    <dxf>
      <font>
        <strike val="0"/>
        <outline val="0"/>
        <shadow val="0"/>
        <u val="none"/>
        <vertAlign val="baseline"/>
        <sz val="9"/>
        <name val="Calibri"/>
        <family val="2"/>
        <scheme val="minor"/>
      </font>
      <fill>
        <patternFill patternType="none">
          <fgColor indexed="64"/>
          <bgColor indexed="65"/>
        </patternFill>
      </fill>
    </dxf>
    <dxf>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9"/>
        <color theme="1"/>
        <name val="Calibri"/>
        <family val="2"/>
        <scheme val="minor"/>
      </font>
      <fill>
        <patternFill patternType="none">
          <fgColor indexed="64"/>
          <bgColor indexed="65"/>
        </patternFill>
      </fill>
    </dxf>
    <dxf>
      <fill>
        <patternFill patternType="none">
          <fgColor indexed="64"/>
          <bgColor indexed="65"/>
        </patternFill>
      </fill>
      <border diagonalUp="0" diagonalDown="0" outline="0">
        <left/>
        <right/>
        <top/>
        <bottom/>
      </border>
    </dxf>
    <dxf>
      <font>
        <strike val="0"/>
        <outline val="0"/>
        <shadow val="0"/>
        <u val="none"/>
        <vertAlign val="baseline"/>
        <sz val="9"/>
        <name val="Calibri"/>
        <family val="2"/>
        <scheme val="minor"/>
      </font>
      <fill>
        <patternFill patternType="none">
          <fgColor indexed="64"/>
          <bgColor indexed="65"/>
        </patternFill>
      </fill>
    </dxf>
    <dxf>
      <font>
        <b val="0"/>
        <i val="0"/>
        <strike val="0"/>
        <condense val="0"/>
        <extend val="0"/>
        <outline val="0"/>
        <shadow val="0"/>
        <u val="none"/>
        <vertAlign val="baseline"/>
        <sz val="9"/>
        <color theme="1"/>
        <name val="Calibri"/>
        <family val="2"/>
        <scheme val="minor"/>
      </font>
    </dxf>
    <dxf>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9"/>
        <color theme="1"/>
        <name val="Calibri"/>
        <family val="2"/>
        <scheme val="minor"/>
      </font>
      <fill>
        <patternFill patternType="none">
          <fgColor indexed="64"/>
          <bgColor indexed="65"/>
        </patternFill>
      </fill>
    </dxf>
    <dxf>
      <fill>
        <patternFill patternType="none">
          <fgColor indexed="64"/>
          <bgColor indexed="65"/>
        </patternFill>
      </fill>
      <border diagonalUp="0" diagonalDown="0" outline="0">
        <left/>
        <right/>
        <top/>
        <bottom/>
      </border>
    </dxf>
    <dxf>
      <font>
        <strike val="0"/>
        <outline val="0"/>
        <shadow val="0"/>
        <u val="none"/>
        <vertAlign val="baseline"/>
        <sz val="9"/>
        <name val="Calibri"/>
        <family val="2"/>
        <scheme val="minor"/>
      </font>
      <fill>
        <patternFill patternType="none">
          <fgColor indexed="64"/>
          <bgColor indexed="65"/>
        </patternFill>
      </fill>
    </dxf>
    <dxf>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9"/>
        <color theme="1"/>
        <name val="Calibri"/>
        <family val="2"/>
        <scheme val="minor"/>
      </font>
      <fill>
        <patternFill patternType="none">
          <fgColor indexed="64"/>
          <bgColor indexed="65"/>
        </patternFill>
      </fill>
    </dxf>
    <dxf>
      <fill>
        <patternFill patternType="none">
          <fgColor indexed="64"/>
          <bgColor indexed="65"/>
        </patternFill>
      </fill>
      <border diagonalUp="0" diagonalDown="0" outline="0">
        <left/>
        <right/>
        <top/>
        <bottom/>
      </border>
    </dxf>
    <dxf>
      <font>
        <strike val="0"/>
        <outline val="0"/>
        <shadow val="0"/>
        <u val="none"/>
        <vertAlign val="baseline"/>
        <sz val="9"/>
        <name val="Calibri"/>
        <family val="2"/>
        <scheme val="minor"/>
      </font>
      <fill>
        <patternFill patternType="none">
          <fgColor indexed="64"/>
          <bgColor indexed="65"/>
        </patternFill>
      </fill>
    </dxf>
    <dxf>
      <fill>
        <patternFill patternType="none">
          <fgColor indexed="64"/>
          <bgColor indexed="65"/>
        </patternFill>
      </fill>
      <border diagonalUp="0" diagonalDown="0" outline="0">
        <left/>
        <right/>
        <top/>
        <bottom/>
      </border>
    </dxf>
    <dxf>
      <font>
        <strike val="0"/>
        <outline val="0"/>
        <shadow val="0"/>
        <u val="none"/>
        <vertAlign val="baseline"/>
        <sz val="9"/>
        <name val="Calibri"/>
        <family val="2"/>
        <scheme val="minor"/>
      </font>
      <fill>
        <patternFill patternType="none">
          <fgColor indexed="64"/>
          <bgColor auto="1"/>
        </patternFill>
      </fill>
    </dxf>
    <dxf>
      <font>
        <b/>
        <i val="0"/>
        <strike val="0"/>
        <condense val="0"/>
        <extend val="0"/>
        <outline val="0"/>
        <shadow val="0"/>
        <u val="none"/>
        <vertAlign val="baseline"/>
        <sz val="12"/>
        <color theme="1"/>
        <name val="Calibri"/>
        <family val="2"/>
        <scheme val="minor"/>
      </font>
      <border diagonalUp="0" diagonalDown="0" outline="0">
        <left/>
        <right/>
        <top/>
        <bottom/>
      </border>
    </dxf>
    <dxf>
      <font>
        <strike val="0"/>
        <outline val="0"/>
        <shadow val="0"/>
        <u val="none"/>
        <vertAlign val="baseline"/>
        <sz val="9"/>
        <name val="Calibri"/>
        <family val="2"/>
        <scheme val="minor"/>
      </font>
    </dxf>
    <dxf>
      <font>
        <strike val="0"/>
        <outline val="0"/>
        <shadow val="0"/>
        <u val="none"/>
        <vertAlign val="baseline"/>
        <sz val="9"/>
        <name val="Calibri"/>
        <family val="2"/>
        <scheme val="minor"/>
      </font>
      <numFmt numFmtId="164" formatCode="0.0"/>
    </dxf>
    <dxf>
      <font>
        <b val="0"/>
        <i val="0"/>
        <strike val="0"/>
        <condense val="0"/>
        <extend val="0"/>
        <outline val="0"/>
        <shadow val="0"/>
        <u val="none"/>
        <vertAlign val="baseline"/>
        <sz val="9"/>
        <color theme="1"/>
        <name val="Calibri"/>
        <family val="2"/>
        <scheme val="minor"/>
      </font>
      <numFmt numFmtId="164" formatCode="0.0"/>
      <alignment horizontal="left" vertical="bottom" textRotation="0" wrapText="1" indent="0" justifyLastLine="0" shrinkToFit="0" readingOrder="0"/>
    </dxf>
    <dxf>
      <font>
        <strike val="0"/>
        <outline val="0"/>
        <shadow val="0"/>
        <u val="none"/>
        <vertAlign val="baseline"/>
        <sz val="9"/>
        <name val="Calibri"/>
        <family val="2"/>
      </font>
      <alignment horizontal="left" vertical="center" textRotation="0" wrapText="1" indent="0" justifyLastLine="0" shrinkToFit="0" readingOrder="0"/>
    </dxf>
    <dxf>
      <font>
        <strike val="0"/>
        <outline val="0"/>
        <shadow val="0"/>
        <u val="none"/>
        <vertAlign val="baseline"/>
        <sz val="9"/>
        <name val="Calibri"/>
        <family val="2"/>
      </font>
      <alignment horizontal="left" vertical="center" textRotation="0" wrapText="1" indent="0" justifyLastLine="0" shrinkToFit="0" readingOrder="0"/>
    </dxf>
    <dxf>
      <font>
        <strike val="0"/>
        <outline val="0"/>
        <shadow val="0"/>
        <u val="none"/>
        <vertAlign val="baseline"/>
        <sz val="9"/>
        <name val="Calibri"/>
        <family val="2"/>
      </font>
      <alignment horizontal="center" vertical="center" textRotation="0" indent="0" justifyLastLine="0" shrinkToFit="0" readingOrder="0"/>
    </dxf>
    <dxf>
      <font>
        <strike val="0"/>
        <outline val="0"/>
        <shadow val="0"/>
        <u val="none"/>
        <vertAlign val="baseline"/>
        <sz val="9"/>
        <name val="Calibri"/>
        <family val="2"/>
      </font>
      <alignment horizontal="center" vertical="center" textRotation="0" indent="0" justifyLastLine="0" shrinkToFit="0" readingOrder="0"/>
    </dxf>
    <dxf>
      <font>
        <strike val="0"/>
        <outline val="0"/>
        <shadow val="0"/>
        <u val="none"/>
        <vertAlign val="baseline"/>
        <sz val="9"/>
        <name val="Calibri"/>
        <family val="2"/>
      </font>
      <alignment horizontal="center" vertical="center" textRotation="0" indent="0" justifyLastLine="0" shrinkToFit="0" readingOrder="0"/>
      <border diagonalUp="0" diagonalDown="0">
        <left style="double">
          <color indexed="64"/>
        </left>
      </border>
    </dxf>
    <dxf>
      <font>
        <strike val="0"/>
        <outline val="0"/>
        <shadow val="0"/>
        <u val="none"/>
        <vertAlign val="baseline"/>
        <sz val="9"/>
        <name val="Calibri"/>
        <family val="2"/>
      </font>
      <alignment horizontal="center" vertical="center" textRotation="0" indent="0" justifyLastLine="0" shrinkToFit="0" readingOrder="0"/>
    </dxf>
    <dxf>
      <font>
        <strike val="0"/>
        <outline val="0"/>
        <shadow val="0"/>
        <u val="none"/>
        <vertAlign val="baseline"/>
        <sz val="9"/>
        <name val="Calibri"/>
        <family val="2"/>
      </font>
      <alignment horizontal="center" vertical="center" textRotation="0" indent="0" justifyLastLine="0" shrinkToFit="0" readingOrder="0"/>
    </dxf>
    <dxf>
      <font>
        <strike val="0"/>
        <outline val="0"/>
        <shadow val="0"/>
        <u val="none"/>
        <vertAlign val="baseline"/>
        <sz val="9"/>
        <name val="Calibri"/>
        <family val="2"/>
      </font>
      <alignment horizontal="center" vertical="center" textRotation="0" indent="0" justifyLastLine="0" shrinkToFit="0" readingOrder="0"/>
    </dxf>
    <dxf>
      <font>
        <strike val="0"/>
        <outline val="0"/>
        <shadow val="0"/>
        <u val="none"/>
        <vertAlign val="baseline"/>
        <sz val="9"/>
        <name val="Calibri"/>
        <family val="2"/>
      </font>
      <alignment horizontal="center" vertical="center" textRotation="0" indent="0" justifyLastLine="0" shrinkToFit="0" readingOrder="0"/>
    </dxf>
    <dxf>
      <font>
        <strike val="0"/>
        <outline val="0"/>
        <shadow val="0"/>
        <u val="none"/>
        <vertAlign val="baseline"/>
        <sz val="9"/>
        <name val="Calibri"/>
        <family val="2"/>
      </font>
      <alignment horizontal="center" vertical="center" textRotation="0" indent="0" justifyLastLine="0" shrinkToFit="0" readingOrder="0"/>
    </dxf>
    <dxf>
      <font>
        <strike val="0"/>
        <outline val="0"/>
        <shadow val="0"/>
        <u val="none"/>
        <vertAlign val="baseline"/>
        <sz val="9"/>
        <name val="Calibri"/>
        <family val="2"/>
      </font>
      <alignment horizontal="center" vertical="center" textRotation="0" indent="0" justifyLastLine="0" shrinkToFit="0" readingOrder="0"/>
    </dxf>
    <dxf>
      <font>
        <strike val="0"/>
        <outline val="0"/>
        <shadow val="0"/>
        <u val="none"/>
        <vertAlign val="baseline"/>
        <sz val="9"/>
        <name val="Calibri"/>
        <family val="2"/>
      </font>
      <alignment horizontal="center" vertical="center" textRotation="0" indent="0" justifyLastLine="0" shrinkToFit="0" readingOrder="0"/>
    </dxf>
    <dxf>
      <font>
        <strike val="0"/>
        <outline val="0"/>
        <shadow val="0"/>
        <u val="none"/>
        <vertAlign val="baseline"/>
        <sz val="9"/>
        <name val="Calibri"/>
        <family val="2"/>
      </font>
      <alignment horizontal="center" vertical="center" textRotation="0" indent="0" justifyLastLine="0" shrinkToFit="0" readingOrder="0"/>
      <border diagonalUp="0" diagonalDown="0">
        <left style="double">
          <color indexed="64"/>
        </left>
      </border>
    </dxf>
    <dxf>
      <font>
        <strike val="0"/>
        <outline val="0"/>
        <shadow val="0"/>
        <u val="none"/>
        <vertAlign val="baseline"/>
        <sz val="9"/>
        <name val="Calibri"/>
        <family val="2"/>
      </font>
      <alignment horizontal="left" vertical="center" textRotation="0" indent="0" justifyLastLine="0" shrinkToFit="0" readingOrder="0"/>
    </dxf>
    <dxf>
      <font>
        <strike val="0"/>
        <outline val="0"/>
        <shadow val="0"/>
        <u val="none"/>
        <vertAlign val="baseline"/>
        <sz val="9"/>
        <name val="Calibri"/>
        <family val="2"/>
      </font>
      <alignment horizontal="left" vertical="center" textRotation="0" indent="0" justifyLastLine="0" shrinkToFit="0" readingOrder="0"/>
    </dxf>
    <dxf>
      <font>
        <b/>
        <i val="0"/>
        <strike val="0"/>
        <condense val="0"/>
        <extend val="0"/>
        <outline val="0"/>
        <shadow val="0"/>
        <u val="none"/>
        <vertAlign val="baseline"/>
        <sz val="9"/>
        <color theme="0"/>
        <name val="Calibri"/>
        <family val="2"/>
        <scheme val="minor"/>
      </font>
      <fill>
        <patternFill patternType="solid">
          <fgColor indexed="64"/>
          <bgColor theme="1" tint="0.249977111117893"/>
        </patternFill>
      </fill>
    </dxf>
    <dxf>
      <font>
        <strike val="0"/>
        <outline val="0"/>
        <shadow val="0"/>
        <u val="none"/>
        <vertAlign val="baseline"/>
        <sz val="9"/>
        <color theme="1"/>
        <name val="Calibri"/>
        <family val="2"/>
        <scheme val="minor"/>
      </font>
      <numFmt numFmtId="0" formatCode="General"/>
    </dxf>
    <dxf>
      <font>
        <strike val="0"/>
        <outline val="0"/>
        <shadow val="0"/>
        <u val="none"/>
        <vertAlign val="baseline"/>
        <sz val="9"/>
        <color theme="1"/>
        <name val="Calibri"/>
        <family val="2"/>
        <scheme val="minor"/>
      </font>
      <numFmt numFmtId="0" formatCode="General"/>
    </dxf>
    <dxf>
      <font>
        <strike val="0"/>
        <outline val="0"/>
        <shadow val="0"/>
        <u val="none"/>
        <vertAlign val="baseline"/>
        <sz val="9"/>
        <color theme="1"/>
        <name val="Calibri"/>
        <family val="2"/>
        <scheme val="minor"/>
      </font>
      <numFmt numFmtId="0" formatCode="General"/>
    </dxf>
    <dxf>
      <font>
        <strike val="0"/>
        <outline val="0"/>
        <shadow val="0"/>
        <u val="none"/>
        <vertAlign val="baseline"/>
        <sz val="9"/>
        <color theme="1"/>
        <name val="Calibri"/>
        <family val="2"/>
        <scheme val="minor"/>
      </font>
      <numFmt numFmtId="0" formatCode="General"/>
    </dxf>
    <dxf>
      <font>
        <strike val="0"/>
        <outline val="0"/>
        <shadow val="0"/>
        <u val="none"/>
        <vertAlign val="baseline"/>
        <sz val="9"/>
        <color theme="1"/>
        <name val="Calibri"/>
        <family val="2"/>
        <scheme val="minor"/>
      </font>
      <numFmt numFmtId="0" formatCode="General"/>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numFmt numFmtId="0" formatCode="General"/>
    </dxf>
    <dxf>
      <font>
        <strike val="0"/>
        <outline val="0"/>
        <shadow val="0"/>
        <u val="none"/>
        <vertAlign val="baseline"/>
        <sz val="9"/>
        <color theme="1"/>
        <name val="Calibri"/>
        <family val="2"/>
        <scheme val="minor"/>
      </font>
      <numFmt numFmtId="0" formatCode="General"/>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numFmt numFmtId="0" formatCode="General"/>
    </dxf>
    <dxf>
      <font>
        <strike val="0"/>
        <outline val="0"/>
        <shadow val="0"/>
        <u val="none"/>
        <vertAlign val="baseline"/>
        <sz val="9"/>
        <color theme="1"/>
        <name val="Calibri"/>
        <family val="2"/>
        <scheme val="minor"/>
      </font>
      <numFmt numFmtId="0" formatCode="General"/>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numFmt numFmtId="0" formatCode="General"/>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numFmt numFmtId="0" formatCode="General"/>
    </dxf>
    <dxf>
      <font>
        <strike val="0"/>
        <outline val="0"/>
        <shadow val="0"/>
        <u val="none"/>
        <vertAlign val="baseline"/>
        <sz val="9"/>
        <color theme="1"/>
        <name val="Calibri"/>
        <family val="2"/>
        <scheme val="minor"/>
      </font>
      <alignment horizontal="left" vertical="bottom" textRotation="0" wrapText="0" indent="0" justifyLastLine="0" shrinkToFit="0" readingOrder="0"/>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0"/>
        <name val="Calibri"/>
        <family val="2"/>
        <scheme val="minor"/>
      </font>
      <fill>
        <patternFill patternType="solid">
          <fgColor indexed="64"/>
          <bgColor theme="1" tint="0.249977111117893"/>
        </patternFill>
      </fill>
    </dxf>
    <dxf>
      <font>
        <b val="0"/>
        <i val="0"/>
        <strike val="0"/>
        <condense val="0"/>
        <extend val="0"/>
        <outline val="0"/>
        <shadow val="0"/>
        <u val="none"/>
        <vertAlign val="baseline"/>
        <sz val="9"/>
        <color rgb="FF000000"/>
        <name val="Calibri"/>
        <family val="2"/>
        <scheme val="minor"/>
      </font>
      <numFmt numFmtId="166" formatCode="_(* #,##0_);_(* \(#,##0\);_(* &quot;-&quot;??_);_(@_)"/>
      <fill>
        <patternFill patternType="none">
          <fgColor indexed="64"/>
          <bgColor auto="1"/>
        </patternFill>
      </fill>
      <alignment horizontal="right" vertical="center" textRotation="0" wrapText="1" relativeIndent="1" justifyLastLine="0" shrinkToFit="0" readingOrder="0"/>
    </dxf>
    <dxf>
      <font>
        <b val="0"/>
        <i val="0"/>
        <strike val="0"/>
        <condense val="0"/>
        <extend val="0"/>
        <outline val="0"/>
        <shadow val="0"/>
        <u val="none"/>
        <vertAlign val="baseline"/>
        <sz val="9"/>
        <color rgb="FF000000"/>
        <name val="Calibri"/>
        <family val="2"/>
        <scheme val="minor"/>
      </font>
      <numFmt numFmtId="166" formatCode="_(* #,##0_);_(* \(#,##0\);_(* &quot;-&quot;??_);_(@_)"/>
      <fill>
        <patternFill patternType="none">
          <fgColor indexed="64"/>
          <bgColor auto="1"/>
        </patternFill>
      </fill>
      <alignment horizontal="right" vertical="center" textRotation="0" wrapText="1" relativeIndent="1" justifyLastLine="0" shrinkToFit="0" readingOrder="0"/>
    </dxf>
    <dxf>
      <font>
        <strike val="0"/>
        <outline val="0"/>
        <shadow val="0"/>
        <vertAlign val="baseline"/>
        <sz val="9"/>
        <name val="Calibri"/>
        <family val="2"/>
        <scheme val="minor"/>
      </font>
      <numFmt numFmtId="166" formatCode="_(* #,##0_);_(* \(#,##0\);_(* &quot;-&quot;??_);_(@_)"/>
      <fill>
        <patternFill patternType="none">
          <fgColor indexed="64"/>
          <bgColor auto="1"/>
        </patternFill>
      </fill>
      <alignment horizontal="right" vertical="center" textRotation="0" wrapText="1" relativeIndent="1" justifyLastLine="0" shrinkToFit="0" readingOrder="0"/>
    </dxf>
    <dxf>
      <font>
        <strike val="0"/>
        <outline val="0"/>
        <shadow val="0"/>
        <vertAlign val="baseline"/>
        <sz val="9"/>
        <name val="Calibri"/>
        <family val="2"/>
        <scheme val="minor"/>
      </font>
      <numFmt numFmtId="166" formatCode="_(* #,##0_);_(* \(#,##0\);_(* &quot;-&quot;??_);_(@_)"/>
      <fill>
        <patternFill patternType="none">
          <fgColor indexed="64"/>
          <bgColor auto="1"/>
        </patternFill>
      </fill>
      <alignment horizontal="right" vertical="center" textRotation="0" wrapText="1" relativeIndent="1" justifyLastLine="0" shrinkToFit="0" readingOrder="0"/>
    </dxf>
    <dxf>
      <font>
        <strike val="0"/>
        <outline val="0"/>
        <shadow val="0"/>
        <vertAlign val="baseline"/>
        <sz val="9"/>
        <color auto="1"/>
        <name val="Calibri"/>
        <family val="2"/>
        <scheme val="minor"/>
      </font>
      <alignment horizontal="left" vertical="center" textRotation="0" wrapText="1" indent="1" justifyLastLine="0" shrinkToFit="0" readingOrder="0"/>
    </dxf>
    <dxf>
      <font>
        <strike val="0"/>
        <outline val="0"/>
        <shadow val="0"/>
        <vertAlign val="baseline"/>
        <sz val="9"/>
        <name val="Calibri"/>
        <family val="2"/>
        <scheme val="none"/>
      </font>
    </dxf>
    <dxf>
      <font>
        <strike val="0"/>
        <outline val="0"/>
        <shadow val="0"/>
        <u val="none"/>
        <vertAlign val="baseline"/>
        <sz val="9"/>
        <color theme="0"/>
        <name val="Calibri"/>
        <family val="2"/>
        <scheme val="minor"/>
      </font>
      <fill>
        <patternFill patternType="solid">
          <fgColor indexed="64"/>
          <bgColor theme="1" tint="0.249977111117893"/>
        </patternFill>
      </fill>
    </dxf>
    <dxf>
      <font>
        <b val="0"/>
        <i val="0"/>
        <strike val="0"/>
        <condense val="0"/>
        <extend val="0"/>
        <outline val="0"/>
        <shadow val="0"/>
        <u val="none"/>
        <vertAlign val="baseline"/>
        <sz val="9"/>
        <color rgb="FF000000"/>
        <name val="Calibri"/>
        <family val="2"/>
        <scheme val="minor"/>
      </font>
      <numFmt numFmtId="166" formatCode="_(* #,##0_);_(* \(#,##0\);_(* &quot;-&quot;??_);_(@_)"/>
      <fill>
        <patternFill patternType="none">
          <fgColor indexed="64"/>
          <bgColor auto="1"/>
        </patternFill>
      </fill>
      <alignment horizontal="right" vertical="center" textRotation="0" wrapText="1" relativeIndent="1" justifyLastLine="0" shrinkToFit="0" readingOrder="0"/>
    </dxf>
    <dxf>
      <font>
        <b val="0"/>
        <i val="0"/>
        <strike val="0"/>
        <condense val="0"/>
        <extend val="0"/>
        <outline val="0"/>
        <shadow val="0"/>
        <u val="none"/>
        <vertAlign val="baseline"/>
        <sz val="9"/>
        <color rgb="FF000000"/>
        <name val="Calibri"/>
        <family val="2"/>
        <scheme val="minor"/>
      </font>
      <numFmt numFmtId="166" formatCode="_(* #,##0_);_(* \(#,##0\);_(* &quot;-&quot;??_);_(@_)"/>
      <fill>
        <patternFill patternType="none">
          <fgColor indexed="64"/>
          <bgColor auto="1"/>
        </patternFill>
      </fill>
      <alignment horizontal="right" vertical="center" textRotation="0" wrapText="1" relativeIndent="1" justifyLastLine="0" shrinkToFit="0" readingOrder="0"/>
    </dxf>
    <dxf>
      <font>
        <strike val="0"/>
        <outline val="0"/>
        <shadow val="0"/>
        <vertAlign val="baseline"/>
        <sz val="9"/>
        <name val="Calibri"/>
        <family val="2"/>
        <scheme val="minor"/>
      </font>
      <numFmt numFmtId="166" formatCode="_(* #,##0_);_(* \(#,##0\);_(* &quot;-&quot;??_);_(@_)"/>
      <fill>
        <patternFill patternType="none">
          <fgColor indexed="64"/>
          <bgColor auto="1"/>
        </patternFill>
      </fill>
      <alignment horizontal="right" vertical="center" textRotation="0" wrapText="1" relativeIndent="1" justifyLastLine="0" shrinkToFit="0" readingOrder="0"/>
    </dxf>
    <dxf>
      <font>
        <strike val="0"/>
        <outline val="0"/>
        <shadow val="0"/>
        <vertAlign val="baseline"/>
        <sz val="9"/>
        <name val="Calibri"/>
        <family val="2"/>
        <scheme val="minor"/>
      </font>
      <numFmt numFmtId="166" formatCode="_(* #,##0_);_(* \(#,##0\);_(* &quot;-&quot;??_);_(@_)"/>
      <fill>
        <patternFill patternType="none">
          <fgColor indexed="64"/>
          <bgColor auto="1"/>
        </patternFill>
      </fill>
      <alignment horizontal="right" vertical="center" textRotation="0" wrapText="1" relativeIndent="1" justifyLastLine="0" shrinkToFit="0" readingOrder="0"/>
    </dxf>
    <dxf>
      <font>
        <strike val="0"/>
        <outline val="0"/>
        <shadow val="0"/>
        <vertAlign val="baseline"/>
        <sz val="9"/>
        <name val="Calibri"/>
        <family val="2"/>
        <scheme val="minor"/>
      </font>
    </dxf>
    <dxf>
      <font>
        <strike val="0"/>
        <outline val="0"/>
        <shadow val="0"/>
        <vertAlign val="baseline"/>
        <sz val="9"/>
        <name val="Calibri"/>
        <family val="2"/>
        <scheme val="none"/>
      </font>
    </dxf>
    <dxf>
      <font>
        <strike val="0"/>
        <outline val="0"/>
        <shadow val="0"/>
        <u val="none"/>
        <vertAlign val="baseline"/>
        <sz val="9"/>
        <color theme="0"/>
        <name val="Calibri"/>
        <family val="2"/>
        <scheme val="minor"/>
      </font>
      <fill>
        <patternFill patternType="solid">
          <fgColor indexed="64"/>
          <bgColor theme="1" tint="0.249977111117893"/>
        </patternFill>
      </fill>
    </dxf>
  </dxfs>
  <tableStyles count="0" defaultTableStyle="TableStyleMedium2" defaultPivotStyle="PivotStyleLight16"/>
  <colors>
    <mruColors>
      <color rgb="FFBA8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7B859AB-835F-4AEA-B887-1815A2D918B8}" name="TableS42912" displayName="TableS42912" ref="A4:E17" totalsRowShown="0" headerRowDxfId="116" dataDxfId="115">
  <autoFilter ref="A4:E17" xr:uid="{30E5673D-D411-4743-A925-9986E87069AA}">
    <filterColumn colId="0" hiddenButton="1"/>
    <filterColumn colId="1" hiddenButton="1"/>
    <filterColumn colId="2" hiddenButton="1"/>
    <filterColumn colId="3" hiddenButton="1"/>
    <filterColumn colId="4" hiddenButton="1"/>
  </autoFilter>
  <tableColumns count="5">
    <tableColumn id="1" xr3:uid="{66147658-5C29-46CA-8A53-5CF01D4207DA}" name="product" dataDxfId="114"/>
    <tableColumn id="2" xr3:uid="{8A029A47-36A4-459D-B00C-0BB3FAEF1466}" name="2017" dataDxfId="113" dataCellStyle="Comma"/>
    <tableColumn id="5" xr3:uid="{3CD4D3C5-69EE-45D7-BEC2-D410E66E510F}" name="2018" dataDxfId="112" dataCellStyle="Comma"/>
    <tableColumn id="3" xr3:uid="{36F6CB54-8C02-4CF5-89F7-0ED0683E7A85}" name="2019" dataDxfId="111" dataCellStyle="Comma"/>
    <tableColumn id="4" xr3:uid="{C55107C7-091E-440B-9C7F-B647305375FC}" name="2017-2019 avg" dataDxfId="110" dataCellStyle="Comma"/>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B3A6624-9DFF-41C7-8D44-172D47A4AA9C}" name="TableS4291213" displayName="TableS4291213" ref="A4:E17" totalsRowShown="0" headerRowDxfId="109" dataDxfId="108">
  <autoFilter ref="A4:E17" xr:uid="{30E5673D-D411-4743-A925-9986E87069AA}">
    <filterColumn colId="0" hiddenButton="1"/>
    <filterColumn colId="1" hiddenButton="1"/>
    <filterColumn colId="2" hiddenButton="1"/>
    <filterColumn colId="3" hiddenButton="1"/>
    <filterColumn colId="4" hiddenButton="1"/>
  </autoFilter>
  <tableColumns count="5">
    <tableColumn id="1" xr3:uid="{42D5ABE5-E4E6-45A3-B60D-5B770EA49584}" name="product" dataDxfId="107"/>
    <tableColumn id="2" xr3:uid="{B03E8174-5C11-420F-B216-5DCFDB19B93C}" name="2017" dataDxfId="106" dataCellStyle="Comma"/>
    <tableColumn id="5" xr3:uid="{3295B80A-BDE7-448A-81B2-060ADBE2414D}" name="2018" dataDxfId="105" dataCellStyle="Comma"/>
    <tableColumn id="3" xr3:uid="{DF12B746-9282-44C8-8B68-B87DD890190A}" name="2019" dataDxfId="104" dataCellStyle="Comma"/>
    <tableColumn id="4" xr3:uid="{C2C5CF2A-1274-4ECB-8C26-1CD14A6973B2}" name="2017-2019 avg" dataDxfId="103" dataCellStyle="Comma"/>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3A8B4EB-53B6-41B1-B0F0-0D323F834924}" name="per_240_ml" displayName="per_240_ml" ref="A3:R44" totalsRowShown="0" headerRowDxfId="102" dataDxfId="101">
  <autoFilter ref="A3:R44" xr:uid="{53A8B4EB-53B6-41B1-B0F0-0D323F834924}"/>
  <sortState xmlns:xlrd2="http://schemas.microsoft.com/office/spreadsheetml/2017/richdata2" ref="A4:R44">
    <sortCondition ref="B3:B44"/>
  </sortState>
  <tableColumns count="18">
    <tableColumn id="222" xr3:uid="{2F84E165-4243-4A1E-9DB4-99DF7C8AB656}" name="milk type" dataDxfId="100"/>
    <tableColumn id="223" xr3:uid="{65A54489-BE72-487D-B111-2015165F41E3}" name="source" dataDxfId="99"/>
    <tableColumn id="224" xr3:uid="{36EB9E4A-2A78-4307-A6D2-616FB4E77AB9}" name="FDC ID" dataDxfId="98"/>
    <tableColumn id="225" xr3:uid="{449F6D4C-4B5D-474B-BA8C-1E523E701EC9}" name="description" dataDxfId="97"/>
    <tableColumn id="226" xr3:uid="{1224D5FE-7768-4C40-AA53-966F18CFD1AF}" name="brand" dataDxfId="96"/>
    <tableColumn id="227" xr3:uid="{85854510-BFF2-4C0E-991B-2A958A9C1A0E}" name="calories (kcal) " dataDxfId="95"/>
    <tableColumn id="228" xr3:uid="{7B22B035-E66C-459A-8471-63C0BE02D8B3}" name="protein (g)" dataDxfId="94"/>
    <tableColumn id="229" xr3:uid="{7FB6D602-7662-4CEB-B35B-1798AEB7CD1C}" name="calcium (mg)" dataDxfId="93"/>
    <tableColumn id="230" xr3:uid="{C1B0B49A-531F-41FD-92D8-5F42A26BF013}" name="magnesium (mg)" dataDxfId="92"/>
    <tableColumn id="231" xr3:uid="{18BE23C7-955F-4323-89C5-C3B7B76E5562}" name="phosphorus (mg)" dataDxfId="91"/>
    <tableColumn id="232" xr3:uid="{468BCC10-B76D-482F-A70C-3FF8D3602C2A}" name="potassium (mg)" dataDxfId="90"/>
    <tableColumn id="233" xr3:uid="{5CBA23C5-E670-45C2-891E-C183BC295704}" name="selenium (mcg)" dataDxfId="89"/>
    <tableColumn id="234" xr3:uid="{BA45375A-A2ED-4CCD-B3C7-FD8D462776D4}" name="zinc (mg)" dataDxfId="88"/>
    <tableColumn id="235" xr3:uid="{058CCBDA-5C39-4660-9E38-6134EFC70948}" name="choline (mg)" dataDxfId="87"/>
    <tableColumn id="236" xr3:uid="{67A3A83A-E237-463D-88FC-D04B0D3200BB}" name="riboflavin (mg)" dataDxfId="86"/>
    <tableColumn id="237" xr3:uid="{168E7E90-0F3A-4C97-8EB8-D7E905F57F5A}" name="B12 (ug) " dataDxfId="85"/>
    <tableColumn id="238" xr3:uid="{FA950987-183D-4776-AF28-C98B2F9B7FF9}" name="vit D (mcg)" dataDxfId="84"/>
    <tableColumn id="239" xr3:uid="{300383B4-6154-4B78-81CB-5BF72B52CC38}" name="vit E (mg)" dataDxfId="83"/>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DB1E792-FB88-46BA-AB0D-A3F28E934855}" name="TableS1" displayName="TableS1" ref="A4:N20" totalsRowShown="0" headerRowDxfId="82" dataDxfId="81">
  <autoFilter ref="A4:N20" xr:uid="{CE692B75-0B92-C04F-B1C8-A67A6C336F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sortState xmlns:xlrd2="http://schemas.microsoft.com/office/spreadsheetml/2017/richdata2" ref="A5:N20">
    <sortCondition ref="A4:A20"/>
  </sortState>
  <tableColumns count="14">
    <tableColumn id="1" xr3:uid="{EF63B52B-1D55-0640-9128-684DB0A14EAB}" name="study" dataDxfId="80"/>
    <tableColumn id="15" xr3:uid="{0ADA9E1E-84BA-F442-9B46-D467F84FFE17}" name="cow" dataDxfId="79"/>
    <tableColumn id="13" xr3:uid="{7B8D15D5-78F7-9D41-9596-DC7A6C65B2E0}" name="almond" dataDxfId="78"/>
    <tableColumn id="16" xr3:uid="{BE9856D2-8251-BE42-8180-09DBA57D3DAF}" name="coconut" dataDxfId="77"/>
    <tableColumn id="17" xr3:uid="{A472764B-43A0-B949-AAC4-BC985A4B2D36}" name="oat" dataDxfId="76"/>
    <tableColumn id="12" xr3:uid="{B35DE34D-7747-6141-B063-E9D7795BE866}" name="pea" dataDxfId="75"/>
    <tableColumn id="18" xr3:uid="{20982758-F673-264D-9AAD-DE001910E901}" name="rice" dataDxfId="74"/>
    <tableColumn id="14" xr3:uid="{D7464013-7732-3043-8818-B71C356819CC}" name="soy" dataDxfId="73"/>
    <tableColumn id="19" xr3:uid="{F4CBBF89-7DC9-0942-855C-30F76609457E}" name="spelt" dataDxfId="72"/>
    <tableColumn id="4" xr3:uid="{F2865C3A-881B-4BEE-A705-ECDFB7DF9288}" name="gwp" dataDxfId="71"/>
    <tableColumn id="2" xr3:uid="{E58811E0-6CDF-4CF4-80A3-0FF5024BACF8}" name="water_use" dataDxfId="70"/>
    <tableColumn id="3" xr3:uid="{5B02E804-F3C1-2A4B-97C4-8AD93104E599}" name="published_in_peer_review_journal" dataDxfId="69"/>
    <tableColumn id="10" xr3:uid="{91637FFF-F7B6-8947-8D53-B40C1B1FB140}" name="study_details" dataDxfId="68"/>
    <tableColumn id="11" xr3:uid="{3A66F53B-6EA3-814A-9239-A6F21B3FD4D8}" name="cited_in" dataDxfId="67"/>
  </tableColumns>
  <tableStyleInfo name="TableStyleLight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C9F4BC-B986-44A0-BA14-0E94D9AAE2F5}" name="TableS2" displayName="TableS2" ref="A4:K80" totalsRowShown="0" headerRowDxfId="66" dataDxfId="65">
  <autoFilter ref="A4:K80" xr:uid="{BA86FF81-5BF4-BE49-9B45-1481BA1C0D24}"/>
  <sortState xmlns:xlrd2="http://schemas.microsoft.com/office/spreadsheetml/2017/richdata2" ref="A5:K80">
    <sortCondition ref="A4:A80"/>
  </sortState>
  <tableColumns count="11">
    <tableColumn id="1" xr3:uid="{99F18AF2-AC6F-3D48-9842-0F1B75E63BC3}" name="study" dataDxfId="64" totalsRowDxfId="63"/>
    <tableColumn id="3" xr3:uid="{8C0E9D8A-F5F6-C74D-B9B2-ABC5933F7A61}" name="milk_type" dataDxfId="62" totalsRowDxfId="61"/>
    <tableColumn id="23" xr3:uid="{4D6984EF-149F-BE4B-A647-C7295F8F9FFD}" name="milk_type_note" dataDxfId="60" totalsRowDxfId="59"/>
    <tableColumn id="10" xr3:uid="{4320B79F-7C22-45A0-AD9F-E5453B222045}" name="gwp_as_reported" dataDxfId="58" totalsRowDxfId="57"/>
    <tableColumn id="15" xr3:uid="{CB1F05F5-B88B-744F-B835-773BAB2B48F0}" name="unit_as_reported" dataDxfId="56" totalsRowDxfId="55"/>
    <tableColumn id="2" xr3:uid="{62DE7B3C-7EC5-4965-8074-7EE8385DE5B0}" name="scope_as_reported" dataDxfId="54" totalsRowDxfId="53"/>
    <tableColumn id="26" xr3:uid="{FB4D5370-E0A2-4581-B89B-7B46E88949E0}" name="gwp_standardized" dataDxfId="52"/>
    <tableColumn id="17" xr3:uid="{F136B631-B6BE-C94B-B588-4071A5DB0F7E}" name="unit_standardized" dataDxfId="51" totalsRowDxfId="50"/>
    <tableColumn id="19" xr3:uid="{96AE7481-C556-4749-9DE5-CD36DFF07368}" name="scope_standardized" dataDxfId="49" totalsRowDxfId="48"/>
    <tableColumn id="24" xr3:uid="{40C1401C-2874-AD40-A13A-054782F83DB6}" name="gwp_time_horizon" dataDxfId="47" totalsRowDxfId="46"/>
    <tableColumn id="31" xr3:uid="{A92BE6C8-432E-F64D-87AC-BC0F8333A116}" name="note" dataDxfId="45" totalsRowDxfId="44"/>
  </tableColumns>
  <tableStyleInfo name="TableStyleLight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14F9F1A-445B-4D1F-AC57-286524279334}" name="TableS3" displayName="TableS3" ref="A3:E45" totalsRowShown="0" headerRowDxfId="43" dataDxfId="42">
  <autoFilter ref="A3:E45" xr:uid="{EA196F50-275D-4B67-9E0D-1D890103BBA3}"/>
  <sortState xmlns:xlrd2="http://schemas.microsoft.com/office/spreadsheetml/2017/richdata2" ref="A4:E45">
    <sortCondition ref="A3:A45"/>
  </sortState>
  <tableColumns count="5">
    <tableColumn id="1" xr3:uid="{A97A1700-28DB-4C49-93A2-0E6CB6ACD9E8}" name="study" dataDxfId="41"/>
    <tableColumn id="2" xr3:uid="{68813A85-B403-4D69-81B7-8F6AFBED9A71}" name="milk_type" dataDxfId="40"/>
    <tableColumn id="4" xr3:uid="{1AC76154-BDB5-402F-98B9-4CA08EA34E23}" name="scope" dataDxfId="39"/>
    <tableColumn id="5" xr3:uid="{337FDED3-77C2-42FC-9809-DB1E0AE4D1ED}" name="gwp_avg" dataDxfId="38" dataCellStyle="Comma"/>
    <tableColumn id="3" xr3:uid="{E86298B6-A7E2-447F-8458-59F33B15908E}" name="unit" dataDxfId="37"/>
  </tableColumns>
  <tableStyleInfo name="TableStyleLight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6128C15-FE26-41D5-92C4-F70320634109}" name="TableS4" displayName="TableS4" ref="A3:C11" totalsRowShown="0" headerRowDxfId="36" dataDxfId="35">
  <autoFilter ref="A3:C11" xr:uid="{F9D5D351-24CF-4F02-9186-9FE0373F8C64}"/>
  <tableColumns count="3">
    <tableColumn id="1" xr3:uid="{0A122E62-6204-46D5-A2AF-924D649F6B67}" name="milk_type" dataDxfId="34"/>
    <tableColumn id="2" xr3:uid="{8EB0F9FA-A687-4270-B788-1899F7C091CC}" name="median_gwp" dataDxfId="33" dataCellStyle="Comma"/>
    <tableColumn id="5" xr3:uid="{A040702F-355A-406F-809E-9BACE8AD1DAA}" name="unit" dataDxfId="32"/>
  </tableColumns>
  <tableStyleInfo name="TableStyleLight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7D92502-3747-0544-92C4-460EA8230678}" name="TableS5" displayName="TableS5" ref="A4:K61" totalsRowShown="0" headerRowDxfId="31" dataDxfId="30">
  <autoFilter ref="A4:K61" xr:uid="{BA86FF81-5BF4-BE49-9B45-1481BA1C0D24}"/>
  <sortState xmlns:xlrd2="http://schemas.microsoft.com/office/spreadsheetml/2017/richdata2" ref="A5:K61">
    <sortCondition ref="A4:A61"/>
  </sortState>
  <tableColumns count="11">
    <tableColumn id="1" xr3:uid="{34CF4CB1-6E3C-9B40-A938-D02103A22528}" name="study" dataDxfId="29" totalsRowDxfId="28"/>
    <tableColumn id="3" xr3:uid="{02111425-2EDD-4641-B75F-3D995913D89C}" name="milk_type" dataDxfId="27" totalsRowDxfId="26"/>
    <tableColumn id="23" xr3:uid="{9CA9D6E4-B201-DA4C-AA19-8C83D00CC34A}" name="milk_type_note" dataDxfId="25" totalsRowDxfId="24"/>
    <tableColumn id="5" xr3:uid="{8B53AB5D-59B1-BB4B-89D5-4D94F316408D}" name="water_use_type" dataDxfId="23" totalsRowDxfId="22"/>
    <tableColumn id="9" xr3:uid="{84749024-99B9-4460-809F-C5DD3A68C62B}" name="scarcity_weighted" dataDxfId="21" totalsRowDxfId="20"/>
    <tableColumn id="14" xr3:uid="{C61E97C5-9706-964D-A07E-D1AB9E6B44D4}" name="water_use_as_reported" dataDxfId="19" totalsRowDxfId="18" dataCellStyle="Comma"/>
    <tableColumn id="15" xr3:uid="{D660CAAD-70E9-8646-AA6E-A5D18B9DD680}" name="unit_as_reported" dataDxfId="17" totalsRowDxfId="16"/>
    <tableColumn id="2" xr3:uid="{6353060D-7CE2-44C2-AE56-CAC2DFE7D4C4}" name="water_use_standardized" dataDxfId="15"/>
    <tableColumn id="4" xr3:uid="{F3885B1A-65FD-4540-B365-6B57445034E9}" name="unit_standardized" dataDxfId="14" totalsRowDxfId="13"/>
    <tableColumn id="22" xr3:uid="{326EEA25-0665-4C47-97FA-058E79FE64AB}" name="scope" dataDxfId="12" totalsRowDxfId="11"/>
    <tableColumn id="31" xr3:uid="{70168B08-DD8A-E440-8717-34BE2E02F14D}" name="note" dataDxfId="10" totalsRowDxfId="9"/>
  </tableColumns>
  <tableStyleInfo name="TableStyleLight1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271EB34-2E10-4533-9C3E-B0CD0C3727E1}" name="TableS6" displayName="TableS6" ref="A3:G47" totalsRowShown="0" headerRowDxfId="8" dataDxfId="7">
  <autoFilter ref="A3:G47" xr:uid="{D271EB34-2E10-4533-9C3E-B0CD0C3727E1}"/>
  <sortState xmlns:xlrd2="http://schemas.microsoft.com/office/spreadsheetml/2017/richdata2" ref="A4:G47">
    <sortCondition ref="A3:A47"/>
  </sortState>
  <tableColumns count="7">
    <tableColumn id="1" xr3:uid="{CF660B48-78DB-4BB7-8D31-CAE353949A16}" name="study" dataDxfId="6"/>
    <tableColumn id="2" xr3:uid="{AC63380C-B781-4B50-89E3-C6CE2AAC10FE}" name="milk_type" dataDxfId="5"/>
    <tableColumn id="3" xr3:uid="{A53915EF-8A62-46C1-AE01-4B95C382183C}" name="water_use_type" dataDxfId="4"/>
    <tableColumn id="4" xr3:uid="{E34DA4C7-81C9-4297-8071-3940463BBF72}" name="scarcity_weighted" dataDxfId="3"/>
    <tableColumn id="6" xr3:uid="{1134126A-1912-4B0A-9165-4BC64733851C}" name="water_use_avg" dataDxfId="2" dataCellStyle="Comma"/>
    <tableColumn id="7" xr3:uid="{0A83BC2C-6210-4B49-84F8-39DD15C481C7}" name="unit" dataDxfId="1" dataCellStyle="Comma"/>
    <tableColumn id="5" xr3:uid="{3A649D46-2A46-4F96-B702-0D569571EA35}" name="scope" dataDxfId="0"/>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3C7BE-295B-49D1-A61B-7ED5A2AC09C6}">
  <dimension ref="A1:A10"/>
  <sheetViews>
    <sheetView workbookViewId="0">
      <selection activeCell="A18" sqref="A18"/>
    </sheetView>
  </sheetViews>
  <sheetFormatPr baseColWidth="10" defaultColWidth="8.83203125" defaultRowHeight="12" x14ac:dyDescent="0.15"/>
  <cols>
    <col min="1" max="1" width="84.83203125" style="1" customWidth="1"/>
    <col min="2" max="16384" width="8.83203125" style="1"/>
  </cols>
  <sheetData>
    <row r="1" spans="1:1" x14ac:dyDescent="0.15">
      <c r="A1" s="19" t="s">
        <v>161</v>
      </c>
    </row>
    <row r="2" spans="1:1" x14ac:dyDescent="0.15">
      <c r="A2" s="35" t="str">
        <f>'Table S1'!A1</f>
        <v>Table S1 Annual U.S. milk sales in dollars</v>
      </c>
    </row>
    <row r="3" spans="1:1" x14ac:dyDescent="0.15">
      <c r="A3" s="35" t="str">
        <f>'Table S2'!A1</f>
        <v>Table S2 Annual U.S. milk sales in units sold</v>
      </c>
    </row>
    <row r="4" spans="1:1" x14ac:dyDescent="0.15">
      <c r="A4" s="35" t="str">
        <f>'Table S3'!A1</f>
        <v>Table S3 Concentrations of selected nutrients per 240 mL of dairy and plant-based milks</v>
      </c>
    </row>
    <row r="5" spans="1:1" x14ac:dyDescent="0.15">
      <c r="A5" s="35" t="str">
        <f>'Table S4'!A1</f>
        <v>Table S4 Summary of cited environmental impact studies</v>
      </c>
    </row>
    <row r="6" spans="1:1" x14ac:dyDescent="0.15">
      <c r="A6" s="35" t="str">
        <f>'Table S5'!A1</f>
        <v>Table S5 Global warming potential (GWP) associated with dairy and plant milks</v>
      </c>
    </row>
    <row r="7" spans="1:1" x14ac:dyDescent="0.15">
      <c r="A7" s="35" t="str">
        <f>'Table S6'!A1</f>
        <v>Table S6 Global warming potential (GWP) associated with dairy and plant milks, averaged by study and milk type</v>
      </c>
    </row>
    <row r="8" spans="1:1" x14ac:dyDescent="0.15">
      <c r="A8" s="35" t="str">
        <f>'Table S7'!A1</f>
        <v>Table S7 Global warming potential (GWP) associated with dairy and plant milks, medians by milk type</v>
      </c>
    </row>
    <row r="9" spans="1:1" x14ac:dyDescent="0.15">
      <c r="A9" s="35" t="str">
        <f>'Table S8'!A1</f>
        <v>Table S8 Water use associated with dairy and plant milks</v>
      </c>
    </row>
    <row r="10" spans="1:1" x14ac:dyDescent="0.15">
      <c r="A10" s="35" t="str">
        <f>'Table S9'!A1</f>
        <v>Table S9 Water use associated with dairy and plant milks, averaged by study, milk type, water use type, and use of scarcity weighting</v>
      </c>
    </row>
  </sheetData>
  <hyperlinks>
    <hyperlink ref="A5" location="'Table S1'!A1" display="'Table S1'!A1" xr:uid="{89690571-9504-4651-A356-769B00CA5928}"/>
    <hyperlink ref="A6" location="'Table S2'!A1" display="'Table S2'!A1" xr:uid="{EA0D49C6-7D46-44AC-A8DB-0542027BBFFA}"/>
    <hyperlink ref="A7" location="'Table S3'!A1" display="'Table S3'!A1" xr:uid="{61EC6893-5C1C-4B32-89D9-7CD3532B628E}"/>
    <hyperlink ref="A8" location="'Table S4'!A1" display="'Table S4'!A1" xr:uid="{114A46DB-0B77-42C2-9F0E-9FBCF151AD95}"/>
    <hyperlink ref="A9" location="'Table S5'!A1" display="'Table S5'!A1" xr:uid="{0C098512-5971-4F29-8C3C-643B1DAA291B}"/>
    <hyperlink ref="A10" location="'Table S6'!A1" display="'Table S6'!A1" xr:uid="{16F275D5-5C01-4F5C-9FA2-6FBB1D07C840}"/>
    <hyperlink ref="A2" location="'Table S1'!A1" display="'Table S1'!A1" xr:uid="{FA178414-CF91-49E5-A3E4-DAF6E623B1ED}"/>
    <hyperlink ref="A3" location="'Table S2'!A1" display="'Table S2'!A1" xr:uid="{E9078743-2094-4568-BE69-D4D76FDD8E20}"/>
    <hyperlink ref="A4" location="'Table S3'!A1" display="'Table S3'!A1" xr:uid="{FF2A80E2-E6E6-42E8-91B1-EACFC58E0826}"/>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F9550-0091-44FC-BB15-1C4393CBE939}">
  <dimension ref="A1:G47"/>
  <sheetViews>
    <sheetView zoomScale="80" zoomScaleNormal="80" workbookViewId="0">
      <selection activeCell="I21" sqref="I21"/>
    </sheetView>
  </sheetViews>
  <sheetFormatPr baseColWidth="10" defaultColWidth="8.83203125" defaultRowHeight="12" x14ac:dyDescent="0.15"/>
  <cols>
    <col min="1" max="1" width="17.33203125" style="1" bestFit="1" customWidth="1"/>
    <col min="2" max="2" width="9.6640625" style="1" bestFit="1" customWidth="1"/>
    <col min="3" max="3" width="16.83203125" style="1" bestFit="1" customWidth="1"/>
    <col min="4" max="4" width="14.6640625" style="1" bestFit="1" customWidth="1"/>
    <col min="5" max="5" width="12.83203125" style="1" bestFit="1" customWidth="1"/>
    <col min="6" max="6" width="14" style="1" bestFit="1" customWidth="1"/>
    <col min="7" max="7" width="28.83203125" style="1" bestFit="1" customWidth="1"/>
    <col min="8" max="8" width="25.1640625" style="1" bestFit="1" customWidth="1"/>
    <col min="9" max="9" width="11.1640625" style="1" bestFit="1" customWidth="1"/>
    <col min="10" max="16384" width="8.83203125" style="1"/>
  </cols>
  <sheetData>
    <row r="1" spans="1:7" x14ac:dyDescent="0.15">
      <c r="A1" s="19" t="s">
        <v>203</v>
      </c>
    </row>
    <row r="2" spans="1:7" x14ac:dyDescent="0.15">
      <c r="A2" s="1" t="s">
        <v>117</v>
      </c>
    </row>
    <row r="3" spans="1:7" x14ac:dyDescent="0.15">
      <c r="A3" s="46" t="s">
        <v>0</v>
      </c>
      <c r="B3" s="46" t="s">
        <v>5</v>
      </c>
      <c r="C3" s="46" t="s">
        <v>51</v>
      </c>
      <c r="D3" s="46" t="s">
        <v>36</v>
      </c>
      <c r="E3" s="46" t="s">
        <v>54</v>
      </c>
      <c r="F3" s="46" t="s">
        <v>34</v>
      </c>
      <c r="G3" s="46" t="s">
        <v>12</v>
      </c>
    </row>
    <row r="4" spans="1:7" x14ac:dyDescent="0.15">
      <c r="A4" s="2" t="s">
        <v>10</v>
      </c>
      <c r="B4" s="2" t="s">
        <v>6</v>
      </c>
      <c r="C4" s="1" t="s">
        <v>20</v>
      </c>
      <c r="D4" s="2" t="s">
        <v>37</v>
      </c>
      <c r="E4" s="32">
        <v>45376.92</v>
      </c>
      <c r="F4" s="1" t="s">
        <v>4</v>
      </c>
      <c r="G4" s="2" t="s">
        <v>183</v>
      </c>
    </row>
    <row r="5" spans="1:7" x14ac:dyDescent="0.15">
      <c r="A5" s="2" t="s">
        <v>10</v>
      </c>
      <c r="B5" s="2" t="s">
        <v>7</v>
      </c>
      <c r="C5" s="1" t="s">
        <v>20</v>
      </c>
      <c r="D5" s="2" t="s">
        <v>37</v>
      </c>
      <c r="E5" s="32">
        <v>366.94</v>
      </c>
      <c r="F5" s="1" t="s">
        <v>4</v>
      </c>
      <c r="G5" s="2" t="s">
        <v>183</v>
      </c>
    </row>
    <row r="6" spans="1:7" x14ac:dyDescent="0.15">
      <c r="A6" s="2" t="s">
        <v>10</v>
      </c>
      <c r="B6" s="2" t="s">
        <v>11</v>
      </c>
      <c r="C6" s="1" t="s">
        <v>20</v>
      </c>
      <c r="D6" s="2" t="s">
        <v>37</v>
      </c>
      <c r="E6" s="32">
        <v>41728.76</v>
      </c>
      <c r="F6" s="1" t="s">
        <v>4</v>
      </c>
      <c r="G6" s="2" t="s">
        <v>183</v>
      </c>
    </row>
    <row r="7" spans="1:7" x14ac:dyDescent="0.15">
      <c r="A7" s="2" t="s">
        <v>10</v>
      </c>
      <c r="B7" s="2" t="s">
        <v>8</v>
      </c>
      <c r="C7" s="1" t="s">
        <v>20</v>
      </c>
      <c r="D7" s="2" t="s">
        <v>37</v>
      </c>
      <c r="E7" s="32">
        <v>7988.79</v>
      </c>
      <c r="F7" s="1" t="s">
        <v>4</v>
      </c>
      <c r="G7" s="2" t="s">
        <v>183</v>
      </c>
    </row>
    <row r="8" spans="1:7" x14ac:dyDescent="0.15">
      <c r="A8" s="2" t="s">
        <v>10</v>
      </c>
      <c r="B8" s="2" t="s">
        <v>9</v>
      </c>
      <c r="C8" s="1" t="s">
        <v>20</v>
      </c>
      <c r="D8" s="2" t="s">
        <v>37</v>
      </c>
      <c r="E8" s="32">
        <v>5935.76</v>
      </c>
      <c r="F8" s="1" t="s">
        <v>4</v>
      </c>
      <c r="G8" s="2" t="s">
        <v>183</v>
      </c>
    </row>
    <row r="9" spans="1:7" x14ac:dyDescent="0.15">
      <c r="A9" s="2" t="s">
        <v>10</v>
      </c>
      <c r="B9" s="2" t="s">
        <v>6</v>
      </c>
      <c r="C9" s="1" t="s">
        <v>38</v>
      </c>
      <c r="D9" s="2" t="s">
        <v>37</v>
      </c>
      <c r="E9" s="32">
        <v>8205443</v>
      </c>
      <c r="F9" s="1" t="s">
        <v>4</v>
      </c>
      <c r="G9" s="2" t="s">
        <v>183</v>
      </c>
    </row>
    <row r="10" spans="1:7" x14ac:dyDescent="0.15">
      <c r="A10" s="2" t="s">
        <v>10</v>
      </c>
      <c r="B10" s="2" t="s">
        <v>7</v>
      </c>
      <c r="C10" s="1" t="s">
        <v>38</v>
      </c>
      <c r="D10" s="2" t="s">
        <v>37</v>
      </c>
      <c r="E10" s="32">
        <v>55991</v>
      </c>
      <c r="F10" s="1" t="s">
        <v>4</v>
      </c>
      <c r="G10" s="2" t="s">
        <v>183</v>
      </c>
    </row>
    <row r="11" spans="1:7" x14ac:dyDescent="0.15">
      <c r="A11" s="2" t="s">
        <v>10</v>
      </c>
      <c r="B11" s="2" t="s">
        <v>11</v>
      </c>
      <c r="C11" s="1" t="s">
        <v>38</v>
      </c>
      <c r="D11" s="2" t="s">
        <v>37</v>
      </c>
      <c r="E11" s="32">
        <v>1234579</v>
      </c>
      <c r="F11" s="1" t="s">
        <v>4</v>
      </c>
      <c r="G11" s="2" t="s">
        <v>183</v>
      </c>
    </row>
    <row r="12" spans="1:7" x14ac:dyDescent="0.15">
      <c r="A12" s="2" t="s">
        <v>10</v>
      </c>
      <c r="B12" s="2" t="s">
        <v>8</v>
      </c>
      <c r="C12" s="1" t="s">
        <v>38</v>
      </c>
      <c r="D12" s="2" t="s">
        <v>37</v>
      </c>
      <c r="E12" s="32">
        <v>609103</v>
      </c>
      <c r="F12" s="1" t="s">
        <v>4</v>
      </c>
      <c r="G12" s="2" t="s">
        <v>183</v>
      </c>
    </row>
    <row r="13" spans="1:7" x14ac:dyDescent="0.15">
      <c r="A13" s="2" t="s">
        <v>10</v>
      </c>
      <c r="B13" s="2" t="s">
        <v>9</v>
      </c>
      <c r="C13" s="1" t="s">
        <v>38</v>
      </c>
      <c r="D13" s="2" t="s">
        <v>37</v>
      </c>
      <c r="E13" s="32">
        <v>73016</v>
      </c>
      <c r="F13" s="1" t="s">
        <v>4</v>
      </c>
      <c r="G13" s="2" t="s">
        <v>183</v>
      </c>
    </row>
    <row r="14" spans="1:7" x14ac:dyDescent="0.15">
      <c r="A14" s="2" t="s">
        <v>1</v>
      </c>
      <c r="B14" s="2" t="s">
        <v>11</v>
      </c>
      <c r="C14" s="1" t="s">
        <v>18</v>
      </c>
      <c r="D14" s="2" t="s">
        <v>22</v>
      </c>
      <c r="E14" s="32">
        <v>88.659793814432987</v>
      </c>
      <c r="F14" s="1" t="s">
        <v>4</v>
      </c>
      <c r="G14" s="2" t="s">
        <v>181</v>
      </c>
    </row>
    <row r="15" spans="1:7" x14ac:dyDescent="0.15">
      <c r="A15" s="2" t="s">
        <v>1</v>
      </c>
      <c r="B15" s="2" t="s">
        <v>14</v>
      </c>
      <c r="C15" s="1" t="s">
        <v>18</v>
      </c>
      <c r="D15" s="2" t="s">
        <v>22</v>
      </c>
      <c r="E15" s="32">
        <v>11</v>
      </c>
      <c r="F15" s="1" t="s">
        <v>4</v>
      </c>
      <c r="G15" s="2" t="s">
        <v>181</v>
      </c>
    </row>
    <row r="16" spans="1:7" x14ac:dyDescent="0.15">
      <c r="A16" s="2" t="s">
        <v>1</v>
      </c>
      <c r="B16" s="2" t="s">
        <v>11</v>
      </c>
      <c r="C16" s="1" t="s">
        <v>20</v>
      </c>
      <c r="D16" s="2" t="s">
        <v>22</v>
      </c>
      <c r="E16" s="32">
        <v>1050</v>
      </c>
      <c r="F16" s="1" t="s">
        <v>4</v>
      </c>
      <c r="G16" s="2" t="s">
        <v>181</v>
      </c>
    </row>
    <row r="17" spans="1:7" x14ac:dyDescent="0.15">
      <c r="A17" s="2" t="s">
        <v>1</v>
      </c>
      <c r="B17" s="2" t="s">
        <v>14</v>
      </c>
      <c r="C17" s="1" t="s">
        <v>20</v>
      </c>
      <c r="D17" s="2" t="s">
        <v>22</v>
      </c>
      <c r="E17" s="32">
        <v>296.89999999999998</v>
      </c>
      <c r="F17" s="1" t="s">
        <v>4</v>
      </c>
      <c r="G17" s="2" t="s">
        <v>181</v>
      </c>
    </row>
    <row r="18" spans="1:7" x14ac:dyDescent="0.15">
      <c r="A18" s="2" t="s">
        <v>41</v>
      </c>
      <c r="B18" s="2" t="s">
        <v>6</v>
      </c>
      <c r="C18" s="1" t="s">
        <v>18</v>
      </c>
      <c r="D18" s="2" t="s">
        <v>22</v>
      </c>
      <c r="E18" s="32">
        <v>66.571388568213209</v>
      </c>
      <c r="F18" s="1" t="s">
        <v>4</v>
      </c>
      <c r="G18" s="2" t="s">
        <v>183</v>
      </c>
    </row>
    <row r="19" spans="1:7" x14ac:dyDescent="0.15">
      <c r="A19" s="2" t="s">
        <v>41</v>
      </c>
      <c r="B19" s="2" t="s">
        <v>7</v>
      </c>
      <c r="C19" s="1" t="s">
        <v>18</v>
      </c>
      <c r="D19" s="2" t="s">
        <v>22</v>
      </c>
      <c r="E19" s="32">
        <v>3.5980250488058094</v>
      </c>
      <c r="F19" s="1" t="s">
        <v>4</v>
      </c>
      <c r="G19" s="2" t="s">
        <v>183</v>
      </c>
    </row>
    <row r="20" spans="1:7" x14ac:dyDescent="0.15">
      <c r="A20" s="2" t="s">
        <v>41</v>
      </c>
      <c r="B20" s="2" t="s">
        <v>11</v>
      </c>
      <c r="C20" s="1" t="s">
        <v>18</v>
      </c>
      <c r="D20" s="2" t="s">
        <v>22</v>
      </c>
      <c r="E20" s="32">
        <v>88.659793814432987</v>
      </c>
      <c r="F20" s="1" t="s">
        <v>4</v>
      </c>
      <c r="G20" s="2" t="s">
        <v>183</v>
      </c>
    </row>
    <row r="21" spans="1:7" x14ac:dyDescent="0.15">
      <c r="A21" s="2" t="s">
        <v>41</v>
      </c>
      <c r="B21" s="2" t="s">
        <v>14</v>
      </c>
      <c r="C21" s="1" t="s">
        <v>18</v>
      </c>
      <c r="D21" s="2" t="s">
        <v>22</v>
      </c>
      <c r="E21" s="32">
        <v>26.839893168771678</v>
      </c>
      <c r="F21" s="1" t="s">
        <v>4</v>
      </c>
      <c r="G21" s="2" t="s">
        <v>183</v>
      </c>
    </row>
    <row r="22" spans="1:7" x14ac:dyDescent="0.15">
      <c r="A22" s="2" t="s">
        <v>40</v>
      </c>
      <c r="B22" s="2" t="s">
        <v>11</v>
      </c>
      <c r="C22" s="1" t="s">
        <v>18</v>
      </c>
      <c r="D22" s="2" t="s">
        <v>37</v>
      </c>
      <c r="E22" s="32">
        <v>8.9999999999999998E-4</v>
      </c>
      <c r="F22" s="1" t="s">
        <v>25</v>
      </c>
      <c r="G22" s="2" t="s">
        <v>179</v>
      </c>
    </row>
    <row r="23" spans="1:7" x14ac:dyDescent="0.15">
      <c r="A23" s="2" t="s">
        <v>40</v>
      </c>
      <c r="B23" s="2" t="s">
        <v>8</v>
      </c>
      <c r="C23" s="1" t="s">
        <v>18</v>
      </c>
      <c r="D23" s="2" t="s">
        <v>37</v>
      </c>
      <c r="E23" s="32">
        <v>8.0000000000000002E-3</v>
      </c>
      <c r="F23" s="1" t="s">
        <v>25</v>
      </c>
      <c r="G23" s="2" t="s">
        <v>179</v>
      </c>
    </row>
    <row r="24" spans="1:7" x14ac:dyDescent="0.15">
      <c r="A24" s="2" t="s">
        <v>39</v>
      </c>
      <c r="B24" s="2" t="s">
        <v>11</v>
      </c>
      <c r="C24" s="1" t="s">
        <v>18</v>
      </c>
      <c r="D24" s="2" t="s">
        <v>37</v>
      </c>
      <c r="E24" s="32">
        <v>8.9999999999999998E-4</v>
      </c>
      <c r="F24" s="1" t="s">
        <v>25</v>
      </c>
      <c r="G24" s="2" t="s">
        <v>179</v>
      </c>
    </row>
    <row r="25" spans="1:7" x14ac:dyDescent="0.15">
      <c r="A25" s="2" t="s">
        <v>39</v>
      </c>
      <c r="B25" s="2" t="s">
        <v>8</v>
      </c>
      <c r="C25" s="1" t="s">
        <v>18</v>
      </c>
      <c r="D25" s="2" t="s">
        <v>37</v>
      </c>
      <c r="E25" s="32">
        <v>5.4000000000000001E-4</v>
      </c>
      <c r="F25" s="1" t="s">
        <v>25</v>
      </c>
      <c r="G25" s="2" t="s">
        <v>179</v>
      </c>
    </row>
    <row r="26" spans="1:7" x14ac:dyDescent="0.15">
      <c r="A26" s="2" t="s">
        <v>3</v>
      </c>
      <c r="B26" s="2" t="s">
        <v>6</v>
      </c>
      <c r="C26" s="1" t="s">
        <v>18</v>
      </c>
      <c r="D26" s="2" t="s">
        <v>22</v>
      </c>
      <c r="E26" s="32">
        <v>2.52</v>
      </c>
      <c r="F26" s="1" t="s">
        <v>21</v>
      </c>
      <c r="G26" s="2" t="s">
        <v>180</v>
      </c>
    </row>
    <row r="27" spans="1:7" x14ac:dyDescent="0.15">
      <c r="A27" s="2" t="s">
        <v>3</v>
      </c>
      <c r="B27" s="2" t="s">
        <v>11</v>
      </c>
      <c r="C27" s="1" t="s">
        <v>18</v>
      </c>
      <c r="D27" s="2" t="s">
        <v>22</v>
      </c>
      <c r="E27" s="32">
        <v>6.2549999999999999</v>
      </c>
      <c r="F27" s="1" t="s">
        <v>21</v>
      </c>
      <c r="G27" s="2" t="s">
        <v>180</v>
      </c>
    </row>
    <row r="28" spans="1:7" x14ac:dyDescent="0.15">
      <c r="A28" s="2" t="s">
        <v>3</v>
      </c>
      <c r="B28" s="2" t="s">
        <v>8</v>
      </c>
      <c r="C28" s="1" t="s">
        <v>18</v>
      </c>
      <c r="D28" s="2" t="s">
        <v>22</v>
      </c>
      <c r="E28" s="32">
        <v>2.5499999999999998</v>
      </c>
      <c r="F28" s="1" t="s">
        <v>21</v>
      </c>
      <c r="G28" s="2" t="s">
        <v>180</v>
      </c>
    </row>
    <row r="29" spans="1:7" x14ac:dyDescent="0.15">
      <c r="A29" s="2" t="s">
        <v>3</v>
      </c>
      <c r="B29" s="2" t="s">
        <v>14</v>
      </c>
      <c r="C29" s="1" t="s">
        <v>18</v>
      </c>
      <c r="D29" s="2" t="s">
        <v>22</v>
      </c>
      <c r="E29" s="32">
        <v>1.94</v>
      </c>
      <c r="F29" s="1" t="s">
        <v>21</v>
      </c>
      <c r="G29" s="2" t="s">
        <v>180</v>
      </c>
    </row>
    <row r="30" spans="1:7" x14ac:dyDescent="0.15">
      <c r="A30" s="2" t="s">
        <v>3</v>
      </c>
      <c r="B30" s="2" t="s">
        <v>6</v>
      </c>
      <c r="C30" s="1" t="s">
        <v>18</v>
      </c>
      <c r="D30" s="2" t="s">
        <v>37</v>
      </c>
      <c r="E30" s="32">
        <v>0.14000000000000001</v>
      </c>
      <c r="F30" s="1" t="s">
        <v>21</v>
      </c>
      <c r="G30" s="2" t="s">
        <v>180</v>
      </c>
    </row>
    <row r="31" spans="1:7" x14ac:dyDescent="0.15">
      <c r="A31" s="2" t="s">
        <v>3</v>
      </c>
      <c r="B31" s="2" t="s">
        <v>11</v>
      </c>
      <c r="C31" s="1" t="s">
        <v>18</v>
      </c>
      <c r="D31" s="2" t="s">
        <v>37</v>
      </c>
      <c r="E31" s="32">
        <v>1.125E-2</v>
      </c>
      <c r="F31" s="1" t="s">
        <v>21</v>
      </c>
      <c r="G31" s="2" t="s">
        <v>180</v>
      </c>
    </row>
    <row r="32" spans="1:7" x14ac:dyDescent="0.15">
      <c r="A32" s="2" t="s">
        <v>3</v>
      </c>
      <c r="B32" s="2" t="s">
        <v>8</v>
      </c>
      <c r="C32" s="1" t="s">
        <v>18</v>
      </c>
      <c r="D32" s="2" t="s">
        <v>37</v>
      </c>
      <c r="E32" s="32">
        <v>6.0000000000000001E-3</v>
      </c>
      <c r="F32" s="1" t="s">
        <v>21</v>
      </c>
      <c r="G32" s="2" t="s">
        <v>180</v>
      </c>
    </row>
    <row r="33" spans="1:7" x14ac:dyDescent="0.15">
      <c r="A33" s="2" t="s">
        <v>3</v>
      </c>
      <c r="B33" s="2" t="s">
        <v>14</v>
      </c>
      <c r="C33" s="1" t="s">
        <v>18</v>
      </c>
      <c r="D33" s="2" t="s">
        <v>37</v>
      </c>
      <c r="E33" s="32">
        <v>4.5000000000000005E-3</v>
      </c>
      <c r="F33" s="1" t="s">
        <v>21</v>
      </c>
      <c r="G33" s="2" t="s">
        <v>180</v>
      </c>
    </row>
    <row r="34" spans="1:7" x14ac:dyDescent="0.15">
      <c r="A34" s="2" t="s">
        <v>3</v>
      </c>
      <c r="B34" s="2" t="s">
        <v>6</v>
      </c>
      <c r="C34" s="1" t="s">
        <v>23</v>
      </c>
      <c r="D34" s="2" t="s">
        <v>22</v>
      </c>
      <c r="E34" s="32">
        <v>0.42</v>
      </c>
      <c r="F34" s="1" t="s">
        <v>24</v>
      </c>
      <c r="G34" s="2" t="s">
        <v>180</v>
      </c>
    </row>
    <row r="35" spans="1:7" x14ac:dyDescent="0.15">
      <c r="A35" s="2" t="s">
        <v>3</v>
      </c>
      <c r="B35" s="2" t="s">
        <v>11</v>
      </c>
      <c r="C35" s="1" t="s">
        <v>23</v>
      </c>
      <c r="D35" s="2" t="s">
        <v>22</v>
      </c>
      <c r="E35" s="32">
        <v>0.15125</v>
      </c>
      <c r="F35" s="1" t="s">
        <v>24</v>
      </c>
      <c r="G35" s="2" t="s">
        <v>180</v>
      </c>
    </row>
    <row r="36" spans="1:7" x14ac:dyDescent="0.15">
      <c r="A36" s="2" t="s">
        <v>3</v>
      </c>
      <c r="B36" s="2" t="s">
        <v>8</v>
      </c>
      <c r="C36" s="1" t="s">
        <v>23</v>
      </c>
      <c r="D36" s="2" t="s">
        <v>22</v>
      </c>
      <c r="E36" s="32">
        <v>0.43</v>
      </c>
      <c r="F36" s="1" t="s">
        <v>24</v>
      </c>
      <c r="G36" s="2" t="s">
        <v>180</v>
      </c>
    </row>
    <row r="37" spans="1:7" x14ac:dyDescent="0.15">
      <c r="A37" s="2" t="s">
        <v>3</v>
      </c>
      <c r="B37" s="2" t="s">
        <v>14</v>
      </c>
      <c r="C37" s="1" t="s">
        <v>23</v>
      </c>
      <c r="D37" s="2" t="s">
        <v>22</v>
      </c>
      <c r="E37" s="32">
        <v>5.5E-2</v>
      </c>
      <c r="F37" s="1" t="s">
        <v>24</v>
      </c>
      <c r="G37" s="2" t="s">
        <v>180</v>
      </c>
    </row>
    <row r="38" spans="1:7" x14ac:dyDescent="0.15">
      <c r="A38" s="2" t="s">
        <v>2</v>
      </c>
      <c r="B38" s="2" t="s">
        <v>6</v>
      </c>
      <c r="C38" s="1" t="s">
        <v>15</v>
      </c>
      <c r="D38" s="2" t="s">
        <v>22</v>
      </c>
      <c r="E38" s="32">
        <v>371.45933430285106</v>
      </c>
      <c r="F38" s="1" t="s">
        <v>4</v>
      </c>
      <c r="G38" s="2" t="s">
        <v>181</v>
      </c>
    </row>
    <row r="39" spans="1:7" x14ac:dyDescent="0.15">
      <c r="A39" s="2" t="s">
        <v>2</v>
      </c>
      <c r="B39" s="2" t="s">
        <v>11</v>
      </c>
      <c r="C39" s="1" t="s">
        <v>15</v>
      </c>
      <c r="D39" s="2" t="s">
        <v>22</v>
      </c>
      <c r="E39" s="32">
        <v>628.20000000000005</v>
      </c>
      <c r="F39" s="1" t="s">
        <v>4</v>
      </c>
      <c r="G39" s="2" t="s">
        <v>181</v>
      </c>
    </row>
    <row r="40" spans="1:7" x14ac:dyDescent="0.15">
      <c r="A40" s="2" t="s">
        <v>2</v>
      </c>
      <c r="B40" s="2" t="s">
        <v>8</v>
      </c>
      <c r="C40" s="1" t="s">
        <v>15</v>
      </c>
      <c r="D40" s="2" t="s">
        <v>22</v>
      </c>
      <c r="E40" s="32">
        <v>48.24</v>
      </c>
      <c r="F40" s="1" t="s">
        <v>4</v>
      </c>
      <c r="G40" s="2" t="s">
        <v>181</v>
      </c>
    </row>
    <row r="41" spans="1:7" x14ac:dyDescent="0.15">
      <c r="A41" s="2" t="s">
        <v>2</v>
      </c>
      <c r="B41" s="2" t="s">
        <v>13</v>
      </c>
      <c r="C41" s="1" t="s">
        <v>15</v>
      </c>
      <c r="D41" s="2" t="s">
        <v>22</v>
      </c>
      <c r="E41" s="32">
        <v>269.80799999999999</v>
      </c>
      <c r="F41" s="1" t="s">
        <v>4</v>
      </c>
      <c r="G41" s="2" t="s">
        <v>181</v>
      </c>
    </row>
    <row r="42" spans="1:7" x14ac:dyDescent="0.15">
      <c r="A42" s="2" t="s">
        <v>2</v>
      </c>
      <c r="B42" s="2" t="s">
        <v>14</v>
      </c>
      <c r="C42" s="1" t="s">
        <v>15</v>
      </c>
      <c r="D42" s="2" t="s">
        <v>22</v>
      </c>
      <c r="E42" s="32">
        <v>27.8</v>
      </c>
      <c r="F42" s="1" t="s">
        <v>4</v>
      </c>
      <c r="G42" s="2" t="s">
        <v>181</v>
      </c>
    </row>
    <row r="43" spans="1:7" x14ac:dyDescent="0.15">
      <c r="A43" s="2" t="s">
        <v>27</v>
      </c>
      <c r="B43" s="2" t="s">
        <v>11</v>
      </c>
      <c r="C43" s="1" t="s">
        <v>18</v>
      </c>
      <c r="D43" s="2" t="s">
        <v>37</v>
      </c>
      <c r="E43" s="32">
        <v>2061.855670103093</v>
      </c>
      <c r="F43" s="1" t="s">
        <v>4</v>
      </c>
      <c r="G43" s="2" t="s">
        <v>180</v>
      </c>
    </row>
    <row r="44" spans="1:7" x14ac:dyDescent="0.15">
      <c r="A44" s="2" t="s">
        <v>27</v>
      </c>
      <c r="B44" s="2" t="s">
        <v>8</v>
      </c>
      <c r="C44" s="1" t="s">
        <v>18</v>
      </c>
      <c r="D44" s="2" t="s">
        <v>37</v>
      </c>
      <c r="E44" s="32">
        <v>309.2783505154639</v>
      </c>
      <c r="F44" s="1" t="s">
        <v>4</v>
      </c>
      <c r="G44" s="2" t="s">
        <v>180</v>
      </c>
    </row>
    <row r="45" spans="1:7" x14ac:dyDescent="0.15">
      <c r="A45" s="2" t="s">
        <v>27</v>
      </c>
      <c r="B45" s="2" t="s">
        <v>14</v>
      </c>
      <c r="C45" s="1" t="s">
        <v>18</v>
      </c>
      <c r="D45" s="2" t="s">
        <v>37</v>
      </c>
      <c r="E45" s="32">
        <v>3092.7835051546394</v>
      </c>
      <c r="F45" s="1" t="s">
        <v>4</v>
      </c>
      <c r="G45" s="2" t="s">
        <v>180</v>
      </c>
    </row>
    <row r="46" spans="1:7" x14ac:dyDescent="0.15">
      <c r="A46" s="2" t="s">
        <v>42</v>
      </c>
      <c r="B46" s="2" t="s">
        <v>6</v>
      </c>
      <c r="C46" s="1" t="s">
        <v>18</v>
      </c>
      <c r="D46" s="2" t="s">
        <v>22</v>
      </c>
      <c r="E46" s="32">
        <v>126.05633802816902</v>
      </c>
      <c r="F46" s="1" t="s">
        <v>4</v>
      </c>
      <c r="G46" s="2" t="s">
        <v>181</v>
      </c>
    </row>
    <row r="47" spans="1:7" x14ac:dyDescent="0.15">
      <c r="A47" s="2" t="s">
        <v>42</v>
      </c>
      <c r="B47" s="2" t="s">
        <v>11</v>
      </c>
      <c r="C47" s="1" t="s">
        <v>18</v>
      </c>
      <c r="D47" s="2" t="s">
        <v>22</v>
      </c>
      <c r="E47" s="32">
        <v>88.659793814432987</v>
      </c>
      <c r="F47" s="1" t="s">
        <v>4</v>
      </c>
      <c r="G47" s="2" t="s">
        <v>181</v>
      </c>
    </row>
  </sheetData>
  <sheetProtection sort="0" autoFilter="0"/>
  <phoneticPr fontId="4"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8B27E-62FC-4AB6-ADD5-424D64CB7A11}">
  <dimension ref="A1:G24"/>
  <sheetViews>
    <sheetView zoomScale="80" zoomScaleNormal="80" workbookViewId="0">
      <selection activeCell="A6" sqref="A6"/>
    </sheetView>
  </sheetViews>
  <sheetFormatPr baseColWidth="10" defaultColWidth="8.83203125" defaultRowHeight="12" customHeight="1" x14ac:dyDescent="0.15"/>
  <cols>
    <col min="1" max="1" width="25.6640625" style="1" customWidth="1"/>
    <col min="2" max="4" width="9.6640625" style="1" customWidth="1"/>
    <col min="5" max="5" width="12.6640625" style="1" customWidth="1"/>
    <col min="6" max="6" width="6.33203125" style="1" customWidth="1"/>
    <col min="7" max="16384" width="8.83203125" style="1"/>
  </cols>
  <sheetData>
    <row r="1" spans="1:7" ht="12" customHeight="1" x14ac:dyDescent="0.15">
      <c r="A1" s="19" t="s">
        <v>320</v>
      </c>
    </row>
    <row r="2" spans="1:7" ht="12" customHeight="1" x14ac:dyDescent="0.15">
      <c r="A2" s="1" t="s">
        <v>322</v>
      </c>
    </row>
    <row r="3" spans="1:7" ht="12" customHeight="1" x14ac:dyDescent="0.15">
      <c r="A3" s="46"/>
      <c r="B3" s="76" t="s">
        <v>215</v>
      </c>
      <c r="C3" s="76"/>
      <c r="D3" s="76"/>
      <c r="E3" s="76"/>
    </row>
    <row r="4" spans="1:7" ht="12" customHeight="1" thickBot="1" x14ac:dyDescent="0.2">
      <c r="A4" s="66" t="s">
        <v>204</v>
      </c>
      <c r="B4" s="70" t="s">
        <v>216</v>
      </c>
      <c r="C4" s="70" t="s">
        <v>217</v>
      </c>
      <c r="D4" s="70" t="s">
        <v>218</v>
      </c>
      <c r="E4" s="70" t="s">
        <v>219</v>
      </c>
    </row>
    <row r="5" spans="1:7" ht="12" customHeight="1" x14ac:dyDescent="0.15">
      <c r="A5" s="65" t="s">
        <v>323</v>
      </c>
      <c r="B5" s="68">
        <v>25503.578126625001</v>
      </c>
      <c r="C5" s="68">
        <v>24503.829495770002</v>
      </c>
      <c r="D5" s="68">
        <v>24592.190861160005</v>
      </c>
      <c r="E5" s="68">
        <v>24866.532827851668</v>
      </c>
      <c r="G5" s="73"/>
    </row>
    <row r="6" spans="1:7" ht="12" customHeight="1" x14ac:dyDescent="0.15">
      <c r="A6" s="67" t="s">
        <v>325</v>
      </c>
      <c r="B6" s="69">
        <v>22494.856184987999</v>
      </c>
      <c r="C6" s="69">
        <v>21272.425179487</v>
      </c>
      <c r="D6" s="69">
        <v>21111.300933494</v>
      </c>
      <c r="E6" s="69">
        <v>21626.194099322998</v>
      </c>
      <c r="G6" s="73"/>
    </row>
    <row r="7" spans="1:7" ht="12" customHeight="1" x14ac:dyDescent="0.15">
      <c r="A7" s="67" t="s">
        <v>205</v>
      </c>
      <c r="B7" s="69">
        <v>2084.4731719209999</v>
      </c>
      <c r="C7" s="69">
        <v>2288.3143698839999</v>
      </c>
      <c r="D7" s="69">
        <v>2519.4928076360002</v>
      </c>
      <c r="E7" s="69">
        <v>2297.4267831470002</v>
      </c>
      <c r="G7" s="73"/>
    </row>
    <row r="8" spans="1:7" ht="12" customHeight="1" x14ac:dyDescent="0.15">
      <c r="A8" s="67" t="s">
        <v>206</v>
      </c>
      <c r="B8" s="69">
        <v>350</v>
      </c>
      <c r="C8" s="69">
        <v>362</v>
      </c>
      <c r="D8" s="69">
        <v>358</v>
      </c>
      <c r="E8" s="69">
        <v>357</v>
      </c>
      <c r="G8" s="73"/>
    </row>
    <row r="9" spans="1:7" ht="12" customHeight="1" x14ac:dyDescent="0.15">
      <c r="A9" s="67" t="s">
        <v>207</v>
      </c>
      <c r="B9" s="69">
        <v>294</v>
      </c>
      <c r="C9" s="69">
        <v>283</v>
      </c>
      <c r="D9" s="69">
        <v>285</v>
      </c>
      <c r="E9" s="69">
        <v>287</v>
      </c>
      <c r="G9" s="73"/>
    </row>
    <row r="10" spans="1:7" ht="12" customHeight="1" thickBot="1" x14ac:dyDescent="0.2">
      <c r="A10" s="67" t="s">
        <v>208</v>
      </c>
      <c r="B10" s="69">
        <v>281</v>
      </c>
      <c r="C10" s="69">
        <v>298</v>
      </c>
      <c r="D10" s="69">
        <v>318</v>
      </c>
      <c r="E10" s="69">
        <v>299</v>
      </c>
      <c r="G10" s="73"/>
    </row>
    <row r="11" spans="1:7" ht="12" customHeight="1" x14ac:dyDescent="0.15">
      <c r="A11" s="71" t="s">
        <v>324</v>
      </c>
      <c r="B11" s="68">
        <v>2093.2023260609999</v>
      </c>
      <c r="C11" s="68">
        <v>2230.4460812340003</v>
      </c>
      <c r="D11" s="68">
        <v>2339.3149285100003</v>
      </c>
      <c r="E11" s="68">
        <v>2220.9877786016673</v>
      </c>
      <c r="G11" s="73"/>
    </row>
    <row r="12" spans="1:7" ht="12" customHeight="1" x14ac:dyDescent="0.15">
      <c r="A12" s="72" t="s">
        <v>209</v>
      </c>
      <c r="B12" s="69">
        <v>1134.772029122</v>
      </c>
      <c r="C12" s="69">
        <v>1273.7148175739999</v>
      </c>
      <c r="D12" s="69">
        <v>1345.2433866700001</v>
      </c>
      <c r="E12" s="69">
        <v>1251.243411122</v>
      </c>
      <c r="G12" s="73"/>
    </row>
    <row r="13" spans="1:7" ht="12" customHeight="1" x14ac:dyDescent="0.15">
      <c r="A13" s="67" t="s">
        <v>210</v>
      </c>
      <c r="B13" s="69">
        <v>479</v>
      </c>
      <c r="C13" s="69">
        <v>436</v>
      </c>
      <c r="D13" s="69">
        <v>380</v>
      </c>
      <c r="E13" s="69">
        <v>432</v>
      </c>
    </row>
    <row r="14" spans="1:7" ht="12" customHeight="1" x14ac:dyDescent="0.15">
      <c r="A14" s="67" t="s">
        <v>211</v>
      </c>
      <c r="B14" s="69">
        <v>202</v>
      </c>
      <c r="C14" s="69">
        <v>198</v>
      </c>
      <c r="D14" s="69">
        <v>188</v>
      </c>
      <c r="E14" s="69">
        <v>195</v>
      </c>
    </row>
    <row r="15" spans="1:7" ht="12" customHeight="1" x14ac:dyDescent="0.15">
      <c r="A15" s="67" t="s">
        <v>212</v>
      </c>
      <c r="B15" s="69">
        <v>9.3000000000000007</v>
      </c>
      <c r="C15" s="69">
        <v>17.399999999999999</v>
      </c>
      <c r="D15" s="69">
        <v>136</v>
      </c>
      <c r="E15" s="69">
        <v>54.3</v>
      </c>
    </row>
    <row r="16" spans="1:7" ht="12" customHeight="1" x14ac:dyDescent="0.15">
      <c r="A16" s="67" t="s">
        <v>213</v>
      </c>
      <c r="B16" s="69">
        <v>84.4</v>
      </c>
      <c r="C16" s="69">
        <v>81.900000000000006</v>
      </c>
      <c r="D16" s="69">
        <v>74.8</v>
      </c>
      <c r="E16" s="69">
        <v>80.400000000000006</v>
      </c>
    </row>
    <row r="17" spans="1:5" ht="12" customHeight="1" x14ac:dyDescent="0.15">
      <c r="A17" s="67" t="s">
        <v>214</v>
      </c>
      <c r="B17" s="69">
        <v>184</v>
      </c>
      <c r="C17" s="69">
        <v>223</v>
      </c>
      <c r="D17" s="69">
        <v>215</v>
      </c>
      <c r="E17" s="69">
        <v>207</v>
      </c>
    </row>
    <row r="18" spans="1:5" ht="12" customHeight="1" x14ac:dyDescent="0.15">
      <c r="B18" s="73"/>
      <c r="C18" s="73"/>
      <c r="D18" s="73"/>
    </row>
    <row r="19" spans="1:5" ht="12" customHeight="1" x14ac:dyDescent="0.15">
      <c r="B19" s="73"/>
      <c r="C19" s="73"/>
      <c r="D19" s="73"/>
    </row>
    <row r="20" spans="1:5" ht="12" customHeight="1" x14ac:dyDescent="0.15">
      <c r="B20" s="73"/>
      <c r="C20" s="73"/>
      <c r="D20" s="73"/>
    </row>
    <row r="24" spans="1:5" ht="12" customHeight="1" x14ac:dyDescent="0.2">
      <c r="B24" s="75"/>
      <c r="C24" s="75"/>
      <c r="D24" s="75"/>
    </row>
  </sheetData>
  <sheetProtection sort="0" autoFilter="0"/>
  <mergeCells count="1">
    <mergeCell ref="B3:E3"/>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074DD-1740-4574-8895-5863AF028F27}">
  <dimension ref="A1:G17"/>
  <sheetViews>
    <sheetView tabSelected="1" zoomScale="80" zoomScaleNormal="80" workbookViewId="0">
      <selection activeCell="P9" sqref="P9"/>
    </sheetView>
  </sheetViews>
  <sheetFormatPr baseColWidth="10" defaultColWidth="8.83203125" defaultRowHeight="12" customHeight="1" x14ac:dyDescent="0.15"/>
  <cols>
    <col min="1" max="1" width="25.6640625" style="1" customWidth="1"/>
    <col min="2" max="4" width="9.6640625" style="1" customWidth="1"/>
    <col min="5" max="5" width="12.6640625" style="1" customWidth="1"/>
    <col min="6" max="6" width="6.33203125" style="1" customWidth="1"/>
    <col min="7" max="16384" width="8.83203125" style="1"/>
  </cols>
  <sheetData>
    <row r="1" spans="1:7" ht="12" customHeight="1" x14ac:dyDescent="0.15">
      <c r="A1" s="19" t="s">
        <v>321</v>
      </c>
    </row>
    <row r="2" spans="1:7" ht="12" customHeight="1" x14ac:dyDescent="0.15">
      <c r="A2" s="1" t="s">
        <v>322</v>
      </c>
    </row>
    <row r="3" spans="1:7" ht="12" customHeight="1" x14ac:dyDescent="0.15">
      <c r="A3" s="46"/>
      <c r="B3" s="76" t="s">
        <v>220</v>
      </c>
      <c r="C3" s="76"/>
      <c r="D3" s="76"/>
      <c r="E3" s="76"/>
    </row>
    <row r="4" spans="1:7" ht="12" customHeight="1" thickBot="1" x14ac:dyDescent="0.2">
      <c r="A4" s="66" t="s">
        <v>204</v>
      </c>
      <c r="B4" s="70" t="s">
        <v>216</v>
      </c>
      <c r="C4" s="70" t="s">
        <v>217</v>
      </c>
      <c r="D4" s="70" t="s">
        <v>218</v>
      </c>
      <c r="E4" s="70" t="s">
        <v>219</v>
      </c>
    </row>
    <row r="5" spans="1:7" ht="12" customHeight="1" x14ac:dyDescent="0.15">
      <c r="A5" s="65" t="s">
        <v>323</v>
      </c>
      <c r="B5" s="68">
        <v>27165.764272372006</v>
      </c>
      <c r="C5" s="68">
        <v>26713.755942621992</v>
      </c>
      <c r="D5" s="68">
        <v>25850.197146995997</v>
      </c>
      <c r="E5" s="68">
        <v>26576.6</v>
      </c>
      <c r="G5" s="73"/>
    </row>
    <row r="6" spans="1:7" ht="12" customHeight="1" x14ac:dyDescent="0.15">
      <c r="A6" s="67" t="s">
        <v>325</v>
      </c>
      <c r="B6" s="69">
        <v>25750.667611808003</v>
      </c>
      <c r="C6" s="69">
        <v>25208.967998486994</v>
      </c>
      <c r="D6" s="69">
        <v>24242.294681300998</v>
      </c>
      <c r="E6" s="69">
        <v>25067.3</v>
      </c>
      <c r="G6" s="73"/>
    </row>
    <row r="7" spans="1:7" ht="12" customHeight="1" x14ac:dyDescent="0.15">
      <c r="A7" s="67" t="s">
        <v>205</v>
      </c>
      <c r="B7" s="69">
        <v>1049.583245601</v>
      </c>
      <c r="C7" s="69">
        <v>1138.025297184</v>
      </c>
      <c r="D7" s="69">
        <v>1245.5742251640004</v>
      </c>
      <c r="E7" s="69">
        <v>1100</v>
      </c>
      <c r="G7" s="73"/>
    </row>
    <row r="8" spans="1:7" ht="12" customHeight="1" x14ac:dyDescent="0.15">
      <c r="A8" s="67" t="s">
        <v>206</v>
      </c>
      <c r="B8" s="69">
        <v>137</v>
      </c>
      <c r="C8" s="69">
        <v>141</v>
      </c>
      <c r="D8" s="69">
        <v>135</v>
      </c>
      <c r="E8" s="69">
        <v>138</v>
      </c>
      <c r="G8" s="73"/>
    </row>
    <row r="9" spans="1:7" ht="12" customHeight="1" x14ac:dyDescent="0.15">
      <c r="A9" s="67" t="s">
        <v>207</v>
      </c>
      <c r="B9" s="69">
        <v>174</v>
      </c>
      <c r="C9" s="69">
        <v>168</v>
      </c>
      <c r="D9" s="69">
        <v>166</v>
      </c>
      <c r="E9" s="69">
        <v>169</v>
      </c>
      <c r="G9" s="73"/>
    </row>
    <row r="10" spans="1:7" ht="12" customHeight="1" thickBot="1" x14ac:dyDescent="0.2">
      <c r="A10" s="67" t="s">
        <v>208</v>
      </c>
      <c r="B10" s="69">
        <v>54.6</v>
      </c>
      <c r="C10" s="69">
        <v>57.6</v>
      </c>
      <c r="D10" s="69">
        <v>61.3</v>
      </c>
      <c r="E10" s="69">
        <v>57.8</v>
      </c>
      <c r="G10" s="73"/>
    </row>
    <row r="11" spans="1:7" ht="12" customHeight="1" x14ac:dyDescent="0.15">
      <c r="A11" s="71" t="s">
        <v>324</v>
      </c>
      <c r="B11" s="68">
        <v>1978.3103471469999</v>
      </c>
      <c r="C11" s="68">
        <v>2161.0910515960004</v>
      </c>
      <c r="D11" s="68">
        <v>2277.8301165779999</v>
      </c>
      <c r="E11" s="68">
        <v>2139.1</v>
      </c>
      <c r="G11" s="73"/>
    </row>
    <row r="12" spans="1:7" ht="12" customHeight="1" x14ac:dyDescent="0.15">
      <c r="A12" s="72" t="s">
        <v>209</v>
      </c>
      <c r="B12" s="69">
        <v>1416.9773195130001</v>
      </c>
      <c r="C12" s="69">
        <v>1611.2896536100002</v>
      </c>
      <c r="D12" s="69">
        <v>1731.4142425510001</v>
      </c>
      <c r="E12" s="69">
        <v>1586.6</v>
      </c>
      <c r="G12" s="73"/>
    </row>
    <row r="13" spans="1:7" ht="12" customHeight="1" x14ac:dyDescent="0.15">
      <c r="A13" s="67" t="s">
        <v>210</v>
      </c>
      <c r="B13" s="69">
        <v>293</v>
      </c>
      <c r="C13" s="69">
        <v>267</v>
      </c>
      <c r="D13" s="69">
        <v>235</v>
      </c>
      <c r="E13" s="69">
        <v>265</v>
      </c>
      <c r="G13" s="73"/>
    </row>
    <row r="14" spans="1:7" ht="12" customHeight="1" x14ac:dyDescent="0.15">
      <c r="A14" s="67" t="s">
        <v>211</v>
      </c>
      <c r="B14" s="69">
        <v>106</v>
      </c>
      <c r="C14" s="69">
        <v>102</v>
      </c>
      <c r="D14" s="69">
        <v>93</v>
      </c>
      <c r="E14" s="69">
        <v>100</v>
      </c>
      <c r="G14" s="73"/>
    </row>
    <row r="15" spans="1:7" ht="12" customHeight="1" x14ac:dyDescent="0.15">
      <c r="A15" s="67" t="s">
        <v>212</v>
      </c>
      <c r="B15" s="69">
        <v>2.7</v>
      </c>
      <c r="C15" s="69">
        <v>5.6</v>
      </c>
      <c r="D15" s="69">
        <v>58.7</v>
      </c>
      <c r="E15" s="69">
        <v>22.3</v>
      </c>
      <c r="G15" s="73"/>
    </row>
    <row r="16" spans="1:7" ht="12" customHeight="1" x14ac:dyDescent="0.15">
      <c r="A16" s="67" t="s">
        <v>213</v>
      </c>
      <c r="B16" s="69">
        <v>44.5</v>
      </c>
      <c r="C16" s="69">
        <v>43.4</v>
      </c>
      <c r="D16" s="69">
        <v>37.700000000000003</v>
      </c>
      <c r="E16" s="69">
        <v>41.8</v>
      </c>
      <c r="G16" s="73"/>
    </row>
    <row r="17" spans="1:7" ht="12" customHeight="1" x14ac:dyDescent="0.15">
      <c r="A17" s="67" t="s">
        <v>214</v>
      </c>
      <c r="B17" s="69">
        <v>116</v>
      </c>
      <c r="C17" s="69">
        <v>132</v>
      </c>
      <c r="D17" s="69">
        <v>123</v>
      </c>
      <c r="E17" s="69">
        <v>123</v>
      </c>
      <c r="G17" s="73"/>
    </row>
  </sheetData>
  <sheetProtection sort="0" autoFilter="0"/>
  <mergeCells count="1">
    <mergeCell ref="B3:E3"/>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31679-85AE-46BB-B27F-AFB812933F99}">
  <dimension ref="A1:R44"/>
  <sheetViews>
    <sheetView zoomScale="80" zoomScaleNormal="80" workbookViewId="0">
      <selection activeCell="B20" sqref="B20"/>
    </sheetView>
  </sheetViews>
  <sheetFormatPr baseColWidth="10" defaultColWidth="8.83203125" defaultRowHeight="12" x14ac:dyDescent="0.15"/>
  <cols>
    <col min="1" max="1" width="16.6640625" style="1" bestFit="1" customWidth="1"/>
    <col min="2" max="2" width="24.1640625" style="1" bestFit="1" customWidth="1"/>
    <col min="3" max="3" width="7.6640625" style="1" bestFit="1" customWidth="1"/>
    <col min="4" max="4" width="57.6640625" style="1" bestFit="1" customWidth="1"/>
    <col min="5" max="5" width="23.6640625" style="1" bestFit="1" customWidth="1"/>
    <col min="6" max="6" width="12.33203125" style="1" bestFit="1" customWidth="1"/>
    <col min="7" max="7" width="9.83203125" style="1" bestFit="1" customWidth="1"/>
    <col min="8" max="8" width="11.5" style="1" bestFit="1" customWidth="1"/>
    <col min="9" max="9" width="14" style="1" bestFit="1" customWidth="1"/>
    <col min="10" max="10" width="13.6640625" style="1" bestFit="1" customWidth="1"/>
    <col min="11" max="11" width="13.1640625" style="1" bestFit="1" customWidth="1"/>
    <col min="12" max="12" width="13" style="1" bestFit="1" customWidth="1"/>
    <col min="13" max="13" width="9.1640625" style="1" bestFit="1" customWidth="1"/>
    <col min="14" max="14" width="11.1640625" style="1" bestFit="1" customWidth="1"/>
    <col min="15" max="15" width="12.6640625" style="1" bestFit="1" customWidth="1"/>
    <col min="16" max="16" width="9" style="1" bestFit="1" customWidth="1"/>
    <col min="17" max="17" width="10.33203125" style="1" bestFit="1" customWidth="1"/>
    <col min="18" max="18" width="9.5" style="1" bestFit="1" customWidth="1"/>
    <col min="19" max="19" width="9" style="1" bestFit="1" customWidth="1"/>
    <col min="20" max="20" width="10.33203125" style="1" bestFit="1" customWidth="1"/>
    <col min="21" max="21" width="9.5" style="1" bestFit="1" customWidth="1"/>
    <col min="22" max="22" width="15.6640625" style="1" bestFit="1" customWidth="1"/>
    <col min="23" max="23" width="13.1640625" style="1" bestFit="1" customWidth="1"/>
    <col min="24" max="16384" width="8.83203125" style="1"/>
  </cols>
  <sheetData>
    <row r="1" spans="1:18" x14ac:dyDescent="0.15">
      <c r="A1" s="19" t="s">
        <v>221</v>
      </c>
    </row>
    <row r="2" spans="1:18" x14ac:dyDescent="0.15">
      <c r="A2" s="1" t="s">
        <v>319</v>
      </c>
    </row>
    <row r="3" spans="1:18" x14ac:dyDescent="0.15">
      <c r="A3" s="46" t="s">
        <v>222</v>
      </c>
      <c r="B3" s="46" t="s">
        <v>223</v>
      </c>
      <c r="C3" s="46" t="s">
        <v>224</v>
      </c>
      <c r="D3" s="46" t="s">
        <v>225</v>
      </c>
      <c r="E3" s="46" t="s">
        <v>226</v>
      </c>
      <c r="F3" s="46" t="s">
        <v>227</v>
      </c>
      <c r="G3" s="46" t="s">
        <v>228</v>
      </c>
      <c r="H3" s="46" t="s">
        <v>229</v>
      </c>
      <c r="I3" s="46" t="s">
        <v>230</v>
      </c>
      <c r="J3" s="46" t="s">
        <v>231</v>
      </c>
      <c r="K3" s="46" t="s">
        <v>232</v>
      </c>
      <c r="L3" s="46" t="s">
        <v>233</v>
      </c>
      <c r="M3" s="46" t="s">
        <v>234</v>
      </c>
      <c r="N3" s="46" t="s">
        <v>235</v>
      </c>
      <c r="O3" s="46" t="s">
        <v>236</v>
      </c>
      <c r="P3" s="46" t="s">
        <v>237</v>
      </c>
      <c r="Q3" s="46" t="s">
        <v>238</v>
      </c>
      <c r="R3" s="46" t="s">
        <v>239</v>
      </c>
    </row>
    <row r="4" spans="1:18" x14ac:dyDescent="0.15">
      <c r="A4" s="1" t="s">
        <v>240</v>
      </c>
      <c r="B4" s="1" t="s">
        <v>241</v>
      </c>
      <c r="C4" s="74">
        <v>1097512</v>
      </c>
      <c r="D4" s="1" t="s">
        <v>242</v>
      </c>
      <c r="E4" s="1" t="s">
        <v>243</v>
      </c>
      <c r="F4" s="1">
        <v>146</v>
      </c>
      <c r="G4" s="1">
        <v>8</v>
      </c>
      <c r="H4" s="1">
        <v>300</v>
      </c>
      <c r="I4" s="1">
        <v>29.3</v>
      </c>
      <c r="J4" s="1">
        <v>246</v>
      </c>
      <c r="K4" s="1">
        <v>366</v>
      </c>
      <c r="L4" s="1">
        <v>4.6399999999999997</v>
      </c>
      <c r="M4" s="1">
        <v>1</v>
      </c>
      <c r="N4" s="1">
        <v>43.4</v>
      </c>
      <c r="O4" s="1">
        <v>0.33700000000000002</v>
      </c>
      <c r="P4" s="1">
        <v>1.32</v>
      </c>
      <c r="Q4" s="1">
        <v>2.68</v>
      </c>
      <c r="R4" s="1">
        <v>0.122</v>
      </c>
    </row>
    <row r="5" spans="1:18" x14ac:dyDescent="0.15">
      <c r="A5" s="1" t="s">
        <v>240</v>
      </c>
      <c r="B5" s="1" t="s">
        <v>241</v>
      </c>
      <c r="C5" s="74">
        <v>1097517</v>
      </c>
      <c r="D5" s="1" t="s">
        <v>244</v>
      </c>
      <c r="E5" s="1" t="s">
        <v>243</v>
      </c>
      <c r="F5" s="1">
        <v>122</v>
      </c>
      <c r="G5" s="1">
        <v>8.17</v>
      </c>
      <c r="H5" s="1">
        <v>307</v>
      </c>
      <c r="I5" s="1">
        <v>29.3</v>
      </c>
      <c r="J5" s="1">
        <v>251</v>
      </c>
      <c r="K5" s="1">
        <v>388</v>
      </c>
      <c r="L5" s="1">
        <v>4.3899999999999997</v>
      </c>
      <c r="M5" s="1">
        <v>1.05</v>
      </c>
      <c r="N5" s="1">
        <v>44.4</v>
      </c>
      <c r="O5" s="1">
        <v>0.33400000000000002</v>
      </c>
      <c r="P5" s="1">
        <v>1.34</v>
      </c>
      <c r="Q5" s="1">
        <v>2.68</v>
      </c>
      <c r="R5" s="1">
        <v>7.2999999999999995E-2</v>
      </c>
    </row>
    <row r="6" spans="1:18" x14ac:dyDescent="0.15">
      <c r="A6" s="1" t="s">
        <v>240</v>
      </c>
      <c r="B6" s="1" t="s">
        <v>241</v>
      </c>
      <c r="C6" s="74">
        <v>1097521</v>
      </c>
      <c r="D6" s="1" t="s">
        <v>245</v>
      </c>
      <c r="E6" s="1" t="s">
        <v>243</v>
      </c>
      <c r="F6" s="1">
        <v>83</v>
      </c>
      <c r="G6" s="1">
        <v>8.3699999999999992</v>
      </c>
      <c r="H6" s="1">
        <v>322</v>
      </c>
      <c r="I6" s="1">
        <v>29.3</v>
      </c>
      <c r="J6" s="1">
        <v>261</v>
      </c>
      <c r="K6" s="1">
        <v>407</v>
      </c>
      <c r="L6" s="1">
        <v>4.88</v>
      </c>
      <c r="M6" s="1">
        <v>1.1000000000000001</v>
      </c>
      <c r="N6" s="1">
        <v>44.4</v>
      </c>
      <c r="O6" s="1">
        <v>0.32</v>
      </c>
      <c r="P6" s="1">
        <v>1.42</v>
      </c>
      <c r="Q6" s="1">
        <v>2.68</v>
      </c>
      <c r="R6" s="1">
        <v>0</v>
      </c>
    </row>
    <row r="7" spans="1:18" x14ac:dyDescent="0.15">
      <c r="A7" s="1" t="s">
        <v>240</v>
      </c>
      <c r="B7" s="1" t="s">
        <v>241</v>
      </c>
      <c r="C7" s="74" t="s">
        <v>246</v>
      </c>
      <c r="D7" s="1" t="s">
        <v>247</v>
      </c>
      <c r="E7" s="1" t="s">
        <v>243</v>
      </c>
      <c r="F7" s="1">
        <v>105</v>
      </c>
      <c r="G7" s="1">
        <v>8.25</v>
      </c>
      <c r="H7" s="1">
        <v>307</v>
      </c>
      <c r="I7" s="1">
        <v>29.3</v>
      </c>
      <c r="J7" s="1">
        <v>251</v>
      </c>
      <c r="K7" s="1">
        <v>388</v>
      </c>
      <c r="L7" s="1">
        <v>5.12</v>
      </c>
      <c r="M7" s="1">
        <v>1.05</v>
      </c>
      <c r="N7" s="1">
        <v>42.5</v>
      </c>
      <c r="O7" s="1">
        <v>0.34200000000000003</v>
      </c>
      <c r="P7" s="1">
        <v>1.49</v>
      </c>
      <c r="Q7" s="1">
        <v>2.68</v>
      </c>
      <c r="R7" s="1">
        <v>4.9000000000000002E-2</v>
      </c>
    </row>
    <row r="8" spans="1:18" x14ac:dyDescent="0.15">
      <c r="A8" s="1" t="s">
        <v>248</v>
      </c>
      <c r="B8" s="1" t="s">
        <v>241</v>
      </c>
      <c r="C8" s="74">
        <v>1097522</v>
      </c>
      <c r="D8" s="1" t="s">
        <v>249</v>
      </c>
      <c r="E8" s="1" t="s">
        <v>243</v>
      </c>
      <c r="F8" s="1">
        <v>105</v>
      </c>
      <c r="G8" s="1">
        <v>8.25</v>
      </c>
      <c r="H8" s="1">
        <v>307</v>
      </c>
      <c r="I8" s="1">
        <v>29.3</v>
      </c>
      <c r="J8" s="1">
        <v>251</v>
      </c>
      <c r="K8" s="1">
        <v>388</v>
      </c>
      <c r="L8" s="1">
        <v>5.12</v>
      </c>
      <c r="M8" s="1">
        <v>1.05</v>
      </c>
      <c r="N8" s="1">
        <v>42.5</v>
      </c>
      <c r="O8" s="1">
        <v>0.34200000000000003</v>
      </c>
      <c r="P8" s="1">
        <v>1.49</v>
      </c>
      <c r="Q8" s="1">
        <v>2.68</v>
      </c>
      <c r="R8" s="1">
        <v>4.9000000000000002E-2</v>
      </c>
    </row>
    <row r="9" spans="1:18" x14ac:dyDescent="0.15">
      <c r="A9" s="1" t="s">
        <v>248</v>
      </c>
      <c r="B9" s="1" t="s">
        <v>241</v>
      </c>
      <c r="C9" s="74">
        <v>1097523</v>
      </c>
      <c r="D9" s="1" t="s">
        <v>250</v>
      </c>
      <c r="E9" s="1" t="s">
        <v>243</v>
      </c>
      <c r="F9" s="1">
        <v>83</v>
      </c>
      <c r="G9" s="1">
        <v>8.3699999999999992</v>
      </c>
      <c r="H9" s="1">
        <v>322</v>
      </c>
      <c r="I9" s="1">
        <v>29.3</v>
      </c>
      <c r="J9" s="1">
        <v>261</v>
      </c>
      <c r="K9" s="1">
        <v>407</v>
      </c>
      <c r="L9" s="1">
        <v>4.88</v>
      </c>
      <c r="M9" s="1">
        <v>1.1000000000000001</v>
      </c>
      <c r="N9" s="1">
        <v>44.4</v>
      </c>
      <c r="O9" s="1">
        <v>0.32</v>
      </c>
      <c r="P9" s="1">
        <v>1.42</v>
      </c>
      <c r="Q9" s="1">
        <v>2.68</v>
      </c>
      <c r="R9" s="1">
        <v>0</v>
      </c>
    </row>
    <row r="10" spans="1:18" x14ac:dyDescent="0.15">
      <c r="A10" s="1" t="s">
        <v>248</v>
      </c>
      <c r="B10" s="1" t="s">
        <v>241</v>
      </c>
      <c r="C10" s="74">
        <v>1097524</v>
      </c>
      <c r="D10" s="1" t="s">
        <v>251</v>
      </c>
      <c r="E10" s="1" t="s">
        <v>243</v>
      </c>
      <c r="F10" s="1">
        <v>122</v>
      </c>
      <c r="G10" s="1">
        <v>8.17</v>
      </c>
      <c r="H10" s="1">
        <v>307</v>
      </c>
      <c r="I10" s="1">
        <v>29.3</v>
      </c>
      <c r="J10" s="1">
        <v>251</v>
      </c>
      <c r="K10" s="1">
        <v>388</v>
      </c>
      <c r="L10" s="1">
        <v>4.3899999999999997</v>
      </c>
      <c r="M10" s="1">
        <v>1.05</v>
      </c>
      <c r="N10" s="1">
        <v>44.4</v>
      </c>
      <c r="O10" s="1">
        <v>0.33400000000000002</v>
      </c>
      <c r="P10" s="1">
        <v>1.34</v>
      </c>
      <c r="Q10" s="1">
        <v>2.68</v>
      </c>
      <c r="R10" s="1">
        <v>7.2999999999999995E-2</v>
      </c>
    </row>
    <row r="11" spans="1:18" x14ac:dyDescent="0.15">
      <c r="A11" s="1" t="s">
        <v>248</v>
      </c>
      <c r="B11" s="1" t="s">
        <v>241</v>
      </c>
      <c r="C11" s="74">
        <v>1097525</v>
      </c>
      <c r="D11" s="1" t="s">
        <v>252</v>
      </c>
      <c r="E11" s="1" t="s">
        <v>243</v>
      </c>
      <c r="F11" s="1">
        <v>146</v>
      </c>
      <c r="G11" s="1">
        <v>8</v>
      </c>
      <c r="H11" s="1">
        <v>300</v>
      </c>
      <c r="I11" s="1">
        <v>29.3</v>
      </c>
      <c r="J11" s="1">
        <v>246</v>
      </c>
      <c r="K11" s="1">
        <v>366</v>
      </c>
      <c r="L11" s="1">
        <v>4.6399999999999997</v>
      </c>
      <c r="M11" s="1">
        <v>1</v>
      </c>
      <c r="N11" s="1">
        <v>43.4</v>
      </c>
      <c r="O11" s="1">
        <v>0.33700000000000002</v>
      </c>
      <c r="P11" s="1">
        <v>1.32</v>
      </c>
      <c r="Q11" s="1">
        <v>2.68</v>
      </c>
      <c r="R11" s="1">
        <v>0.122</v>
      </c>
    </row>
    <row r="12" spans="1:18" x14ac:dyDescent="0.15">
      <c r="A12" s="1" t="s">
        <v>253</v>
      </c>
      <c r="B12" s="1" t="s">
        <v>241</v>
      </c>
      <c r="C12" s="74">
        <v>1097550</v>
      </c>
      <c r="D12" s="1" t="s">
        <v>254</v>
      </c>
      <c r="E12" s="1" t="s">
        <v>243</v>
      </c>
      <c r="F12" s="1">
        <v>36.6</v>
      </c>
      <c r="G12" s="1">
        <v>0.97599999999999998</v>
      </c>
      <c r="H12" s="1">
        <v>449</v>
      </c>
      <c r="I12" s="1">
        <v>14.6</v>
      </c>
      <c r="J12" s="1">
        <v>22</v>
      </c>
      <c r="K12" s="1">
        <v>163</v>
      </c>
      <c r="L12" s="1">
        <v>0.24399999999999999</v>
      </c>
      <c r="M12" s="1">
        <v>0.14599999999999999</v>
      </c>
      <c r="N12" s="1">
        <v>7.56</v>
      </c>
      <c r="O12" s="1">
        <v>2.4E-2</v>
      </c>
      <c r="P12" s="1">
        <v>0</v>
      </c>
      <c r="Q12" s="1">
        <v>2.44</v>
      </c>
      <c r="R12" s="1">
        <v>6.86</v>
      </c>
    </row>
    <row r="13" spans="1:18" x14ac:dyDescent="0.15">
      <c r="A13" s="1" t="s">
        <v>255</v>
      </c>
      <c r="B13" s="1" t="s">
        <v>256</v>
      </c>
      <c r="C13" s="74">
        <v>1938185</v>
      </c>
      <c r="D13" s="1" t="s">
        <v>257</v>
      </c>
      <c r="E13" s="1" t="s">
        <v>258</v>
      </c>
      <c r="F13" s="1">
        <v>50.4</v>
      </c>
      <c r="G13" s="1">
        <v>1.008</v>
      </c>
      <c r="H13" s="1">
        <v>48</v>
      </c>
      <c r="K13" s="1">
        <v>50.4</v>
      </c>
      <c r="Q13" s="1">
        <v>0</v>
      </c>
    </row>
    <row r="14" spans="1:18" x14ac:dyDescent="0.15">
      <c r="A14" s="1" t="s">
        <v>255</v>
      </c>
      <c r="B14" s="1" t="s">
        <v>256</v>
      </c>
      <c r="C14" s="74">
        <v>1963836</v>
      </c>
      <c r="D14" s="1" t="s">
        <v>259</v>
      </c>
      <c r="E14" s="1" t="s">
        <v>260</v>
      </c>
      <c r="F14" s="1">
        <v>129.6</v>
      </c>
      <c r="G14" s="1">
        <v>4.008</v>
      </c>
      <c r="H14" s="1">
        <v>14.399999999999999</v>
      </c>
      <c r="K14" s="1">
        <v>144</v>
      </c>
      <c r="Q14" s="1">
        <v>0</v>
      </c>
    </row>
    <row r="15" spans="1:18" x14ac:dyDescent="0.15">
      <c r="A15" s="1" t="s">
        <v>255</v>
      </c>
      <c r="B15" s="1" t="s">
        <v>256</v>
      </c>
      <c r="C15" s="74">
        <v>1981497</v>
      </c>
      <c r="D15" s="1" t="s">
        <v>261</v>
      </c>
      <c r="E15" s="1" t="s">
        <v>262</v>
      </c>
      <c r="F15" s="1">
        <v>50.4</v>
      </c>
      <c r="G15" s="1">
        <v>1.008</v>
      </c>
      <c r="H15" s="1">
        <v>26.4</v>
      </c>
      <c r="K15" s="1">
        <v>52.8</v>
      </c>
      <c r="Q15" s="1">
        <v>0</v>
      </c>
    </row>
    <row r="16" spans="1:18" x14ac:dyDescent="0.15">
      <c r="A16" s="1" t="s">
        <v>255</v>
      </c>
      <c r="B16" s="1" t="s">
        <v>256</v>
      </c>
      <c r="C16" s="74">
        <v>2176365</v>
      </c>
      <c r="D16" s="1" t="s">
        <v>263</v>
      </c>
      <c r="E16" s="1" t="s">
        <v>264</v>
      </c>
      <c r="F16" s="1">
        <v>40.799999999999997</v>
      </c>
      <c r="G16" s="1">
        <v>1.008</v>
      </c>
      <c r="H16" s="1">
        <v>376.8</v>
      </c>
      <c r="K16" s="1">
        <v>28.799999999999997</v>
      </c>
    </row>
    <row r="17" spans="1:18" x14ac:dyDescent="0.15">
      <c r="A17" s="1" t="s">
        <v>265</v>
      </c>
      <c r="B17" s="1" t="s">
        <v>241</v>
      </c>
      <c r="C17" s="74">
        <v>1097553</v>
      </c>
      <c r="D17" s="1" t="s">
        <v>265</v>
      </c>
      <c r="E17" s="1" t="s">
        <v>243</v>
      </c>
      <c r="F17" s="1">
        <v>75.599999999999994</v>
      </c>
      <c r="G17" s="1">
        <v>0.51200000000000001</v>
      </c>
      <c r="H17" s="1">
        <v>459</v>
      </c>
      <c r="I17" s="1">
        <v>0</v>
      </c>
      <c r="J17" s="1">
        <v>0</v>
      </c>
      <c r="K17" s="1">
        <v>46.4</v>
      </c>
      <c r="L17" s="1">
        <v>0</v>
      </c>
      <c r="M17" s="1">
        <v>0</v>
      </c>
      <c r="N17" s="1">
        <v>0</v>
      </c>
      <c r="O17" s="1">
        <v>0</v>
      </c>
      <c r="P17" s="1">
        <v>1.54</v>
      </c>
      <c r="Q17" s="1">
        <v>2.44</v>
      </c>
      <c r="R17" s="1">
        <v>0</v>
      </c>
    </row>
    <row r="18" spans="1:18" x14ac:dyDescent="0.15">
      <c r="A18" s="1" t="s">
        <v>266</v>
      </c>
      <c r="B18" s="1" t="s">
        <v>256</v>
      </c>
      <c r="C18" s="74">
        <v>1896833</v>
      </c>
      <c r="D18" s="1" t="s">
        <v>267</v>
      </c>
      <c r="E18" s="1" t="s">
        <v>268</v>
      </c>
      <c r="F18" s="1">
        <v>45.6</v>
      </c>
      <c r="G18" s="1">
        <v>1.9919999999999998</v>
      </c>
      <c r="H18" s="1">
        <v>28.799999999999997</v>
      </c>
    </row>
    <row r="19" spans="1:18" x14ac:dyDescent="0.15">
      <c r="A19" s="1" t="s">
        <v>266</v>
      </c>
      <c r="B19" s="1" t="s">
        <v>256</v>
      </c>
      <c r="C19" s="74">
        <v>1908151</v>
      </c>
      <c r="D19" s="1" t="s">
        <v>269</v>
      </c>
      <c r="E19" s="1" t="s">
        <v>270</v>
      </c>
      <c r="F19" s="1">
        <v>60</v>
      </c>
      <c r="G19" s="1">
        <v>3</v>
      </c>
      <c r="H19" s="1">
        <v>283.2</v>
      </c>
      <c r="I19" s="1">
        <v>67.2</v>
      </c>
      <c r="K19" s="1">
        <v>100.8</v>
      </c>
    </row>
    <row r="20" spans="1:18" x14ac:dyDescent="0.15">
      <c r="A20" s="1" t="s">
        <v>266</v>
      </c>
      <c r="B20" s="1" t="s">
        <v>256</v>
      </c>
      <c r="C20" s="74">
        <v>1909916</v>
      </c>
      <c r="D20" s="1" t="s">
        <v>271</v>
      </c>
      <c r="E20" s="1" t="s">
        <v>272</v>
      </c>
      <c r="F20" s="1">
        <v>79.2</v>
      </c>
      <c r="G20" s="1">
        <v>1.9919999999999998</v>
      </c>
      <c r="H20" s="1">
        <v>300</v>
      </c>
      <c r="I20" s="1">
        <v>40.799999999999997</v>
      </c>
      <c r="J20" s="1">
        <v>199.2</v>
      </c>
      <c r="M20" s="1">
        <v>0.6</v>
      </c>
      <c r="O20" s="1">
        <v>0.42479999999999996</v>
      </c>
      <c r="P20" s="1">
        <v>1.488</v>
      </c>
      <c r="Q20" s="1">
        <v>2.52</v>
      </c>
    </row>
    <row r="21" spans="1:18" x14ac:dyDescent="0.15">
      <c r="A21" s="1" t="s">
        <v>273</v>
      </c>
      <c r="B21" s="1" t="s">
        <v>256</v>
      </c>
      <c r="C21" s="74">
        <v>719016</v>
      </c>
      <c r="D21" s="1" t="s">
        <v>274</v>
      </c>
      <c r="E21" s="1" t="s">
        <v>275</v>
      </c>
      <c r="F21" s="1">
        <v>120</v>
      </c>
      <c r="G21" s="1">
        <v>3</v>
      </c>
      <c r="H21" s="1">
        <v>350.4</v>
      </c>
      <c r="J21" s="1">
        <v>268.8</v>
      </c>
      <c r="K21" s="1">
        <v>388.8</v>
      </c>
      <c r="O21" s="1">
        <v>0.6</v>
      </c>
      <c r="P21" s="1">
        <v>1.2</v>
      </c>
    </row>
    <row r="22" spans="1:18" x14ac:dyDescent="0.15">
      <c r="A22" s="1" t="s">
        <v>273</v>
      </c>
      <c r="B22" s="1" t="s">
        <v>256</v>
      </c>
      <c r="C22" s="74">
        <v>1900436</v>
      </c>
      <c r="D22" s="1" t="s">
        <v>276</v>
      </c>
      <c r="E22" s="1" t="s">
        <v>277</v>
      </c>
      <c r="F22" s="1">
        <v>129.6</v>
      </c>
      <c r="G22" s="1">
        <v>4.008</v>
      </c>
      <c r="H22" s="1">
        <v>350.4</v>
      </c>
      <c r="K22" s="1">
        <v>120</v>
      </c>
      <c r="O22" s="1">
        <v>0.50879999999999992</v>
      </c>
      <c r="Q22" s="1">
        <v>2.52</v>
      </c>
    </row>
    <row r="23" spans="1:18" x14ac:dyDescent="0.15">
      <c r="A23" s="1" t="s">
        <v>273</v>
      </c>
      <c r="B23" s="1" t="s">
        <v>256</v>
      </c>
      <c r="C23" s="74">
        <v>1963352</v>
      </c>
      <c r="D23" s="1" t="s">
        <v>278</v>
      </c>
      <c r="E23" s="1" t="s">
        <v>279</v>
      </c>
      <c r="F23" s="1">
        <v>120</v>
      </c>
      <c r="G23" s="1">
        <v>1.9919999999999998</v>
      </c>
      <c r="H23" s="1">
        <v>300</v>
      </c>
      <c r="J23" s="1">
        <v>100.8</v>
      </c>
      <c r="K23" s="1">
        <v>69.599999999999994</v>
      </c>
      <c r="P23" s="1">
        <v>0.6</v>
      </c>
    </row>
    <row r="24" spans="1:18" x14ac:dyDescent="0.15">
      <c r="A24" s="1" t="s">
        <v>273</v>
      </c>
      <c r="B24" s="1" t="s">
        <v>256</v>
      </c>
      <c r="C24" s="74">
        <v>1963353</v>
      </c>
      <c r="D24" s="1" t="s">
        <v>280</v>
      </c>
      <c r="E24" s="1" t="s">
        <v>279</v>
      </c>
      <c r="F24" s="1">
        <v>69.599999999999994</v>
      </c>
      <c r="G24" s="1">
        <v>1.008</v>
      </c>
      <c r="H24" s="1">
        <v>300</v>
      </c>
      <c r="J24" s="1">
        <v>40.799999999999997</v>
      </c>
      <c r="K24" s="1">
        <v>40.799999999999997</v>
      </c>
      <c r="P24" s="1">
        <v>0.6</v>
      </c>
    </row>
    <row r="25" spans="1:18" x14ac:dyDescent="0.15">
      <c r="A25" s="1" t="s">
        <v>273</v>
      </c>
      <c r="B25" s="1" t="s">
        <v>256</v>
      </c>
      <c r="C25" s="74">
        <v>1987866</v>
      </c>
      <c r="D25" s="1" t="s">
        <v>281</v>
      </c>
      <c r="E25" s="1" t="s">
        <v>282</v>
      </c>
      <c r="F25" s="1">
        <v>180</v>
      </c>
      <c r="G25" s="1">
        <v>1.9919999999999998</v>
      </c>
      <c r="K25" s="1">
        <v>100.8</v>
      </c>
    </row>
    <row r="26" spans="1:18" x14ac:dyDescent="0.15">
      <c r="A26" s="1" t="s">
        <v>273</v>
      </c>
      <c r="B26" s="1" t="s">
        <v>256</v>
      </c>
      <c r="C26" s="74">
        <v>1999352</v>
      </c>
      <c r="D26" s="1" t="s">
        <v>283</v>
      </c>
      <c r="E26" s="1" t="s">
        <v>277</v>
      </c>
      <c r="F26" s="1">
        <v>129.6</v>
      </c>
      <c r="G26" s="1">
        <v>4.008</v>
      </c>
      <c r="H26" s="1">
        <v>120</v>
      </c>
      <c r="K26" s="1">
        <v>100.8</v>
      </c>
    </row>
    <row r="27" spans="1:18" x14ac:dyDescent="0.15">
      <c r="A27" s="1" t="s">
        <v>273</v>
      </c>
      <c r="B27" s="1" t="s">
        <v>256</v>
      </c>
      <c r="C27" s="74">
        <v>2083820</v>
      </c>
      <c r="D27" s="1" t="s">
        <v>284</v>
      </c>
      <c r="E27" s="1" t="s">
        <v>277</v>
      </c>
      <c r="F27" s="1">
        <v>129.6</v>
      </c>
      <c r="G27" s="1">
        <v>4.008</v>
      </c>
      <c r="H27" s="1">
        <v>120</v>
      </c>
      <c r="K27" s="1">
        <v>132</v>
      </c>
    </row>
    <row r="28" spans="1:18" x14ac:dyDescent="0.15">
      <c r="A28" s="1" t="s">
        <v>273</v>
      </c>
      <c r="B28" s="1" t="s">
        <v>256</v>
      </c>
      <c r="C28" s="74">
        <v>2141004</v>
      </c>
      <c r="D28" s="1" t="s">
        <v>285</v>
      </c>
      <c r="E28" s="1" t="s">
        <v>286</v>
      </c>
      <c r="F28" s="1">
        <v>28.799999999999997</v>
      </c>
      <c r="G28" s="1">
        <v>1.008</v>
      </c>
      <c r="H28" s="1">
        <v>300</v>
      </c>
      <c r="Q28" s="1">
        <v>2.52</v>
      </c>
    </row>
    <row r="29" spans="1:18" x14ac:dyDescent="0.15">
      <c r="A29" s="1" t="s">
        <v>273</v>
      </c>
      <c r="B29" s="1" t="s">
        <v>256</v>
      </c>
      <c r="C29" s="74">
        <v>2155075</v>
      </c>
      <c r="D29" s="1" t="s">
        <v>287</v>
      </c>
      <c r="E29" s="1" t="s">
        <v>288</v>
      </c>
      <c r="F29" s="1">
        <v>100.8</v>
      </c>
      <c r="G29" s="1">
        <v>1.9919999999999998</v>
      </c>
      <c r="H29" s="1">
        <v>309.59999999999997</v>
      </c>
      <c r="J29" s="1">
        <v>120</v>
      </c>
      <c r="K29" s="1">
        <v>360</v>
      </c>
      <c r="M29" s="1">
        <v>1.008</v>
      </c>
      <c r="O29" s="1">
        <v>0.36959999999999998</v>
      </c>
      <c r="P29" s="1">
        <v>0.98399999999999987</v>
      </c>
    </row>
    <row r="30" spans="1:18" x14ac:dyDescent="0.15">
      <c r="A30" s="1" t="s">
        <v>273</v>
      </c>
      <c r="B30" s="1" t="s">
        <v>256</v>
      </c>
      <c r="C30" s="74">
        <v>2161259</v>
      </c>
      <c r="D30" s="1" t="s">
        <v>289</v>
      </c>
      <c r="E30" s="1" t="s">
        <v>290</v>
      </c>
      <c r="F30" s="1">
        <v>120</v>
      </c>
      <c r="G30" s="1">
        <v>3</v>
      </c>
      <c r="H30" s="1">
        <v>350.4</v>
      </c>
      <c r="K30" s="1">
        <v>388.8</v>
      </c>
      <c r="O30" s="1">
        <v>0.6</v>
      </c>
      <c r="P30" s="1">
        <v>1.2</v>
      </c>
    </row>
    <row r="31" spans="1:18" x14ac:dyDescent="0.15">
      <c r="A31" s="1" t="s">
        <v>273</v>
      </c>
      <c r="B31" s="1" t="s">
        <v>256</v>
      </c>
      <c r="C31" s="74">
        <v>2161723</v>
      </c>
      <c r="D31" s="1" t="s">
        <v>291</v>
      </c>
      <c r="E31" s="1" t="s">
        <v>292</v>
      </c>
      <c r="F31" s="1">
        <v>120</v>
      </c>
      <c r="G31" s="1">
        <v>3</v>
      </c>
      <c r="H31" s="1">
        <v>350.4</v>
      </c>
      <c r="J31" s="1">
        <v>268.8</v>
      </c>
      <c r="K31" s="1">
        <v>388.8</v>
      </c>
      <c r="O31" s="1">
        <v>0.6</v>
      </c>
      <c r="P31" s="1">
        <v>1.2</v>
      </c>
    </row>
    <row r="32" spans="1:18" x14ac:dyDescent="0.15">
      <c r="A32" s="1" t="s">
        <v>273</v>
      </c>
      <c r="B32" s="1" t="s">
        <v>256</v>
      </c>
      <c r="C32" s="74">
        <v>2214073</v>
      </c>
      <c r="D32" s="1" t="s">
        <v>293</v>
      </c>
      <c r="E32" s="1" t="s">
        <v>294</v>
      </c>
      <c r="F32" s="1">
        <v>91.2</v>
      </c>
      <c r="G32" s="1">
        <v>3</v>
      </c>
      <c r="H32" s="1">
        <v>9.6</v>
      </c>
      <c r="K32" s="1">
        <v>110.39999999999999</v>
      </c>
    </row>
    <row r="33" spans="1:18" x14ac:dyDescent="0.15">
      <c r="A33" s="1" t="s">
        <v>273</v>
      </c>
      <c r="B33" s="1" t="s">
        <v>256</v>
      </c>
      <c r="C33" s="74" t="s">
        <v>295</v>
      </c>
      <c r="D33" s="1" t="s">
        <v>296</v>
      </c>
      <c r="E33" s="1" t="s">
        <v>297</v>
      </c>
      <c r="F33" s="1">
        <v>79.2</v>
      </c>
      <c r="G33" s="1">
        <v>4.008</v>
      </c>
      <c r="H33" s="1">
        <v>19.2</v>
      </c>
      <c r="K33" s="1">
        <v>93.6</v>
      </c>
    </row>
    <row r="34" spans="1:18" x14ac:dyDescent="0.15">
      <c r="A34" s="1" t="s">
        <v>273</v>
      </c>
      <c r="B34" s="1" t="s">
        <v>256</v>
      </c>
      <c r="C34" s="74" t="s">
        <v>298</v>
      </c>
      <c r="D34" s="1" t="s">
        <v>299</v>
      </c>
      <c r="E34" s="1" t="s">
        <v>300</v>
      </c>
      <c r="F34" s="1">
        <v>124.8</v>
      </c>
      <c r="G34" s="1">
        <v>2.9039999999999999</v>
      </c>
      <c r="H34" s="1">
        <v>254.39999999999998</v>
      </c>
      <c r="J34" s="1">
        <v>218.4</v>
      </c>
      <c r="K34" s="1">
        <v>254.39999999999998</v>
      </c>
      <c r="O34" s="1">
        <v>0.74159999999999993</v>
      </c>
      <c r="P34" s="1">
        <v>3.48</v>
      </c>
      <c r="Q34" s="1">
        <v>1.7999999999999998</v>
      </c>
    </row>
    <row r="35" spans="1:18" x14ac:dyDescent="0.15">
      <c r="A35" s="1" t="s">
        <v>273</v>
      </c>
      <c r="B35" s="1" t="s">
        <v>256</v>
      </c>
      <c r="C35" s="74" t="s">
        <v>301</v>
      </c>
      <c r="D35" s="1" t="s">
        <v>302</v>
      </c>
      <c r="E35" s="1" t="s">
        <v>303</v>
      </c>
      <c r="F35" s="1">
        <v>129.6</v>
      </c>
      <c r="G35" s="1">
        <v>1.9919999999999998</v>
      </c>
      <c r="H35" s="1">
        <v>290.39999999999998</v>
      </c>
      <c r="K35" s="1">
        <v>100.8</v>
      </c>
      <c r="O35" s="1">
        <v>0.49919999999999998</v>
      </c>
      <c r="P35" s="1">
        <v>0.91199999999999992</v>
      </c>
    </row>
    <row r="36" spans="1:18" x14ac:dyDescent="0.15">
      <c r="A36" s="1" t="s">
        <v>273</v>
      </c>
      <c r="B36" s="1" t="s">
        <v>256</v>
      </c>
      <c r="C36" s="74" t="s">
        <v>304</v>
      </c>
      <c r="D36" s="1" t="s">
        <v>305</v>
      </c>
      <c r="E36" s="1" t="s">
        <v>282</v>
      </c>
      <c r="F36" s="1">
        <v>129.6</v>
      </c>
      <c r="G36" s="1">
        <v>1.9919999999999998</v>
      </c>
      <c r="H36" s="1">
        <v>288</v>
      </c>
      <c r="K36" s="1">
        <v>103.2</v>
      </c>
      <c r="O36" s="1">
        <v>0.49919999999999998</v>
      </c>
      <c r="P36" s="1">
        <v>0.91199999999999992</v>
      </c>
    </row>
    <row r="37" spans="1:18" x14ac:dyDescent="0.15">
      <c r="A37" s="1" t="s">
        <v>306</v>
      </c>
      <c r="B37" s="1" t="s">
        <v>256</v>
      </c>
      <c r="C37" s="74">
        <v>1947598</v>
      </c>
      <c r="D37" s="1" t="s">
        <v>307</v>
      </c>
      <c r="E37" s="1" t="s">
        <v>308</v>
      </c>
      <c r="F37" s="1">
        <v>91.2</v>
      </c>
      <c r="G37" s="1">
        <v>10.007999999999999</v>
      </c>
      <c r="H37" s="1">
        <v>451.2</v>
      </c>
      <c r="K37" s="1">
        <v>331.2</v>
      </c>
      <c r="P37" s="1">
        <v>2.6880000000000002</v>
      </c>
      <c r="R37" s="1">
        <v>4.8</v>
      </c>
    </row>
    <row r="38" spans="1:18" x14ac:dyDescent="0.15">
      <c r="A38" s="1" t="s">
        <v>306</v>
      </c>
      <c r="B38" s="1" t="s">
        <v>256</v>
      </c>
      <c r="C38" s="74">
        <v>2168265</v>
      </c>
      <c r="D38" s="1" t="s">
        <v>309</v>
      </c>
      <c r="E38" s="1" t="s">
        <v>310</v>
      </c>
      <c r="F38" s="1">
        <v>79.2</v>
      </c>
      <c r="G38" s="1">
        <v>4.008</v>
      </c>
      <c r="H38" s="1">
        <v>314.39999999999998</v>
      </c>
      <c r="K38" s="1">
        <v>573.6</v>
      </c>
      <c r="P38" s="1">
        <v>0.79200000000000004</v>
      </c>
    </row>
    <row r="39" spans="1:18" x14ac:dyDescent="0.15">
      <c r="A39" s="1" t="s">
        <v>306</v>
      </c>
      <c r="B39" s="1" t="s">
        <v>256</v>
      </c>
      <c r="C39" s="74">
        <v>2247119</v>
      </c>
      <c r="D39" s="1" t="s">
        <v>311</v>
      </c>
      <c r="E39" s="1" t="s">
        <v>312</v>
      </c>
      <c r="F39" s="1">
        <v>60</v>
      </c>
      <c r="G39" s="1">
        <v>7.992</v>
      </c>
      <c r="H39" s="1">
        <v>300</v>
      </c>
      <c r="Q39" s="1">
        <v>1.9799999999999998</v>
      </c>
    </row>
    <row r="40" spans="1:18" x14ac:dyDescent="0.15">
      <c r="A40" s="1" t="s">
        <v>306</v>
      </c>
      <c r="B40" s="1" t="s">
        <v>256</v>
      </c>
      <c r="C40" s="74">
        <v>2287768</v>
      </c>
      <c r="D40" s="1" t="s">
        <v>313</v>
      </c>
      <c r="E40" s="1" t="s">
        <v>314</v>
      </c>
      <c r="F40" s="1">
        <v>74.399999999999991</v>
      </c>
      <c r="G40" s="1">
        <v>8.1120000000000001</v>
      </c>
      <c r="H40" s="1">
        <v>472.79999999999995</v>
      </c>
      <c r="I40" s="1">
        <v>0</v>
      </c>
      <c r="K40" s="1">
        <v>357.59999999999997</v>
      </c>
      <c r="Q40" s="1">
        <v>3.0599999999999996</v>
      </c>
    </row>
    <row r="41" spans="1:18" x14ac:dyDescent="0.15">
      <c r="A41" s="1" t="s">
        <v>315</v>
      </c>
      <c r="B41" s="1" t="s">
        <v>241</v>
      </c>
      <c r="C41" s="74">
        <v>1097552</v>
      </c>
      <c r="D41" s="1" t="s">
        <v>315</v>
      </c>
      <c r="E41" s="1" t="s">
        <v>243</v>
      </c>
      <c r="F41" s="1">
        <v>115</v>
      </c>
      <c r="G41" s="1">
        <v>0.68300000000000005</v>
      </c>
      <c r="H41" s="1">
        <v>288</v>
      </c>
      <c r="I41" s="1">
        <v>26.8</v>
      </c>
      <c r="J41" s="1">
        <v>137</v>
      </c>
      <c r="K41" s="1">
        <v>65.900000000000006</v>
      </c>
      <c r="L41" s="1">
        <v>5.37</v>
      </c>
      <c r="M41" s="1">
        <v>0.317</v>
      </c>
      <c r="N41" s="1">
        <v>5.12</v>
      </c>
      <c r="O41" s="1">
        <v>0.34599999999999997</v>
      </c>
      <c r="P41" s="1">
        <v>1.54</v>
      </c>
      <c r="Q41" s="1">
        <v>2.44</v>
      </c>
      <c r="R41" s="1">
        <v>1.1499999999999999</v>
      </c>
    </row>
    <row r="42" spans="1:18" x14ac:dyDescent="0.15">
      <c r="A42" s="1" t="s">
        <v>316</v>
      </c>
      <c r="B42" s="1" t="s">
        <v>241</v>
      </c>
      <c r="C42" s="74">
        <v>1097542</v>
      </c>
      <c r="D42" s="1" t="s">
        <v>316</v>
      </c>
      <c r="E42" s="1" t="s">
        <v>243</v>
      </c>
      <c r="F42" s="1">
        <v>105</v>
      </c>
      <c r="G42" s="1">
        <v>6.34</v>
      </c>
      <c r="H42" s="1">
        <v>300</v>
      </c>
      <c r="I42" s="1">
        <v>36.6</v>
      </c>
      <c r="J42" s="1">
        <v>105</v>
      </c>
      <c r="K42" s="1">
        <v>298</v>
      </c>
      <c r="L42" s="1">
        <v>5.61</v>
      </c>
      <c r="M42" s="1">
        <v>0.63400000000000001</v>
      </c>
      <c r="N42" s="1">
        <v>57.6</v>
      </c>
      <c r="O42" s="1">
        <v>0.44900000000000001</v>
      </c>
      <c r="P42" s="1">
        <v>2.0699999999999998</v>
      </c>
      <c r="Q42" s="1">
        <v>2.68</v>
      </c>
      <c r="R42" s="1">
        <v>0.26800000000000002</v>
      </c>
    </row>
    <row r="43" spans="1:18" x14ac:dyDescent="0.15">
      <c r="A43" s="1" t="s">
        <v>316</v>
      </c>
      <c r="B43" s="1" t="s">
        <v>241</v>
      </c>
      <c r="C43" s="74">
        <v>1097543</v>
      </c>
      <c r="D43" s="1" t="s">
        <v>317</v>
      </c>
      <c r="E43" s="1" t="s">
        <v>243</v>
      </c>
      <c r="F43" s="1">
        <v>73.2</v>
      </c>
      <c r="G43" s="1">
        <v>5.81</v>
      </c>
      <c r="H43" s="1">
        <v>300</v>
      </c>
      <c r="I43" s="1">
        <v>36.6</v>
      </c>
      <c r="J43" s="1">
        <v>212</v>
      </c>
      <c r="K43" s="1">
        <v>285</v>
      </c>
      <c r="L43" s="1">
        <v>5.61</v>
      </c>
      <c r="M43" s="1">
        <v>0.56100000000000005</v>
      </c>
      <c r="N43" s="1">
        <v>30</v>
      </c>
      <c r="O43" s="1">
        <v>0.49</v>
      </c>
      <c r="P43" s="1">
        <v>2.44</v>
      </c>
      <c r="Q43" s="1">
        <v>2.93</v>
      </c>
      <c r="R43" s="1">
        <v>0.14599999999999999</v>
      </c>
    </row>
    <row r="44" spans="1:18" x14ac:dyDescent="0.15">
      <c r="A44" s="1" t="s">
        <v>316</v>
      </c>
      <c r="B44" s="1" t="s">
        <v>241</v>
      </c>
      <c r="C44" s="74">
        <v>1097544</v>
      </c>
      <c r="D44" s="1" t="s">
        <v>318</v>
      </c>
      <c r="E44" s="1" t="s">
        <v>243</v>
      </c>
      <c r="F44" s="1">
        <v>68.3</v>
      </c>
      <c r="G44" s="1">
        <v>6.03</v>
      </c>
      <c r="H44" s="1">
        <v>283</v>
      </c>
      <c r="I44" s="1">
        <v>24.4</v>
      </c>
      <c r="J44" s="1">
        <v>212</v>
      </c>
      <c r="K44" s="1">
        <v>256</v>
      </c>
      <c r="L44" s="1">
        <v>4.3899999999999997</v>
      </c>
      <c r="M44" s="1">
        <v>0.24399999999999999</v>
      </c>
      <c r="N44" s="1">
        <v>43.7</v>
      </c>
      <c r="O44" s="1">
        <v>0.42499999999999999</v>
      </c>
      <c r="P44" s="1">
        <v>0.56100000000000005</v>
      </c>
      <c r="Q44" s="1">
        <v>2.44</v>
      </c>
      <c r="R44" s="1">
        <v>0.19500000000000001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66478-AD64-4810-806B-51114004D0E9}">
  <dimension ref="A1:N23"/>
  <sheetViews>
    <sheetView zoomScale="80" zoomScaleNormal="80" workbookViewId="0">
      <selection activeCell="B3" sqref="B3:I3"/>
    </sheetView>
  </sheetViews>
  <sheetFormatPr baseColWidth="10" defaultColWidth="11.1640625" defaultRowHeight="12" x14ac:dyDescent="0.15"/>
  <cols>
    <col min="1" max="1" width="21.5" style="37" customWidth="1"/>
    <col min="2" max="11" width="8.1640625" style="37" customWidth="1"/>
    <col min="12" max="12" width="24.6640625" style="37" customWidth="1"/>
    <col min="13" max="14" width="95.6640625" style="38" customWidth="1"/>
    <col min="15" max="16384" width="11.1640625" style="37"/>
  </cols>
  <sheetData>
    <row r="1" spans="1:14" x14ac:dyDescent="0.15">
      <c r="A1" s="36" t="s">
        <v>198</v>
      </c>
      <c r="H1" s="43"/>
    </row>
    <row r="2" spans="1:14" x14ac:dyDescent="0.15">
      <c r="A2" s="37" t="s">
        <v>194</v>
      </c>
    </row>
    <row r="3" spans="1:14" ht="12" customHeight="1" x14ac:dyDescent="0.15">
      <c r="A3" s="47"/>
      <c r="B3" s="77" t="s">
        <v>170</v>
      </c>
      <c r="C3" s="78"/>
      <c r="D3" s="78"/>
      <c r="E3" s="78"/>
      <c r="F3" s="78"/>
      <c r="G3" s="78"/>
      <c r="H3" s="78"/>
      <c r="I3" s="79"/>
      <c r="J3" s="77" t="s">
        <v>165</v>
      </c>
      <c r="K3" s="79"/>
      <c r="L3" s="48"/>
      <c r="M3" s="49"/>
      <c r="N3" s="49"/>
    </row>
    <row r="4" spans="1:14" s="3" customFormat="1" ht="13" x14ac:dyDescent="0.15">
      <c r="A4" s="50" t="s">
        <v>0</v>
      </c>
      <c r="B4" s="51" t="s">
        <v>11</v>
      </c>
      <c r="C4" s="52" t="s">
        <v>6</v>
      </c>
      <c r="D4" s="52" t="s">
        <v>7</v>
      </c>
      <c r="E4" s="52" t="s">
        <v>8</v>
      </c>
      <c r="F4" s="52" t="s">
        <v>9</v>
      </c>
      <c r="G4" s="52" t="s">
        <v>13</v>
      </c>
      <c r="H4" s="52" t="s">
        <v>14</v>
      </c>
      <c r="I4" s="53" t="s">
        <v>62</v>
      </c>
      <c r="J4" s="51" t="s">
        <v>119</v>
      </c>
      <c r="K4" s="53" t="s">
        <v>53</v>
      </c>
      <c r="L4" s="54" t="s">
        <v>166</v>
      </c>
      <c r="M4" s="55" t="s">
        <v>171</v>
      </c>
      <c r="N4" s="55" t="s">
        <v>169</v>
      </c>
    </row>
    <row r="5" spans="1:14" s="40" customFormat="1" ht="38" customHeight="1" x14ac:dyDescent="0.2">
      <c r="A5" s="40" t="s">
        <v>72</v>
      </c>
      <c r="B5" s="44" t="s">
        <v>37</v>
      </c>
      <c r="C5" s="41"/>
      <c r="D5" s="41"/>
      <c r="E5" s="41"/>
      <c r="F5" s="41"/>
      <c r="G5" s="41"/>
      <c r="H5" s="41" t="s">
        <v>37</v>
      </c>
      <c r="I5" s="45"/>
      <c r="J5" s="44" t="s">
        <v>37</v>
      </c>
      <c r="K5" s="45"/>
      <c r="L5" s="41" t="s">
        <v>22</v>
      </c>
      <c r="M5" s="42" t="s">
        <v>150</v>
      </c>
      <c r="N5" s="42" t="s">
        <v>136</v>
      </c>
    </row>
    <row r="6" spans="1:14" s="40" customFormat="1" ht="38" customHeight="1" x14ac:dyDescent="0.2">
      <c r="A6" s="40" t="s">
        <v>69</v>
      </c>
      <c r="B6" s="44" t="s">
        <v>37</v>
      </c>
      <c r="C6" s="41"/>
      <c r="D6" s="41"/>
      <c r="E6" s="41"/>
      <c r="F6" s="41"/>
      <c r="G6" s="41"/>
      <c r="H6" s="41" t="s">
        <v>37</v>
      </c>
      <c r="I6" s="45"/>
      <c r="J6" s="44" t="s">
        <v>37</v>
      </c>
      <c r="K6" s="45"/>
      <c r="L6" s="41" t="s">
        <v>22</v>
      </c>
      <c r="M6" s="42" t="s">
        <v>149</v>
      </c>
      <c r="N6" s="42" t="s">
        <v>137</v>
      </c>
    </row>
    <row r="7" spans="1:14" s="40" customFormat="1" ht="38" customHeight="1" x14ac:dyDescent="0.2">
      <c r="A7" s="40" t="s">
        <v>10</v>
      </c>
      <c r="B7" s="44" t="s">
        <v>37</v>
      </c>
      <c r="C7" s="41" t="s">
        <v>37</v>
      </c>
      <c r="D7" s="41" t="s">
        <v>37</v>
      </c>
      <c r="E7" s="41" t="s">
        <v>37</v>
      </c>
      <c r="F7" s="41" t="s">
        <v>37</v>
      </c>
      <c r="G7" s="41"/>
      <c r="H7" s="41"/>
      <c r="I7" s="45"/>
      <c r="J7" s="44" t="s">
        <v>37</v>
      </c>
      <c r="K7" s="45" t="s">
        <v>37</v>
      </c>
      <c r="L7" s="41" t="s">
        <v>22</v>
      </c>
      <c r="M7" s="42" t="s">
        <v>172</v>
      </c>
      <c r="N7" s="42" t="s">
        <v>196</v>
      </c>
    </row>
    <row r="8" spans="1:14" s="40" customFormat="1" ht="38" customHeight="1" x14ac:dyDescent="0.2">
      <c r="A8" s="40" t="s">
        <v>68</v>
      </c>
      <c r="B8" s="44" t="s">
        <v>37</v>
      </c>
      <c r="C8" s="41"/>
      <c r="D8" s="41"/>
      <c r="E8" s="41"/>
      <c r="F8" s="41"/>
      <c r="G8" s="41"/>
      <c r="H8" s="41" t="s">
        <v>37</v>
      </c>
      <c r="I8" s="45"/>
      <c r="J8" s="44" t="s">
        <v>37</v>
      </c>
      <c r="K8" s="45"/>
      <c r="L8" s="41" t="s">
        <v>37</v>
      </c>
      <c r="M8" s="42" t="s">
        <v>148</v>
      </c>
      <c r="N8" s="42"/>
    </row>
    <row r="9" spans="1:14" s="40" customFormat="1" ht="38" customHeight="1" x14ac:dyDescent="0.2">
      <c r="A9" s="40" t="s">
        <v>147</v>
      </c>
      <c r="B9" s="44" t="s">
        <v>37</v>
      </c>
      <c r="C9" s="41"/>
      <c r="D9" s="41"/>
      <c r="E9" s="41"/>
      <c r="F9" s="41"/>
      <c r="G9" s="41"/>
      <c r="H9" s="41" t="s">
        <v>37</v>
      </c>
      <c r="I9" s="45"/>
      <c r="J9" s="44"/>
      <c r="K9" s="45" t="s">
        <v>37</v>
      </c>
      <c r="L9" s="41" t="s">
        <v>37</v>
      </c>
      <c r="M9" s="42" t="s">
        <v>146</v>
      </c>
      <c r="N9" s="42"/>
    </row>
    <row r="10" spans="1:14" s="40" customFormat="1" ht="38" customHeight="1" x14ac:dyDescent="0.2">
      <c r="A10" s="40" t="s">
        <v>145</v>
      </c>
      <c r="B10" s="44"/>
      <c r="C10" s="41" t="s">
        <v>37</v>
      </c>
      <c r="D10" s="41" t="s">
        <v>37</v>
      </c>
      <c r="E10" s="41"/>
      <c r="F10" s="41"/>
      <c r="G10" s="41"/>
      <c r="H10" s="41" t="s">
        <v>37</v>
      </c>
      <c r="I10" s="45"/>
      <c r="J10" s="44" t="s">
        <v>37</v>
      </c>
      <c r="K10" s="45" t="s">
        <v>37</v>
      </c>
      <c r="L10" s="41" t="s">
        <v>22</v>
      </c>
      <c r="M10" s="42" t="s">
        <v>144</v>
      </c>
      <c r="N10" s="42" t="s">
        <v>131</v>
      </c>
    </row>
    <row r="11" spans="1:14" s="40" customFormat="1" ht="38" customHeight="1" x14ac:dyDescent="0.2">
      <c r="A11" s="40" t="s">
        <v>67</v>
      </c>
      <c r="B11" s="44" t="s">
        <v>37</v>
      </c>
      <c r="C11" s="41"/>
      <c r="D11" s="41"/>
      <c r="E11" s="41" t="s">
        <v>37</v>
      </c>
      <c r="F11" s="41"/>
      <c r="G11" s="41"/>
      <c r="H11" s="41"/>
      <c r="I11" s="45"/>
      <c r="J11" s="44" t="s">
        <v>37</v>
      </c>
      <c r="K11" s="45" t="s">
        <v>37</v>
      </c>
      <c r="L11" s="41" t="s">
        <v>22</v>
      </c>
      <c r="M11" s="42" t="s">
        <v>143</v>
      </c>
      <c r="N11" s="42" t="s">
        <v>195</v>
      </c>
    </row>
    <row r="12" spans="1:14" s="40" customFormat="1" ht="38" customHeight="1" x14ac:dyDescent="0.2">
      <c r="A12" s="40" t="s">
        <v>142</v>
      </c>
      <c r="B12" s="44" t="s">
        <v>37</v>
      </c>
      <c r="C12" s="41" t="s">
        <v>37</v>
      </c>
      <c r="D12" s="41"/>
      <c r="E12" s="41" t="s">
        <v>37</v>
      </c>
      <c r="F12" s="41"/>
      <c r="G12" s="41"/>
      <c r="H12" s="41" t="s">
        <v>37</v>
      </c>
      <c r="I12" s="45"/>
      <c r="J12" s="44" t="s">
        <v>37</v>
      </c>
      <c r="K12" s="45" t="s">
        <v>37</v>
      </c>
      <c r="L12" s="41" t="s">
        <v>37</v>
      </c>
      <c r="M12" s="42" t="s">
        <v>141</v>
      </c>
      <c r="N12" s="42"/>
    </row>
    <row r="13" spans="1:14" s="40" customFormat="1" ht="38" customHeight="1" x14ac:dyDescent="0.2">
      <c r="A13" s="40" t="s">
        <v>66</v>
      </c>
      <c r="B13" s="44"/>
      <c r="C13" s="41"/>
      <c r="D13" s="41"/>
      <c r="E13" s="41"/>
      <c r="F13" s="41"/>
      <c r="G13" s="41"/>
      <c r="H13" s="41" t="s">
        <v>37</v>
      </c>
      <c r="I13" s="45"/>
      <c r="J13" s="44" t="s">
        <v>37</v>
      </c>
      <c r="K13" s="45"/>
      <c r="L13" s="41" t="s">
        <v>22</v>
      </c>
      <c r="M13" s="42" t="s">
        <v>140</v>
      </c>
      <c r="N13" s="42" t="s">
        <v>195</v>
      </c>
    </row>
    <row r="14" spans="1:14" s="40" customFormat="1" ht="38" customHeight="1" x14ac:dyDescent="0.2">
      <c r="A14" s="40" t="s">
        <v>65</v>
      </c>
      <c r="B14" s="44" t="s">
        <v>37</v>
      </c>
      <c r="C14" s="41" t="s">
        <v>37</v>
      </c>
      <c r="D14" s="41"/>
      <c r="E14" s="41"/>
      <c r="F14" s="41"/>
      <c r="G14" s="41"/>
      <c r="H14" s="41" t="s">
        <v>37</v>
      </c>
      <c r="I14" s="45"/>
      <c r="J14" s="44" t="s">
        <v>37</v>
      </c>
      <c r="K14" s="45" t="s">
        <v>167</v>
      </c>
      <c r="L14" s="41" t="s">
        <v>37</v>
      </c>
      <c r="M14" s="42" t="s">
        <v>139</v>
      </c>
      <c r="N14" s="42"/>
    </row>
    <row r="15" spans="1:14" s="40" customFormat="1" ht="38" customHeight="1" x14ac:dyDescent="0.2">
      <c r="A15" s="40" t="s">
        <v>64</v>
      </c>
      <c r="B15" s="44" t="s">
        <v>37</v>
      </c>
      <c r="C15" s="41"/>
      <c r="D15" s="41"/>
      <c r="E15" s="41"/>
      <c r="F15" s="41"/>
      <c r="G15" s="41"/>
      <c r="H15" s="41" t="s">
        <v>37</v>
      </c>
      <c r="I15" s="45"/>
      <c r="J15" s="44" t="s">
        <v>37</v>
      </c>
      <c r="K15" s="45"/>
      <c r="L15" s="41" t="s">
        <v>22</v>
      </c>
      <c r="M15" s="39" t="s">
        <v>138</v>
      </c>
      <c r="N15" s="42" t="s">
        <v>137</v>
      </c>
    </row>
    <row r="16" spans="1:14" s="40" customFormat="1" ht="38" customHeight="1" x14ac:dyDescent="0.2">
      <c r="A16" s="40" t="s">
        <v>2</v>
      </c>
      <c r="B16" s="44" t="s">
        <v>37</v>
      </c>
      <c r="C16" s="41" t="s">
        <v>37</v>
      </c>
      <c r="D16" s="41"/>
      <c r="E16" s="41" t="s">
        <v>37</v>
      </c>
      <c r="F16" s="41"/>
      <c r="G16" s="41" t="s">
        <v>37</v>
      </c>
      <c r="H16" s="41" t="s">
        <v>37</v>
      </c>
      <c r="I16" s="45"/>
      <c r="J16" s="44" t="s">
        <v>37</v>
      </c>
      <c r="K16" s="45" t="s">
        <v>37</v>
      </c>
      <c r="L16" s="64" t="s">
        <v>173</v>
      </c>
      <c r="M16" s="42" t="s">
        <v>135</v>
      </c>
      <c r="N16" s="42"/>
    </row>
    <row r="17" spans="1:14" s="40" customFormat="1" ht="38" customHeight="1" x14ac:dyDescent="0.2">
      <c r="A17" s="40" t="s">
        <v>27</v>
      </c>
      <c r="B17" s="44" t="s">
        <v>37</v>
      </c>
      <c r="C17" s="41" t="s">
        <v>37</v>
      </c>
      <c r="D17" s="41"/>
      <c r="E17" s="41" t="s">
        <v>37</v>
      </c>
      <c r="F17" s="41"/>
      <c r="G17" s="41"/>
      <c r="H17" s="41" t="s">
        <v>37</v>
      </c>
      <c r="I17" s="45" t="s">
        <v>37</v>
      </c>
      <c r="J17" s="44" t="s">
        <v>37</v>
      </c>
      <c r="K17" s="45" t="s">
        <v>37</v>
      </c>
      <c r="L17" s="64" t="s">
        <v>22</v>
      </c>
      <c r="M17" s="42" t="s">
        <v>134</v>
      </c>
      <c r="N17" s="42" t="s">
        <v>177</v>
      </c>
    </row>
    <row r="18" spans="1:14" s="40" customFormat="1" ht="38" customHeight="1" x14ac:dyDescent="0.2">
      <c r="A18" s="40" t="s">
        <v>58</v>
      </c>
      <c r="B18" s="44" t="s">
        <v>37</v>
      </c>
      <c r="C18" s="41"/>
      <c r="D18" s="41"/>
      <c r="E18" s="41" t="s">
        <v>37</v>
      </c>
      <c r="F18" s="41"/>
      <c r="G18" s="41"/>
      <c r="H18" s="41" t="s">
        <v>37</v>
      </c>
      <c r="I18" s="45"/>
      <c r="J18" s="44" t="s">
        <v>37</v>
      </c>
      <c r="K18" s="45"/>
      <c r="L18" s="64" t="s">
        <v>174</v>
      </c>
      <c r="M18" s="42" t="s">
        <v>133</v>
      </c>
      <c r="N18" s="42"/>
    </row>
    <row r="19" spans="1:14" s="40" customFormat="1" ht="38" customHeight="1" x14ac:dyDescent="0.2">
      <c r="A19" s="40" t="s">
        <v>56</v>
      </c>
      <c r="B19" s="44" t="s">
        <v>37</v>
      </c>
      <c r="C19" s="41"/>
      <c r="D19" s="41"/>
      <c r="E19" s="41"/>
      <c r="F19" s="41"/>
      <c r="G19" s="41"/>
      <c r="H19" s="41" t="s">
        <v>37</v>
      </c>
      <c r="I19" s="45"/>
      <c r="J19" s="44" t="s">
        <v>37</v>
      </c>
      <c r="K19" s="45"/>
      <c r="L19" s="41" t="s">
        <v>22</v>
      </c>
      <c r="M19" s="42" t="s">
        <v>132</v>
      </c>
      <c r="N19" s="42" t="s">
        <v>131</v>
      </c>
    </row>
    <row r="20" spans="1:14" s="40" customFormat="1" ht="38" customHeight="1" x14ac:dyDescent="0.2">
      <c r="A20" s="40" t="s">
        <v>130</v>
      </c>
      <c r="B20" s="44"/>
      <c r="C20" s="41" t="s">
        <v>37</v>
      </c>
      <c r="D20" s="41"/>
      <c r="E20" s="41"/>
      <c r="F20" s="41"/>
      <c r="G20" s="41"/>
      <c r="H20" s="41"/>
      <c r="I20" s="45"/>
      <c r="J20" s="44" t="s">
        <v>37</v>
      </c>
      <c r="K20" s="45" t="s">
        <v>37</v>
      </c>
      <c r="L20" s="41" t="s">
        <v>37</v>
      </c>
      <c r="M20" s="42" t="s">
        <v>129</v>
      </c>
      <c r="N20" s="42"/>
    </row>
    <row r="21" spans="1:14" x14ac:dyDescent="0.15">
      <c r="A21" s="3" t="s">
        <v>168</v>
      </c>
    </row>
    <row r="22" spans="1:14" x14ac:dyDescent="0.15">
      <c r="A22" s="37" t="s">
        <v>175</v>
      </c>
    </row>
    <row r="23" spans="1:14" x14ac:dyDescent="0.15">
      <c r="A23" s="37" t="s">
        <v>176</v>
      </c>
    </row>
  </sheetData>
  <sheetProtection sort="0" autoFilter="0"/>
  <mergeCells count="2">
    <mergeCell ref="B3:I3"/>
    <mergeCell ref="J3:K3"/>
  </mergeCells>
  <pageMargins left="0.7" right="0.7" top="0.75" bottom="0.75" header="0.3" footer="0.3"/>
  <pageSetup orientation="portrait" horizontalDpi="0" verticalDpi="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6DDC9-C4AE-4C66-8291-83530417BFDB}">
  <dimension ref="A1:K91"/>
  <sheetViews>
    <sheetView zoomScale="80" zoomScaleNormal="80" workbookViewId="0">
      <selection activeCell="E19" sqref="E19"/>
    </sheetView>
  </sheetViews>
  <sheetFormatPr baseColWidth="10" defaultColWidth="10.83203125" defaultRowHeight="12" customHeight="1" x14ac:dyDescent="0.15"/>
  <cols>
    <col min="1" max="1" width="20.33203125" style="1" customWidth="1"/>
    <col min="2" max="2" width="13.33203125" style="1" customWidth="1"/>
    <col min="3" max="3" width="20.33203125" style="1" customWidth="1"/>
    <col min="4" max="4" width="14.6640625" style="1" customWidth="1"/>
    <col min="5" max="5" width="18.83203125" style="1" customWidth="1"/>
    <col min="6" max="6" width="34.83203125" style="1" customWidth="1"/>
    <col min="7" max="7" width="15.6640625" style="1" customWidth="1"/>
    <col min="8" max="8" width="14.5" style="1" customWidth="1"/>
    <col min="9" max="9" width="37.1640625" style="1" customWidth="1"/>
    <col min="10" max="10" width="29.1640625" style="1" customWidth="1"/>
    <col min="11" max="11" width="71.1640625" style="1" customWidth="1"/>
    <col min="12" max="16384" width="10.83203125" style="1"/>
  </cols>
  <sheetData>
    <row r="1" spans="1:11" ht="12" customHeight="1" x14ac:dyDescent="0.15">
      <c r="A1" s="19" t="s">
        <v>199</v>
      </c>
    </row>
    <row r="2" spans="1:11" ht="12" customHeight="1" x14ac:dyDescent="0.15">
      <c r="A2" s="1" t="s">
        <v>190</v>
      </c>
      <c r="D2" s="29"/>
      <c r="E2" s="29"/>
      <c r="F2" s="26"/>
      <c r="G2" s="24"/>
    </row>
    <row r="3" spans="1:11" ht="12" customHeight="1" x14ac:dyDescent="0.15">
      <c r="A3" s="1" t="s">
        <v>115</v>
      </c>
      <c r="D3" s="29"/>
      <c r="E3" s="29"/>
      <c r="F3" s="26"/>
      <c r="G3" s="24"/>
    </row>
    <row r="4" spans="1:11" ht="12" customHeight="1" x14ac:dyDescent="0.15">
      <c r="A4" s="56" t="s">
        <v>0</v>
      </c>
      <c r="B4" s="56" t="s">
        <v>5</v>
      </c>
      <c r="C4" s="56" t="s">
        <v>55</v>
      </c>
      <c r="D4" s="56" t="s">
        <v>188</v>
      </c>
      <c r="E4" s="56" t="s">
        <v>189</v>
      </c>
      <c r="F4" s="56" t="s">
        <v>191</v>
      </c>
      <c r="G4" s="58" t="s">
        <v>89</v>
      </c>
      <c r="H4" s="58" t="s">
        <v>19</v>
      </c>
      <c r="I4" s="58" t="s">
        <v>90</v>
      </c>
      <c r="J4" s="56" t="s">
        <v>73</v>
      </c>
      <c r="K4" s="57" t="s">
        <v>29</v>
      </c>
    </row>
    <row r="5" spans="1:11" ht="12" customHeight="1" x14ac:dyDescent="0.15">
      <c r="A5" s="1" t="s">
        <v>72</v>
      </c>
      <c r="B5" s="33" t="s">
        <v>11</v>
      </c>
      <c r="C5" s="33"/>
      <c r="D5" s="1">
        <v>900</v>
      </c>
      <c r="E5" s="1" t="s">
        <v>71</v>
      </c>
      <c r="F5" s="6" t="s">
        <v>178</v>
      </c>
      <c r="G5" s="1">
        <f>TableS2[[#This Row],[gwp_as_reported]]/1000</f>
        <v>0.9</v>
      </c>
      <c r="H5" s="1" t="s">
        <v>70</v>
      </c>
      <c r="I5" s="6" t="s">
        <v>178</v>
      </c>
      <c r="J5" s="1" t="s">
        <v>110</v>
      </c>
      <c r="K5" s="23" t="s">
        <v>160</v>
      </c>
    </row>
    <row r="6" spans="1:11" ht="12" customHeight="1" x14ac:dyDescent="0.15">
      <c r="A6" s="1" t="s">
        <v>72</v>
      </c>
      <c r="B6" s="1" t="s">
        <v>14</v>
      </c>
      <c r="D6" s="1">
        <v>215</v>
      </c>
      <c r="E6" s="1" t="s">
        <v>71</v>
      </c>
      <c r="F6" s="6" t="s">
        <v>179</v>
      </c>
      <c r="G6" s="1">
        <f>(TableS2[[#This Row],[gwp_as_reported]]-(TableS2[[#This Row],[gwp_as_reported]]*0.24))/1000</f>
        <v>0.16340000000000002</v>
      </c>
      <c r="H6" s="1" t="s">
        <v>70</v>
      </c>
      <c r="I6" s="1" t="s">
        <v>181</v>
      </c>
      <c r="J6" s="1" t="s">
        <v>110</v>
      </c>
      <c r="K6" s="6"/>
    </row>
    <row r="7" spans="1:11" ht="12" customHeight="1" x14ac:dyDescent="0.15">
      <c r="A7" s="1" t="s">
        <v>69</v>
      </c>
      <c r="B7" s="1" t="s">
        <v>11</v>
      </c>
      <c r="D7" s="1">
        <v>1.22</v>
      </c>
      <c r="E7" s="1" t="s">
        <v>75</v>
      </c>
      <c r="F7" s="1" t="s">
        <v>180</v>
      </c>
      <c r="G7" s="25">
        <f>1.1/0.97</f>
        <v>1.1340206185567012</v>
      </c>
      <c r="H7" s="1" t="s">
        <v>70</v>
      </c>
      <c r="I7" s="1" t="s">
        <v>181</v>
      </c>
      <c r="J7" s="1" t="s">
        <v>74</v>
      </c>
      <c r="K7" s="1" t="s">
        <v>76</v>
      </c>
    </row>
    <row r="8" spans="1:11" ht="12" customHeight="1" x14ac:dyDescent="0.15">
      <c r="A8" s="1" t="s">
        <v>69</v>
      </c>
      <c r="B8" s="1" t="s">
        <v>14</v>
      </c>
      <c r="D8" s="1">
        <v>0.65</v>
      </c>
      <c r="E8" s="1" t="s">
        <v>75</v>
      </c>
      <c r="F8" s="1" t="s">
        <v>180</v>
      </c>
      <c r="G8" s="25">
        <f>0.535/0.97</f>
        <v>0.55154639175257736</v>
      </c>
      <c r="H8" s="1" t="s">
        <v>70</v>
      </c>
      <c r="I8" s="1" t="s">
        <v>181</v>
      </c>
      <c r="J8" s="1" t="s">
        <v>74</v>
      </c>
      <c r="K8" s="1" t="s">
        <v>76</v>
      </c>
    </row>
    <row r="9" spans="1:11" ht="12" customHeight="1" x14ac:dyDescent="0.15">
      <c r="A9" s="3" t="s">
        <v>10</v>
      </c>
      <c r="B9" s="6" t="s">
        <v>9</v>
      </c>
      <c r="C9" s="6"/>
      <c r="D9" s="6">
        <v>299.8</v>
      </c>
      <c r="E9" s="6" t="s">
        <v>71</v>
      </c>
      <c r="F9" s="6" t="s">
        <v>181</v>
      </c>
      <c r="G9" s="1">
        <f>TableS2[[#This Row],[gwp_as_reported]]/1000</f>
        <v>0.29980000000000001</v>
      </c>
      <c r="H9" s="1" t="s">
        <v>70</v>
      </c>
      <c r="I9" s="6"/>
      <c r="J9" s="6" t="s">
        <v>74</v>
      </c>
    </row>
    <row r="10" spans="1:11" ht="12" customHeight="1" x14ac:dyDescent="0.15">
      <c r="A10" s="3" t="s">
        <v>10</v>
      </c>
      <c r="B10" s="6" t="s">
        <v>6</v>
      </c>
      <c r="C10" s="6"/>
      <c r="D10" s="6">
        <v>259.8</v>
      </c>
      <c r="E10" s="6" t="s">
        <v>71</v>
      </c>
      <c r="F10" s="6" t="s">
        <v>181</v>
      </c>
      <c r="G10" s="1">
        <f>TableS2[[#This Row],[gwp_as_reported]]/1000</f>
        <v>0.25980000000000003</v>
      </c>
      <c r="H10" s="1" t="s">
        <v>70</v>
      </c>
      <c r="I10" s="6"/>
      <c r="J10" s="6" t="s">
        <v>74</v>
      </c>
    </row>
    <row r="11" spans="1:11" ht="12" customHeight="1" x14ac:dyDescent="0.15">
      <c r="A11" s="3" t="s">
        <v>10</v>
      </c>
      <c r="B11" s="6" t="s">
        <v>11</v>
      </c>
      <c r="C11" s="6"/>
      <c r="D11" s="6">
        <v>1509.3</v>
      </c>
      <c r="E11" s="6" t="s">
        <v>71</v>
      </c>
      <c r="F11" s="6" t="s">
        <v>181</v>
      </c>
      <c r="G11" s="1">
        <f>TableS2[[#This Row],[gwp_as_reported]]/1000</f>
        <v>1.5092999999999999</v>
      </c>
      <c r="H11" s="1" t="s">
        <v>70</v>
      </c>
      <c r="I11" s="6"/>
      <c r="J11" s="6" t="s">
        <v>74</v>
      </c>
    </row>
    <row r="12" spans="1:11" ht="12" customHeight="1" x14ac:dyDescent="0.15">
      <c r="A12" s="3" t="s">
        <v>10</v>
      </c>
      <c r="B12" s="6" t="s">
        <v>8</v>
      </c>
      <c r="C12" s="6"/>
      <c r="D12" s="6">
        <v>377.5</v>
      </c>
      <c r="E12" s="6" t="s">
        <v>71</v>
      </c>
      <c r="F12" s="6" t="s">
        <v>181</v>
      </c>
      <c r="G12" s="1">
        <f>TableS2[[#This Row],[gwp_as_reported]]/1000</f>
        <v>0.3775</v>
      </c>
      <c r="H12" s="1" t="s">
        <v>70</v>
      </c>
      <c r="I12" s="6"/>
      <c r="J12" s="6" t="s">
        <v>74</v>
      </c>
    </row>
    <row r="13" spans="1:11" ht="12" customHeight="1" x14ac:dyDescent="0.15">
      <c r="A13" s="3" t="s">
        <v>10</v>
      </c>
      <c r="B13" s="6" t="s">
        <v>7</v>
      </c>
      <c r="C13" s="6"/>
      <c r="D13" s="28">
        <v>298.8</v>
      </c>
      <c r="E13" s="6" t="s">
        <v>71</v>
      </c>
      <c r="F13" s="6" t="s">
        <v>181</v>
      </c>
      <c r="G13" s="1">
        <f>TableS2[[#This Row],[gwp_as_reported]]/1000</f>
        <v>0.29880000000000001</v>
      </c>
      <c r="H13" s="1" t="s">
        <v>70</v>
      </c>
      <c r="I13" s="6"/>
      <c r="J13" s="6" t="s">
        <v>74</v>
      </c>
    </row>
    <row r="14" spans="1:11" ht="12" customHeight="1" x14ac:dyDescent="0.15">
      <c r="A14" s="1" t="s">
        <v>68</v>
      </c>
      <c r="B14" s="1" t="s">
        <v>11</v>
      </c>
      <c r="C14" s="6" t="s">
        <v>77</v>
      </c>
      <c r="D14" s="6">
        <v>1.1200000000000001</v>
      </c>
      <c r="E14" s="1" t="s">
        <v>75</v>
      </c>
      <c r="F14" s="6" t="s">
        <v>182</v>
      </c>
      <c r="G14" s="20">
        <f>TableS2[[#This Row],[gwp_as_reported]]/0.97</f>
        <v>1.1546391752577321</v>
      </c>
      <c r="H14" s="1" t="s">
        <v>70</v>
      </c>
      <c r="I14" s="6" t="s">
        <v>182</v>
      </c>
      <c r="J14" s="1" t="s">
        <v>110</v>
      </c>
    </row>
    <row r="15" spans="1:11" ht="12" customHeight="1" x14ac:dyDescent="0.15">
      <c r="A15" s="1" t="s">
        <v>68</v>
      </c>
      <c r="B15" s="1" t="s">
        <v>11</v>
      </c>
      <c r="C15" s="6" t="s">
        <v>78</v>
      </c>
      <c r="D15" s="6">
        <v>0.91</v>
      </c>
      <c r="E15" s="1" t="s">
        <v>75</v>
      </c>
      <c r="F15" s="6" t="s">
        <v>182</v>
      </c>
      <c r="G15" s="20">
        <f>TableS2[[#This Row],[gwp_as_reported]]/0.97</f>
        <v>0.93814432989690733</v>
      </c>
      <c r="H15" s="1" t="s">
        <v>70</v>
      </c>
      <c r="I15" s="6" t="s">
        <v>182</v>
      </c>
      <c r="J15" s="1" t="s">
        <v>110</v>
      </c>
    </row>
    <row r="16" spans="1:11" ht="12" customHeight="1" x14ac:dyDescent="0.15">
      <c r="A16" s="1" t="s">
        <v>68</v>
      </c>
      <c r="B16" s="1" t="s">
        <v>11</v>
      </c>
      <c r="C16" s="27" t="s">
        <v>79</v>
      </c>
      <c r="D16" s="6">
        <v>0.85</v>
      </c>
      <c r="E16" s="1" t="s">
        <v>75</v>
      </c>
      <c r="F16" s="6" t="s">
        <v>182</v>
      </c>
      <c r="G16" s="20">
        <f>TableS2[[#This Row],[gwp_as_reported]]/0.97</f>
        <v>0.87628865979381443</v>
      </c>
      <c r="H16" s="1" t="s">
        <v>70</v>
      </c>
      <c r="I16" s="6" t="s">
        <v>182</v>
      </c>
      <c r="J16" s="1" t="s">
        <v>110</v>
      </c>
    </row>
    <row r="17" spans="1:11" ht="12" customHeight="1" x14ac:dyDescent="0.15">
      <c r="A17" s="1" t="s">
        <v>68</v>
      </c>
      <c r="B17" s="1" t="s">
        <v>11</v>
      </c>
      <c r="C17" s="27" t="s">
        <v>80</v>
      </c>
      <c r="D17" s="6">
        <v>0.81</v>
      </c>
      <c r="E17" s="1" t="s">
        <v>75</v>
      </c>
      <c r="F17" s="6" t="s">
        <v>182</v>
      </c>
      <c r="G17" s="20">
        <f>TableS2[[#This Row],[gwp_as_reported]]/0.97</f>
        <v>0.83505154639175261</v>
      </c>
      <c r="H17" s="1" t="s">
        <v>70</v>
      </c>
      <c r="I17" s="6" t="s">
        <v>182</v>
      </c>
      <c r="J17" s="1" t="s">
        <v>110</v>
      </c>
    </row>
    <row r="18" spans="1:11" ht="12" customHeight="1" x14ac:dyDescent="0.15">
      <c r="A18" s="1" t="s">
        <v>68</v>
      </c>
      <c r="B18" s="6" t="s">
        <v>14</v>
      </c>
      <c r="C18" s="6"/>
      <c r="D18" s="6">
        <v>0.28999999999999998</v>
      </c>
      <c r="E18" s="1" t="s">
        <v>75</v>
      </c>
      <c r="F18" s="6" t="s">
        <v>182</v>
      </c>
      <c r="G18" s="20">
        <f>TableS2[[#This Row],[gwp_as_reported]]/0.97</f>
        <v>0.29896907216494845</v>
      </c>
      <c r="H18" s="1" t="s">
        <v>70</v>
      </c>
      <c r="I18" s="6" t="s">
        <v>182</v>
      </c>
      <c r="J18" s="1" t="s">
        <v>110</v>
      </c>
      <c r="K18" s="34"/>
    </row>
    <row r="19" spans="1:11" ht="12" customHeight="1" x14ac:dyDescent="0.15">
      <c r="A19" s="1" t="s">
        <v>41</v>
      </c>
      <c r="B19" s="1" t="s">
        <v>6</v>
      </c>
      <c r="C19" s="1" t="s">
        <v>82</v>
      </c>
      <c r="D19" s="6">
        <v>0.11</v>
      </c>
      <c r="E19" s="1" t="s">
        <v>84</v>
      </c>
      <c r="F19" s="6" t="s">
        <v>183</v>
      </c>
      <c r="G19" s="21">
        <f>SUM(0.11, 0.48)*2/3.78541</f>
        <v>0.31172316869242694</v>
      </c>
      <c r="H19" s="6" t="s">
        <v>70</v>
      </c>
      <c r="I19" s="6" t="s">
        <v>181</v>
      </c>
      <c r="J19" s="6" t="s">
        <v>81</v>
      </c>
      <c r="K19" s="1" t="s">
        <v>85</v>
      </c>
    </row>
    <row r="20" spans="1:11" ht="12" customHeight="1" x14ac:dyDescent="0.15">
      <c r="A20" s="1" t="s">
        <v>41</v>
      </c>
      <c r="B20" s="1" t="s">
        <v>6</v>
      </c>
      <c r="C20" s="1" t="s">
        <v>83</v>
      </c>
      <c r="D20" s="6">
        <v>0.11</v>
      </c>
      <c r="E20" s="1" t="s">
        <v>84</v>
      </c>
      <c r="F20" s="6" t="s">
        <v>183</v>
      </c>
      <c r="G20" s="21">
        <f>SUM(0.11,0.39)*2/3.78541</f>
        <v>0.26417217685798894</v>
      </c>
      <c r="H20" s="6" t="s">
        <v>70</v>
      </c>
      <c r="I20" s="6" t="s">
        <v>181</v>
      </c>
      <c r="J20" s="6" t="s">
        <v>81</v>
      </c>
      <c r="K20" s="1" t="s">
        <v>85</v>
      </c>
    </row>
    <row r="21" spans="1:11" ht="12" customHeight="1" x14ac:dyDescent="0.15">
      <c r="A21" s="1" t="s">
        <v>41</v>
      </c>
      <c r="B21" s="1" t="s">
        <v>7</v>
      </c>
      <c r="C21" s="1" t="s">
        <v>82</v>
      </c>
      <c r="D21" s="6">
        <v>0.57999999999999996</v>
      </c>
      <c r="E21" s="1" t="s">
        <v>84</v>
      </c>
      <c r="F21" s="6" t="s">
        <v>181</v>
      </c>
      <c r="G21" s="21">
        <f>SUM(0.1,0.48)*2/3.78541</f>
        <v>0.30643972515526718</v>
      </c>
      <c r="H21" s="6" t="s">
        <v>70</v>
      </c>
      <c r="I21" s="6"/>
      <c r="J21" s="6" t="s">
        <v>81</v>
      </c>
      <c r="K21" s="1" t="s">
        <v>114</v>
      </c>
    </row>
    <row r="22" spans="1:11" ht="12" customHeight="1" x14ac:dyDescent="0.15">
      <c r="A22" s="1" t="s">
        <v>41</v>
      </c>
      <c r="B22" s="1" t="s">
        <v>7</v>
      </c>
      <c r="C22" s="1" t="s">
        <v>83</v>
      </c>
      <c r="D22" s="6">
        <v>0.49</v>
      </c>
      <c r="E22" s="1" t="s">
        <v>84</v>
      </c>
      <c r="F22" s="6" t="s">
        <v>181</v>
      </c>
      <c r="G22" s="21">
        <f>SUM(0.1,0.39)*2/3.78541</f>
        <v>0.25888873332082918</v>
      </c>
      <c r="H22" s="6" t="s">
        <v>70</v>
      </c>
      <c r="I22" s="6"/>
      <c r="J22" s="6" t="s">
        <v>81</v>
      </c>
      <c r="K22" s="1" t="s">
        <v>114</v>
      </c>
    </row>
    <row r="23" spans="1:11" ht="12" customHeight="1" x14ac:dyDescent="0.15">
      <c r="A23" s="1" t="s">
        <v>41</v>
      </c>
      <c r="B23" s="1" t="s">
        <v>14</v>
      </c>
      <c r="C23" s="1" t="s">
        <v>82</v>
      </c>
      <c r="D23" s="6">
        <v>0.61</v>
      </c>
      <c r="E23" s="1" t="s">
        <v>84</v>
      </c>
      <c r="F23" s="6" t="s">
        <v>183</v>
      </c>
      <c r="G23" s="21">
        <f>SUM(0.61,0.48)*2/3.78541</f>
        <v>0.57589534555041588</v>
      </c>
      <c r="H23" s="6" t="s">
        <v>70</v>
      </c>
      <c r="I23" s="6" t="s">
        <v>181</v>
      </c>
      <c r="J23" s="6" t="s">
        <v>81</v>
      </c>
      <c r="K23" s="1" t="s">
        <v>85</v>
      </c>
    </row>
    <row r="24" spans="1:11" ht="12" customHeight="1" x14ac:dyDescent="0.15">
      <c r="A24" s="1" t="s">
        <v>41</v>
      </c>
      <c r="B24" s="1" t="s">
        <v>14</v>
      </c>
      <c r="C24" s="1" t="s">
        <v>83</v>
      </c>
      <c r="D24" s="6">
        <v>0.61</v>
      </c>
      <c r="E24" s="1" t="s">
        <v>84</v>
      </c>
      <c r="F24" s="6" t="s">
        <v>183</v>
      </c>
      <c r="G24" s="21">
        <f>SUM(0.61,0.39)*2/3.78541</f>
        <v>0.52834435371597788</v>
      </c>
      <c r="H24" s="6" t="s">
        <v>70</v>
      </c>
      <c r="I24" s="6" t="s">
        <v>181</v>
      </c>
      <c r="J24" s="6" t="s">
        <v>81</v>
      </c>
      <c r="K24" s="1" t="s">
        <v>85</v>
      </c>
    </row>
    <row r="25" spans="1:11" ht="12" customHeight="1" x14ac:dyDescent="0.15">
      <c r="A25" s="1" t="s">
        <v>67</v>
      </c>
      <c r="B25" s="6" t="s">
        <v>11</v>
      </c>
      <c r="C25" s="6" t="s">
        <v>88</v>
      </c>
      <c r="D25" s="6">
        <v>1.3</v>
      </c>
      <c r="E25" s="6" t="s">
        <v>70</v>
      </c>
      <c r="F25" s="6" t="s">
        <v>184</v>
      </c>
      <c r="G25" s="25">
        <v>1.2346705040000001</v>
      </c>
      <c r="H25" s="6" t="s">
        <v>70</v>
      </c>
      <c r="I25" s="1" t="s">
        <v>181</v>
      </c>
      <c r="J25" s="1" t="s">
        <v>123</v>
      </c>
    </row>
    <row r="26" spans="1:11" ht="12" customHeight="1" x14ac:dyDescent="0.15">
      <c r="A26" s="1" t="s">
        <v>67</v>
      </c>
      <c r="B26" s="6" t="s">
        <v>8</v>
      </c>
      <c r="C26" s="6" t="s">
        <v>87</v>
      </c>
      <c r="D26" s="6">
        <v>0.49</v>
      </c>
      <c r="E26" s="6" t="s">
        <v>70</v>
      </c>
      <c r="F26" s="6" t="s">
        <v>184</v>
      </c>
      <c r="G26" s="25">
        <v>0.33963404899999994</v>
      </c>
      <c r="H26" s="1" t="s">
        <v>70</v>
      </c>
      <c r="I26" s="1" t="s">
        <v>181</v>
      </c>
      <c r="J26" s="1" t="s">
        <v>123</v>
      </c>
    </row>
    <row r="27" spans="1:11" ht="12" customHeight="1" x14ac:dyDescent="0.15">
      <c r="A27" s="1" t="s">
        <v>67</v>
      </c>
      <c r="B27" s="6" t="s">
        <v>8</v>
      </c>
      <c r="C27" s="6" t="s">
        <v>86</v>
      </c>
      <c r="D27" s="6">
        <v>0.37</v>
      </c>
      <c r="E27" s="6" t="s">
        <v>70</v>
      </c>
      <c r="F27" s="6" t="s">
        <v>184</v>
      </c>
      <c r="G27" s="25">
        <v>0.27137191999999999</v>
      </c>
      <c r="H27" s="1" t="s">
        <v>70</v>
      </c>
      <c r="I27" s="1" t="s">
        <v>181</v>
      </c>
      <c r="J27" s="1" t="s">
        <v>123</v>
      </c>
    </row>
    <row r="28" spans="1:11" ht="12" customHeight="1" x14ac:dyDescent="0.15">
      <c r="A28" s="1" t="s">
        <v>3</v>
      </c>
      <c r="B28" s="1" t="s">
        <v>11</v>
      </c>
      <c r="C28" s="1" t="s">
        <v>43</v>
      </c>
      <c r="D28" s="21">
        <v>1.41</v>
      </c>
      <c r="E28" s="1" t="s">
        <v>75</v>
      </c>
      <c r="F28" s="1" t="s">
        <v>180</v>
      </c>
      <c r="G28" s="21">
        <f>TableS2[[#This Row],[gwp_as_reported]]/0.97</f>
        <v>1.4536082474226804</v>
      </c>
      <c r="H28" s="1" t="s">
        <v>70</v>
      </c>
      <c r="J28" s="1" t="s">
        <v>110</v>
      </c>
      <c r="K28" s="1" t="s">
        <v>91</v>
      </c>
    </row>
    <row r="29" spans="1:11" ht="12" customHeight="1" x14ac:dyDescent="0.15">
      <c r="A29" s="1" t="s">
        <v>3</v>
      </c>
      <c r="B29" s="1" t="s">
        <v>11</v>
      </c>
      <c r="C29" s="1" t="s">
        <v>44</v>
      </c>
      <c r="D29" s="21">
        <v>1.45</v>
      </c>
      <c r="E29" s="1" t="s">
        <v>75</v>
      </c>
      <c r="F29" s="1" t="s">
        <v>180</v>
      </c>
      <c r="G29" s="21">
        <f>TableS2[[#This Row],[gwp_as_reported]]/0.97</f>
        <v>1.4948453608247423</v>
      </c>
      <c r="H29" s="1" t="s">
        <v>70</v>
      </c>
      <c r="J29" s="1" t="s">
        <v>110</v>
      </c>
      <c r="K29" s="1" t="s">
        <v>91</v>
      </c>
    </row>
    <row r="30" spans="1:11" ht="12" customHeight="1" x14ac:dyDescent="0.15">
      <c r="A30" s="1" t="s">
        <v>3</v>
      </c>
      <c r="B30" s="1" t="s">
        <v>11</v>
      </c>
      <c r="C30" s="1" t="s">
        <v>45</v>
      </c>
      <c r="D30" s="21">
        <v>1.3</v>
      </c>
      <c r="E30" s="1" t="s">
        <v>75</v>
      </c>
      <c r="F30" s="1" t="s">
        <v>180</v>
      </c>
      <c r="G30" s="21">
        <f>TableS2[[#This Row],[gwp_as_reported]]/0.97</f>
        <v>1.3402061855670104</v>
      </c>
      <c r="H30" s="1" t="s">
        <v>70</v>
      </c>
      <c r="J30" s="1" t="s">
        <v>110</v>
      </c>
      <c r="K30" s="1" t="s">
        <v>91</v>
      </c>
    </row>
    <row r="31" spans="1:11" ht="12" customHeight="1" x14ac:dyDescent="0.15">
      <c r="A31" s="1" t="s">
        <v>3</v>
      </c>
      <c r="B31" s="1" t="s">
        <v>11</v>
      </c>
      <c r="C31" s="1" t="s">
        <v>46</v>
      </c>
      <c r="D31" s="1">
        <v>1.33</v>
      </c>
      <c r="E31" s="1" t="s">
        <v>75</v>
      </c>
      <c r="F31" s="1" t="s">
        <v>180</v>
      </c>
      <c r="G31" s="21">
        <f>TableS2[[#This Row],[gwp_as_reported]]/0.97</f>
        <v>1.3711340206185567</v>
      </c>
      <c r="H31" s="1" t="s">
        <v>70</v>
      </c>
      <c r="J31" s="1" t="s">
        <v>110</v>
      </c>
      <c r="K31" s="1" t="s">
        <v>91</v>
      </c>
    </row>
    <row r="32" spans="1:11" ht="12" customHeight="1" x14ac:dyDescent="0.15">
      <c r="A32" s="1" t="s">
        <v>3</v>
      </c>
      <c r="B32" s="1" t="s">
        <v>6</v>
      </c>
      <c r="D32" s="1">
        <v>0.61</v>
      </c>
      <c r="E32" s="1" t="s">
        <v>75</v>
      </c>
      <c r="F32" s="1" t="s">
        <v>180</v>
      </c>
      <c r="G32" s="21">
        <f>TableS2[[#This Row],[gwp_as_reported]]/0.97</f>
        <v>0.62886597938144329</v>
      </c>
      <c r="H32" s="1" t="s">
        <v>70</v>
      </c>
      <c r="J32" s="1" t="s">
        <v>110</v>
      </c>
      <c r="K32" s="1" t="s">
        <v>91</v>
      </c>
    </row>
    <row r="33" spans="1:11" ht="12" customHeight="1" x14ac:dyDescent="0.15">
      <c r="A33" s="1" t="s">
        <v>3</v>
      </c>
      <c r="B33" s="1" t="s">
        <v>8</v>
      </c>
      <c r="D33" s="1">
        <v>0.46</v>
      </c>
      <c r="E33" s="1" t="s">
        <v>75</v>
      </c>
      <c r="F33" s="1" t="s">
        <v>180</v>
      </c>
      <c r="G33" s="21">
        <f>TableS2[[#This Row],[gwp_as_reported]]/0.97</f>
        <v>0.47422680412371138</v>
      </c>
      <c r="H33" s="1" t="s">
        <v>70</v>
      </c>
      <c r="J33" s="1" t="s">
        <v>110</v>
      </c>
      <c r="K33" s="1" t="s">
        <v>91</v>
      </c>
    </row>
    <row r="34" spans="1:11" ht="12" customHeight="1" x14ac:dyDescent="0.15">
      <c r="A34" s="1" t="s">
        <v>3</v>
      </c>
      <c r="B34" s="1" t="s">
        <v>14</v>
      </c>
      <c r="C34" s="1" t="s">
        <v>47</v>
      </c>
      <c r="D34" s="1">
        <v>0.46</v>
      </c>
      <c r="E34" s="1" t="s">
        <v>75</v>
      </c>
      <c r="F34" s="1" t="s">
        <v>180</v>
      </c>
      <c r="G34" s="21">
        <f>TableS2[[#This Row],[gwp_as_reported]]/0.97</f>
        <v>0.47422680412371138</v>
      </c>
      <c r="H34" s="1" t="s">
        <v>70</v>
      </c>
      <c r="J34" s="1" t="s">
        <v>110</v>
      </c>
      <c r="K34" s="1" t="s">
        <v>91</v>
      </c>
    </row>
    <row r="35" spans="1:11" ht="12" customHeight="1" x14ac:dyDescent="0.15">
      <c r="A35" s="1" t="s">
        <v>3</v>
      </c>
      <c r="B35" s="1" t="s">
        <v>14</v>
      </c>
      <c r="C35" s="1" t="s">
        <v>48</v>
      </c>
      <c r="D35" s="21">
        <v>0.4</v>
      </c>
      <c r="E35" s="1" t="s">
        <v>75</v>
      </c>
      <c r="F35" s="1" t="s">
        <v>180</v>
      </c>
      <c r="G35" s="21">
        <f>TableS2[[#This Row],[gwp_as_reported]]/0.97</f>
        <v>0.41237113402061859</v>
      </c>
      <c r="H35" s="1" t="s">
        <v>70</v>
      </c>
      <c r="J35" s="1" t="s">
        <v>110</v>
      </c>
      <c r="K35" s="1" t="s">
        <v>91</v>
      </c>
    </row>
    <row r="36" spans="1:11" ht="12" customHeight="1" x14ac:dyDescent="0.15">
      <c r="A36" s="6" t="s">
        <v>66</v>
      </c>
      <c r="B36" s="1" t="s">
        <v>14</v>
      </c>
      <c r="C36" s="1" t="s">
        <v>122</v>
      </c>
      <c r="D36" s="1">
        <v>0.96</v>
      </c>
      <c r="E36" s="1" t="s">
        <v>70</v>
      </c>
      <c r="F36" s="1" t="s">
        <v>185</v>
      </c>
      <c r="G36" s="1">
        <v>0.86</v>
      </c>
      <c r="H36" s="1" t="s">
        <v>70</v>
      </c>
      <c r="I36" s="1" t="s">
        <v>181</v>
      </c>
      <c r="J36" s="6" t="s">
        <v>81</v>
      </c>
    </row>
    <row r="37" spans="1:11" ht="12" customHeight="1" x14ac:dyDescent="0.15">
      <c r="A37" s="1" t="s">
        <v>65</v>
      </c>
      <c r="B37" s="1" t="s">
        <v>11</v>
      </c>
      <c r="D37" s="1">
        <v>2.6601999999999997</v>
      </c>
      <c r="E37" s="1" t="s">
        <v>70</v>
      </c>
      <c r="F37" s="1" t="s">
        <v>180</v>
      </c>
      <c r="G37" s="1">
        <v>1.5767</v>
      </c>
      <c r="H37" s="1" t="s">
        <v>70</v>
      </c>
      <c r="I37" s="1" t="s">
        <v>181</v>
      </c>
      <c r="J37" s="1" t="s">
        <v>110</v>
      </c>
    </row>
    <row r="38" spans="1:11" ht="12" customHeight="1" x14ac:dyDescent="0.15">
      <c r="A38" s="1" t="s">
        <v>65</v>
      </c>
      <c r="B38" s="1" t="s">
        <v>6</v>
      </c>
      <c r="D38" s="1">
        <v>2.6768000000000001</v>
      </c>
      <c r="E38" s="1" t="s">
        <v>70</v>
      </c>
      <c r="F38" s="1" t="s">
        <v>180</v>
      </c>
      <c r="G38" s="1">
        <v>0.21809999999999999</v>
      </c>
      <c r="H38" s="1" t="s">
        <v>70</v>
      </c>
      <c r="I38" s="1" t="s">
        <v>181</v>
      </c>
      <c r="J38" s="1" t="s">
        <v>110</v>
      </c>
    </row>
    <row r="39" spans="1:11" ht="12" customHeight="1" x14ac:dyDescent="0.15">
      <c r="A39" s="1" t="s">
        <v>65</v>
      </c>
      <c r="B39" s="1" t="s">
        <v>14</v>
      </c>
      <c r="D39" s="1">
        <v>3.4670999999999998</v>
      </c>
      <c r="E39" s="1" t="s">
        <v>70</v>
      </c>
      <c r="F39" s="1" t="s">
        <v>180</v>
      </c>
      <c r="G39" s="1">
        <v>0.2167</v>
      </c>
      <c r="H39" s="1" t="s">
        <v>70</v>
      </c>
      <c r="I39" s="1" t="s">
        <v>181</v>
      </c>
      <c r="J39" s="1" t="s">
        <v>110</v>
      </c>
    </row>
    <row r="40" spans="1:11" ht="12" customHeight="1" x14ac:dyDescent="0.15">
      <c r="A40" s="6" t="s">
        <v>64</v>
      </c>
      <c r="B40" s="6" t="s">
        <v>11</v>
      </c>
      <c r="C40" s="6" t="s">
        <v>97</v>
      </c>
      <c r="D40" s="28">
        <v>1.31</v>
      </c>
      <c r="E40" s="1" t="s">
        <v>75</v>
      </c>
      <c r="F40" s="6" t="s">
        <v>186</v>
      </c>
      <c r="G40" s="21">
        <f>TableS2[[#This Row],[gwp_as_reported]]/0.97</f>
        <v>1.3505154639175259</v>
      </c>
      <c r="H40" s="1" t="s">
        <v>70</v>
      </c>
      <c r="I40" s="6"/>
      <c r="J40" s="6" t="s">
        <v>110</v>
      </c>
      <c r="K40" s="1" t="s">
        <v>91</v>
      </c>
    </row>
    <row r="41" spans="1:11" ht="12" customHeight="1" x14ac:dyDescent="0.15">
      <c r="A41" s="6" t="s">
        <v>64</v>
      </c>
      <c r="B41" s="6" t="s">
        <v>11</v>
      </c>
      <c r="C41" s="6" t="s">
        <v>98</v>
      </c>
      <c r="D41" s="28">
        <v>1.21</v>
      </c>
      <c r="E41" s="1" t="s">
        <v>75</v>
      </c>
      <c r="F41" s="6" t="s">
        <v>186</v>
      </c>
      <c r="G41" s="21">
        <f>TableS2[[#This Row],[gwp_as_reported]]/0.97</f>
        <v>1.2474226804123711</v>
      </c>
      <c r="H41" s="1" t="s">
        <v>70</v>
      </c>
      <c r="I41" s="6"/>
      <c r="J41" s="6" t="s">
        <v>110</v>
      </c>
      <c r="K41" s="1" t="s">
        <v>91</v>
      </c>
    </row>
    <row r="42" spans="1:11" ht="12" customHeight="1" x14ac:dyDescent="0.15">
      <c r="A42" s="6" t="s">
        <v>64</v>
      </c>
      <c r="B42" s="6" t="s">
        <v>11</v>
      </c>
      <c r="C42" s="6" t="s">
        <v>77</v>
      </c>
      <c r="D42" s="28">
        <v>1.01</v>
      </c>
      <c r="E42" s="1" t="s">
        <v>75</v>
      </c>
      <c r="F42" s="6" t="s">
        <v>186</v>
      </c>
      <c r="G42" s="21">
        <f>TableS2[[#This Row],[gwp_as_reported]]/0.97</f>
        <v>1.0412371134020619</v>
      </c>
      <c r="H42" s="1" t="s">
        <v>70</v>
      </c>
      <c r="I42" s="6"/>
      <c r="J42" s="6" t="s">
        <v>110</v>
      </c>
      <c r="K42" s="1" t="s">
        <v>91</v>
      </c>
    </row>
    <row r="43" spans="1:11" ht="12" customHeight="1" x14ac:dyDescent="0.15">
      <c r="A43" s="6" t="s">
        <v>64</v>
      </c>
      <c r="B43" s="6" t="s">
        <v>14</v>
      </c>
      <c r="C43" s="6" t="s">
        <v>99</v>
      </c>
      <c r="D43" s="28">
        <v>0.89</v>
      </c>
      <c r="E43" s="1" t="s">
        <v>75</v>
      </c>
      <c r="F43" s="6" t="s">
        <v>186</v>
      </c>
      <c r="G43" s="21">
        <f>TableS2[[#This Row],[gwp_as_reported]]/0.97</f>
        <v>0.91752577319587636</v>
      </c>
      <c r="H43" s="1" t="s">
        <v>70</v>
      </c>
      <c r="I43" s="6"/>
      <c r="J43" s="6" t="s">
        <v>110</v>
      </c>
      <c r="K43" s="1" t="s">
        <v>103</v>
      </c>
    </row>
    <row r="44" spans="1:11" ht="12" customHeight="1" x14ac:dyDescent="0.15">
      <c r="A44" s="6" t="s">
        <v>64</v>
      </c>
      <c r="B44" s="6" t="s">
        <v>14</v>
      </c>
      <c r="C44" s="6" t="s">
        <v>100</v>
      </c>
      <c r="D44" s="28">
        <v>0.61</v>
      </c>
      <c r="E44" s="1" t="s">
        <v>75</v>
      </c>
      <c r="F44" s="6" t="s">
        <v>186</v>
      </c>
      <c r="G44" s="21">
        <f>TableS2[[#This Row],[gwp_as_reported]]/0.97</f>
        <v>0.62886597938144329</v>
      </c>
      <c r="H44" s="1" t="s">
        <v>70</v>
      </c>
      <c r="I44" s="6"/>
      <c r="J44" s="6" t="s">
        <v>110</v>
      </c>
      <c r="K44" s="1" t="s">
        <v>103</v>
      </c>
    </row>
    <row r="45" spans="1:11" ht="12" customHeight="1" x14ac:dyDescent="0.15">
      <c r="A45" s="6" t="s">
        <v>64</v>
      </c>
      <c r="B45" s="6" t="s">
        <v>14</v>
      </c>
      <c r="C45" s="6" t="s">
        <v>101</v>
      </c>
      <c r="D45" s="28">
        <v>0.72</v>
      </c>
      <c r="E45" s="1" t="s">
        <v>75</v>
      </c>
      <c r="F45" s="6" t="s">
        <v>186</v>
      </c>
      <c r="G45" s="21">
        <f>TableS2[[#This Row],[gwp_as_reported]]/0.97</f>
        <v>0.74226804123711343</v>
      </c>
      <c r="H45" s="1" t="s">
        <v>70</v>
      </c>
      <c r="I45" s="6"/>
      <c r="J45" s="6" t="s">
        <v>110</v>
      </c>
      <c r="K45" s="1" t="s">
        <v>103</v>
      </c>
    </row>
    <row r="46" spans="1:11" ht="12" customHeight="1" x14ac:dyDescent="0.15">
      <c r="A46" s="6" t="s">
        <v>64</v>
      </c>
      <c r="B46" s="6" t="s">
        <v>14</v>
      </c>
      <c r="C46" s="6" t="s">
        <v>102</v>
      </c>
      <c r="D46" s="28">
        <v>0.72</v>
      </c>
      <c r="E46" s="1" t="s">
        <v>75</v>
      </c>
      <c r="F46" s="6" t="s">
        <v>186</v>
      </c>
      <c r="G46" s="21">
        <f>TableS2[[#This Row],[gwp_as_reported]]/0.97</f>
        <v>0.74226804123711343</v>
      </c>
      <c r="H46" s="1" t="s">
        <v>70</v>
      </c>
      <c r="I46" s="6"/>
      <c r="J46" s="6" t="s">
        <v>110</v>
      </c>
      <c r="K46" s="1" t="s">
        <v>103</v>
      </c>
    </row>
    <row r="47" spans="1:11" ht="12" customHeight="1" x14ac:dyDescent="0.15">
      <c r="A47" s="6" t="s">
        <v>2</v>
      </c>
      <c r="B47" s="1" t="s">
        <v>11</v>
      </c>
      <c r="C47" s="1" t="s">
        <v>63</v>
      </c>
      <c r="D47" s="1">
        <v>3.2</v>
      </c>
      <c r="E47" s="1" t="s">
        <v>70</v>
      </c>
      <c r="F47" s="1" t="s">
        <v>180</v>
      </c>
      <c r="G47" s="20">
        <f>TableS2[[#This Row],[gwp_as_reported]]*0.849</f>
        <v>2.7168000000000001</v>
      </c>
      <c r="H47" s="1" t="s">
        <v>70</v>
      </c>
      <c r="I47" s="1" t="s">
        <v>181</v>
      </c>
      <c r="J47" s="1" t="s">
        <v>74</v>
      </c>
      <c r="K47" s="1" t="s">
        <v>113</v>
      </c>
    </row>
    <row r="48" spans="1:11" ht="12" customHeight="1" x14ac:dyDescent="0.15">
      <c r="A48" s="6" t="s">
        <v>2</v>
      </c>
      <c r="B48" s="1" t="s">
        <v>6</v>
      </c>
      <c r="C48" s="1" t="s">
        <v>63</v>
      </c>
      <c r="D48" s="1">
        <v>0.7</v>
      </c>
      <c r="E48" s="1" t="s">
        <v>70</v>
      </c>
      <c r="F48" s="1" t="s">
        <v>180</v>
      </c>
      <c r="J48" s="1" t="s">
        <v>74</v>
      </c>
      <c r="K48" s="1" t="s">
        <v>162</v>
      </c>
    </row>
    <row r="49" spans="1:11" ht="12" customHeight="1" x14ac:dyDescent="0.15">
      <c r="A49" s="6" t="s">
        <v>2</v>
      </c>
      <c r="B49" s="1" t="s">
        <v>14</v>
      </c>
      <c r="C49" s="1" t="s">
        <v>63</v>
      </c>
      <c r="D49" s="20">
        <v>1</v>
      </c>
      <c r="E49" s="1" t="s">
        <v>70</v>
      </c>
      <c r="F49" s="1" t="s">
        <v>180</v>
      </c>
      <c r="G49" s="20">
        <f>TableS2[[#This Row],[gwp_as_reported]]*0.681</f>
        <v>0.68100000000000005</v>
      </c>
      <c r="H49" s="1" t="s">
        <v>70</v>
      </c>
      <c r="I49" s="1" t="s">
        <v>181</v>
      </c>
      <c r="J49" s="1" t="s">
        <v>74</v>
      </c>
      <c r="K49" s="1" t="s">
        <v>113</v>
      </c>
    </row>
    <row r="50" spans="1:11" ht="12" customHeight="1" x14ac:dyDescent="0.15">
      <c r="A50" s="6" t="s">
        <v>2</v>
      </c>
      <c r="B50" s="1" t="s">
        <v>8</v>
      </c>
      <c r="C50" s="1" t="s">
        <v>63</v>
      </c>
      <c r="D50" s="1">
        <v>0.9</v>
      </c>
      <c r="E50" s="1" t="s">
        <v>70</v>
      </c>
      <c r="F50" s="1" t="s">
        <v>180</v>
      </c>
      <c r="J50" s="1" t="s">
        <v>74</v>
      </c>
      <c r="K50" s="1" t="s">
        <v>162</v>
      </c>
    </row>
    <row r="51" spans="1:11" ht="12" customHeight="1" x14ac:dyDescent="0.15">
      <c r="A51" s="6" t="s">
        <v>2</v>
      </c>
      <c r="B51" s="1" t="s">
        <v>13</v>
      </c>
      <c r="C51" s="1" t="s">
        <v>63</v>
      </c>
      <c r="D51" s="20">
        <v>1.2</v>
      </c>
      <c r="E51" s="1" t="s">
        <v>70</v>
      </c>
      <c r="F51" s="1" t="s">
        <v>180</v>
      </c>
      <c r="J51" s="1" t="s">
        <v>74</v>
      </c>
      <c r="K51" s="1" t="s">
        <v>162</v>
      </c>
    </row>
    <row r="52" spans="1:11" ht="12" customHeight="1" x14ac:dyDescent="0.15">
      <c r="A52" s="1" t="s">
        <v>27</v>
      </c>
      <c r="B52" s="1" t="s">
        <v>11</v>
      </c>
      <c r="C52" s="1" t="s">
        <v>94</v>
      </c>
      <c r="D52" s="1">
        <v>1.7</v>
      </c>
      <c r="E52" s="1" t="s">
        <v>75</v>
      </c>
      <c r="F52" s="1" t="s">
        <v>180</v>
      </c>
      <c r="G52" s="21">
        <f>TableS2[[#This Row],[gwp_as_reported]]/0.97</f>
        <v>1.7525773195876289</v>
      </c>
      <c r="H52" s="1" t="s">
        <v>70</v>
      </c>
      <c r="J52" s="1" t="s">
        <v>74</v>
      </c>
      <c r="K52" s="1" t="s">
        <v>91</v>
      </c>
    </row>
    <row r="53" spans="1:11" ht="12" customHeight="1" x14ac:dyDescent="0.15">
      <c r="A53" s="1" t="s">
        <v>27</v>
      </c>
      <c r="B53" s="1" t="s">
        <v>11</v>
      </c>
      <c r="C53" s="1" t="s">
        <v>93</v>
      </c>
      <c r="D53" s="1">
        <v>1.2</v>
      </c>
      <c r="E53" s="1" t="s">
        <v>75</v>
      </c>
      <c r="F53" s="1" t="s">
        <v>180</v>
      </c>
      <c r="G53" s="21">
        <f>TableS2[[#This Row],[gwp_as_reported]]/0.97</f>
        <v>1.2371134020618557</v>
      </c>
      <c r="H53" s="1" t="s">
        <v>70</v>
      </c>
      <c r="J53" s="1" t="s">
        <v>74</v>
      </c>
      <c r="K53" s="1" t="s">
        <v>91</v>
      </c>
    </row>
    <row r="54" spans="1:11" ht="12" customHeight="1" x14ac:dyDescent="0.15">
      <c r="A54" s="1" t="s">
        <v>27</v>
      </c>
      <c r="B54" s="1" t="s">
        <v>11</v>
      </c>
      <c r="C54" s="1" t="s">
        <v>92</v>
      </c>
      <c r="D54" s="1">
        <v>1.4</v>
      </c>
      <c r="E54" s="1" t="s">
        <v>75</v>
      </c>
      <c r="F54" s="1" t="s">
        <v>180</v>
      </c>
      <c r="G54" s="21">
        <f>TableS2[[#This Row],[gwp_as_reported]]/0.97</f>
        <v>1.4432989690721649</v>
      </c>
      <c r="H54" s="1" t="s">
        <v>70</v>
      </c>
      <c r="J54" s="1" t="s">
        <v>74</v>
      </c>
      <c r="K54" s="1" t="s">
        <v>91</v>
      </c>
    </row>
    <row r="55" spans="1:11" ht="12" customHeight="1" x14ac:dyDescent="0.15">
      <c r="A55" s="1" t="s">
        <v>27</v>
      </c>
      <c r="B55" s="1" t="s">
        <v>11</v>
      </c>
      <c r="C55" s="1" t="s">
        <v>95</v>
      </c>
      <c r="D55" s="1">
        <v>1.1000000000000001</v>
      </c>
      <c r="E55" s="1" t="s">
        <v>75</v>
      </c>
      <c r="F55" s="1" t="s">
        <v>180</v>
      </c>
      <c r="G55" s="21">
        <f>TableS2[[#This Row],[gwp_as_reported]]/0.97</f>
        <v>1.1340206185567012</v>
      </c>
      <c r="H55" s="1" t="s">
        <v>70</v>
      </c>
      <c r="J55" s="1" t="s">
        <v>74</v>
      </c>
      <c r="K55" s="1" t="s">
        <v>91</v>
      </c>
    </row>
    <row r="56" spans="1:11" ht="12" customHeight="1" x14ac:dyDescent="0.15">
      <c r="A56" s="1" t="s">
        <v>27</v>
      </c>
      <c r="B56" s="1" t="s">
        <v>11</v>
      </c>
      <c r="C56" s="1" t="s">
        <v>96</v>
      </c>
      <c r="D56" s="1">
        <v>1.3</v>
      </c>
      <c r="E56" s="1" t="s">
        <v>75</v>
      </c>
      <c r="F56" s="1" t="s">
        <v>180</v>
      </c>
      <c r="G56" s="21">
        <f>TableS2[[#This Row],[gwp_as_reported]]/0.97</f>
        <v>1.3402061855670104</v>
      </c>
      <c r="H56" s="1" t="s">
        <v>70</v>
      </c>
      <c r="J56" s="1" t="s">
        <v>74</v>
      </c>
      <c r="K56" s="1" t="s">
        <v>91</v>
      </c>
    </row>
    <row r="57" spans="1:11" ht="12" customHeight="1" x14ac:dyDescent="0.15">
      <c r="A57" s="1" t="s">
        <v>27</v>
      </c>
      <c r="B57" s="1" t="s">
        <v>6</v>
      </c>
      <c r="D57" s="1">
        <v>0.3</v>
      </c>
      <c r="E57" s="1" t="s">
        <v>75</v>
      </c>
      <c r="F57" s="1" t="s">
        <v>180</v>
      </c>
      <c r="G57" s="21">
        <f>TableS2[[#This Row],[gwp_as_reported]]/0.97</f>
        <v>0.30927835051546393</v>
      </c>
      <c r="H57" s="1" t="s">
        <v>70</v>
      </c>
      <c r="J57" s="1" t="s">
        <v>74</v>
      </c>
      <c r="K57" s="1" t="s">
        <v>91</v>
      </c>
    </row>
    <row r="58" spans="1:11" ht="12" customHeight="1" x14ac:dyDescent="0.15">
      <c r="A58" s="1" t="s">
        <v>27</v>
      </c>
      <c r="B58" s="1" t="s">
        <v>8</v>
      </c>
      <c r="D58" s="1">
        <v>0.3</v>
      </c>
      <c r="E58" s="1" t="s">
        <v>75</v>
      </c>
      <c r="F58" s="1" t="s">
        <v>180</v>
      </c>
      <c r="G58" s="21">
        <f>TableS2[[#This Row],[gwp_as_reported]]/0.97</f>
        <v>0.30927835051546393</v>
      </c>
      <c r="H58" s="1" t="s">
        <v>70</v>
      </c>
      <c r="J58" s="1" t="s">
        <v>74</v>
      </c>
      <c r="K58" s="1" t="s">
        <v>91</v>
      </c>
    </row>
    <row r="59" spans="1:11" ht="12" customHeight="1" x14ac:dyDescent="0.15">
      <c r="A59" s="1" t="s">
        <v>27</v>
      </c>
      <c r="B59" s="1" t="s">
        <v>14</v>
      </c>
      <c r="D59" s="1">
        <v>0.4</v>
      </c>
      <c r="E59" s="1" t="s">
        <v>75</v>
      </c>
      <c r="F59" s="1" t="s">
        <v>180</v>
      </c>
      <c r="G59" s="21">
        <f>TableS2[[#This Row],[gwp_as_reported]]/0.97</f>
        <v>0.41237113402061859</v>
      </c>
      <c r="H59" s="1" t="s">
        <v>70</v>
      </c>
      <c r="J59" s="1" t="s">
        <v>74</v>
      </c>
      <c r="K59" s="1" t="s">
        <v>91</v>
      </c>
    </row>
    <row r="60" spans="1:11" ht="12" customHeight="1" x14ac:dyDescent="0.15">
      <c r="A60" s="1" t="s">
        <v>27</v>
      </c>
      <c r="B60" s="1" t="s">
        <v>62</v>
      </c>
      <c r="D60" s="1">
        <v>0.3</v>
      </c>
      <c r="E60" s="1" t="s">
        <v>75</v>
      </c>
      <c r="F60" s="1" t="s">
        <v>180</v>
      </c>
      <c r="G60" s="21">
        <f>TableS2[[#This Row],[gwp_as_reported]]/0.97</f>
        <v>0.30927835051546393</v>
      </c>
      <c r="H60" s="1" t="s">
        <v>70</v>
      </c>
      <c r="J60" s="1" t="s">
        <v>74</v>
      </c>
      <c r="K60" s="1" t="s">
        <v>91</v>
      </c>
    </row>
    <row r="61" spans="1:11" ht="12" customHeight="1" x14ac:dyDescent="0.15">
      <c r="A61" s="30" t="s">
        <v>58</v>
      </c>
      <c r="B61" s="22" t="s">
        <v>11</v>
      </c>
      <c r="C61" s="1" t="s">
        <v>61</v>
      </c>
      <c r="D61" s="1">
        <v>99</v>
      </c>
      <c r="E61" s="1" t="s">
        <v>111</v>
      </c>
      <c r="F61" s="6" t="s">
        <v>185</v>
      </c>
      <c r="G61" s="21">
        <f>TableS2[[#This Row],[gwp_as_reported]]*10/1000/0.97</f>
        <v>1.0206185567010309</v>
      </c>
      <c r="H61" s="1" t="s">
        <v>70</v>
      </c>
      <c r="J61" s="1" t="s">
        <v>74</v>
      </c>
      <c r="K61" s="1" t="s">
        <v>60</v>
      </c>
    </row>
    <row r="62" spans="1:11" ht="12" customHeight="1" x14ac:dyDescent="0.15">
      <c r="A62" s="6" t="s">
        <v>58</v>
      </c>
      <c r="B62" s="1" t="s">
        <v>8</v>
      </c>
      <c r="D62" s="1">
        <v>21</v>
      </c>
      <c r="E62" s="1" t="s">
        <v>111</v>
      </c>
      <c r="F62" s="6" t="s">
        <v>185</v>
      </c>
      <c r="G62" s="21">
        <f>TableS2[[#This Row],[gwp_as_reported]]*10/1000/0.97</f>
        <v>0.21649484536082475</v>
      </c>
      <c r="H62" s="1" t="s">
        <v>70</v>
      </c>
      <c r="J62" s="1" t="s">
        <v>74</v>
      </c>
      <c r="K62" s="1" t="s">
        <v>59</v>
      </c>
    </row>
    <row r="63" spans="1:11" ht="12" customHeight="1" x14ac:dyDescent="0.15">
      <c r="A63" s="6" t="s">
        <v>58</v>
      </c>
      <c r="B63" s="1" t="s">
        <v>14</v>
      </c>
      <c r="D63" s="1">
        <v>27</v>
      </c>
      <c r="E63" s="1" t="s">
        <v>111</v>
      </c>
      <c r="F63" s="6" t="s">
        <v>185</v>
      </c>
      <c r="G63" s="21">
        <f>TableS2[[#This Row],[gwp_as_reported]]*10/1000/0.97</f>
        <v>0.27835051546391754</v>
      </c>
      <c r="H63" s="1" t="s">
        <v>70</v>
      </c>
      <c r="J63" s="1" t="s">
        <v>74</v>
      </c>
      <c r="K63" s="6" t="s">
        <v>57</v>
      </c>
    </row>
    <row r="64" spans="1:11" ht="12" customHeight="1" x14ac:dyDescent="0.15">
      <c r="A64" s="6" t="s">
        <v>56</v>
      </c>
      <c r="B64" s="6" t="s">
        <v>11</v>
      </c>
      <c r="C64" s="6" t="s">
        <v>159</v>
      </c>
      <c r="D64" s="6">
        <v>700</v>
      </c>
      <c r="E64" s="6" t="s">
        <v>153</v>
      </c>
      <c r="F64" s="6" t="s">
        <v>187</v>
      </c>
      <c r="G64" s="21">
        <f>TableS2[[#This Row],[gwp_as_reported]]/1000/0.473176</f>
        <v>1.4793649720188682</v>
      </c>
      <c r="H64" s="6" t="s">
        <v>70</v>
      </c>
      <c r="I64" s="6"/>
      <c r="J64" s="6" t="s">
        <v>110</v>
      </c>
      <c r="K64" s="6" t="s">
        <v>91</v>
      </c>
    </row>
    <row r="65" spans="1:11" ht="12" customHeight="1" x14ac:dyDescent="0.15">
      <c r="A65" s="6" t="s">
        <v>56</v>
      </c>
      <c r="B65" s="6" t="s">
        <v>11</v>
      </c>
      <c r="C65" s="6" t="s">
        <v>158</v>
      </c>
      <c r="D65" s="6">
        <v>700</v>
      </c>
      <c r="E65" s="6" t="s">
        <v>153</v>
      </c>
      <c r="F65" s="6" t="s">
        <v>187</v>
      </c>
      <c r="G65" s="21">
        <f>TableS2[[#This Row],[gwp_as_reported]]/1000/0.473176</f>
        <v>1.4793649720188682</v>
      </c>
      <c r="H65" s="6" t="s">
        <v>70</v>
      </c>
      <c r="I65" s="6"/>
      <c r="J65" s="6" t="s">
        <v>110</v>
      </c>
      <c r="K65" s="6" t="s">
        <v>91</v>
      </c>
    </row>
    <row r="66" spans="1:11" ht="12" customHeight="1" x14ac:dyDescent="0.15">
      <c r="A66" s="6" t="s">
        <v>56</v>
      </c>
      <c r="B66" s="6" t="s">
        <v>11</v>
      </c>
      <c r="C66" s="6" t="s">
        <v>157</v>
      </c>
      <c r="D66" s="6">
        <v>750</v>
      </c>
      <c r="E66" s="6" t="s">
        <v>153</v>
      </c>
      <c r="F66" s="6" t="s">
        <v>187</v>
      </c>
      <c r="G66" s="21">
        <f>TableS2[[#This Row],[gwp_as_reported]]/1000/0.473176</f>
        <v>1.5850338985916446</v>
      </c>
      <c r="H66" s="6" t="s">
        <v>70</v>
      </c>
      <c r="I66" s="6"/>
      <c r="J66" s="6" t="s">
        <v>110</v>
      </c>
      <c r="K66" s="6" t="s">
        <v>91</v>
      </c>
    </row>
    <row r="67" spans="1:11" ht="12" customHeight="1" x14ac:dyDescent="0.15">
      <c r="A67" s="6" t="s">
        <v>56</v>
      </c>
      <c r="B67" s="6" t="s">
        <v>11</v>
      </c>
      <c r="C67" s="6" t="s">
        <v>156</v>
      </c>
      <c r="D67" s="6">
        <v>800</v>
      </c>
      <c r="E67" s="6" t="s">
        <v>153</v>
      </c>
      <c r="F67" s="6" t="s">
        <v>187</v>
      </c>
      <c r="G67" s="21">
        <f>TableS2[[#This Row],[gwp_as_reported]]/1000/0.473176</f>
        <v>1.6907028251644209</v>
      </c>
      <c r="H67" s="6" t="s">
        <v>70</v>
      </c>
      <c r="I67" s="6"/>
      <c r="J67" s="6" t="s">
        <v>110</v>
      </c>
      <c r="K67" s="6" t="s">
        <v>91</v>
      </c>
    </row>
    <row r="68" spans="1:11" ht="12" customHeight="1" x14ac:dyDescent="0.15">
      <c r="A68" s="6" t="s">
        <v>56</v>
      </c>
      <c r="B68" s="6" t="s">
        <v>11</v>
      </c>
      <c r="C68" s="6" t="s">
        <v>155</v>
      </c>
      <c r="D68" s="6">
        <v>900</v>
      </c>
      <c r="E68" s="6" t="s">
        <v>153</v>
      </c>
      <c r="F68" s="6" t="s">
        <v>187</v>
      </c>
      <c r="G68" s="21">
        <f>TableS2[[#This Row],[gwp_as_reported]]/1000/0.473176</f>
        <v>1.9020406783099735</v>
      </c>
      <c r="H68" s="6" t="s">
        <v>70</v>
      </c>
      <c r="I68" s="6"/>
      <c r="J68" s="6" t="s">
        <v>110</v>
      </c>
      <c r="K68" s="6" t="s">
        <v>91</v>
      </c>
    </row>
    <row r="69" spans="1:11" ht="12" customHeight="1" x14ac:dyDescent="0.15">
      <c r="A69" s="6" t="s">
        <v>56</v>
      </c>
      <c r="B69" s="6" t="s">
        <v>11</v>
      </c>
      <c r="C69" s="6" t="s">
        <v>154</v>
      </c>
      <c r="D69" s="6">
        <v>900</v>
      </c>
      <c r="E69" s="6" t="s">
        <v>153</v>
      </c>
      <c r="F69" s="6" t="s">
        <v>187</v>
      </c>
      <c r="G69" s="21">
        <f>TableS2[[#This Row],[gwp_as_reported]]/1000/0.473176</f>
        <v>1.9020406783099735</v>
      </c>
      <c r="H69" s="6" t="s">
        <v>70</v>
      </c>
      <c r="I69" s="6"/>
      <c r="J69" s="6" t="s">
        <v>110</v>
      </c>
      <c r="K69" s="6" t="s">
        <v>91</v>
      </c>
    </row>
    <row r="70" spans="1:11" ht="12" customHeight="1" x14ac:dyDescent="0.15">
      <c r="A70" s="6" t="s">
        <v>56</v>
      </c>
      <c r="B70" s="6" t="s">
        <v>11</v>
      </c>
      <c r="C70" s="6" t="s">
        <v>152</v>
      </c>
      <c r="D70" s="6">
        <v>700</v>
      </c>
      <c r="E70" s="6" t="s">
        <v>153</v>
      </c>
      <c r="F70" s="6" t="s">
        <v>187</v>
      </c>
      <c r="G70" s="21">
        <f>TableS2[[#This Row],[gwp_as_reported]]/1000/0.473176</f>
        <v>1.4793649720188682</v>
      </c>
      <c r="H70" s="6" t="s">
        <v>70</v>
      </c>
      <c r="I70" s="6"/>
      <c r="J70" s="6" t="s">
        <v>110</v>
      </c>
      <c r="K70" s="6" t="s">
        <v>91</v>
      </c>
    </row>
    <row r="71" spans="1:11" ht="12" customHeight="1" x14ac:dyDescent="0.15">
      <c r="A71" s="6" t="s">
        <v>56</v>
      </c>
      <c r="B71" s="6" t="s">
        <v>11</v>
      </c>
      <c r="C71" s="6" t="s">
        <v>151</v>
      </c>
      <c r="D71" s="6">
        <v>800</v>
      </c>
      <c r="E71" s="6" t="s">
        <v>153</v>
      </c>
      <c r="F71" s="6" t="s">
        <v>187</v>
      </c>
      <c r="G71" s="21">
        <f>TableS2[[#This Row],[gwp_as_reported]]/1000/0.473176</f>
        <v>1.6907028251644209</v>
      </c>
      <c r="H71" s="6" t="s">
        <v>70</v>
      </c>
      <c r="I71" s="6"/>
      <c r="J71" s="6" t="s">
        <v>110</v>
      </c>
      <c r="K71" s="6" t="s">
        <v>91</v>
      </c>
    </row>
    <row r="72" spans="1:11" ht="12" customHeight="1" x14ac:dyDescent="0.15">
      <c r="A72" s="6" t="s">
        <v>56</v>
      </c>
      <c r="B72" s="6" t="s">
        <v>11</v>
      </c>
      <c r="C72" s="6" t="s">
        <v>92</v>
      </c>
      <c r="D72" s="6">
        <v>900</v>
      </c>
      <c r="E72" s="6" t="s">
        <v>153</v>
      </c>
      <c r="F72" s="6" t="s">
        <v>187</v>
      </c>
      <c r="G72" s="21">
        <f>TableS2[[#This Row],[gwp_as_reported]]/1000/0.473176</f>
        <v>1.9020406783099735</v>
      </c>
      <c r="H72" s="6" t="s">
        <v>70</v>
      </c>
      <c r="I72" s="6"/>
      <c r="J72" s="6" t="s">
        <v>110</v>
      </c>
      <c r="K72" s="6" t="s">
        <v>91</v>
      </c>
    </row>
    <row r="73" spans="1:11" ht="12" customHeight="1" x14ac:dyDescent="0.15">
      <c r="A73" s="6" t="s">
        <v>56</v>
      </c>
      <c r="B73" s="1" t="s">
        <v>14</v>
      </c>
      <c r="C73" s="6" t="s">
        <v>104</v>
      </c>
      <c r="D73" s="6">
        <v>0.8</v>
      </c>
      <c r="E73" s="6" t="s">
        <v>70</v>
      </c>
      <c r="F73" s="6" t="s">
        <v>187</v>
      </c>
      <c r="I73" s="6"/>
      <c r="J73" s="6" t="s">
        <v>110</v>
      </c>
      <c r="K73" s="6" t="s">
        <v>91</v>
      </c>
    </row>
    <row r="74" spans="1:11" ht="12" customHeight="1" x14ac:dyDescent="0.15">
      <c r="A74" s="6" t="s">
        <v>56</v>
      </c>
      <c r="B74" s="1" t="s">
        <v>14</v>
      </c>
      <c r="C74" s="6" t="s">
        <v>105</v>
      </c>
      <c r="D74" s="6">
        <v>0.7</v>
      </c>
      <c r="E74" s="6" t="s">
        <v>70</v>
      </c>
      <c r="F74" s="6" t="s">
        <v>187</v>
      </c>
      <c r="I74" s="6"/>
      <c r="J74" s="6" t="s">
        <v>110</v>
      </c>
      <c r="K74" s="6" t="s">
        <v>91</v>
      </c>
    </row>
    <row r="75" spans="1:11" ht="12" customHeight="1" x14ac:dyDescent="0.15">
      <c r="A75" s="6" t="s">
        <v>56</v>
      </c>
      <c r="B75" s="1" t="s">
        <v>14</v>
      </c>
      <c r="C75" s="6" t="s">
        <v>106</v>
      </c>
      <c r="D75" s="6">
        <v>0.9</v>
      </c>
      <c r="E75" s="6" t="s">
        <v>70</v>
      </c>
      <c r="F75" s="6" t="s">
        <v>187</v>
      </c>
      <c r="I75" s="6"/>
      <c r="J75" s="6" t="s">
        <v>110</v>
      </c>
      <c r="K75" s="6" t="s">
        <v>91</v>
      </c>
    </row>
    <row r="76" spans="1:11" ht="12" customHeight="1" x14ac:dyDescent="0.15">
      <c r="A76" s="6" t="s">
        <v>56</v>
      </c>
      <c r="B76" s="1" t="s">
        <v>14</v>
      </c>
      <c r="C76" s="6" t="s">
        <v>107</v>
      </c>
      <c r="D76" s="6">
        <v>0.7</v>
      </c>
      <c r="E76" s="6" t="s">
        <v>70</v>
      </c>
      <c r="F76" s="6" t="s">
        <v>187</v>
      </c>
      <c r="I76" s="6"/>
      <c r="J76" s="6" t="s">
        <v>110</v>
      </c>
      <c r="K76" s="6" t="s">
        <v>91</v>
      </c>
    </row>
    <row r="77" spans="1:11" ht="12" customHeight="1" x14ac:dyDescent="0.15">
      <c r="A77" s="6" t="s">
        <v>56</v>
      </c>
      <c r="B77" s="1" t="s">
        <v>14</v>
      </c>
      <c r="C77" s="6" t="s">
        <v>108</v>
      </c>
      <c r="D77" s="6">
        <v>1.2</v>
      </c>
      <c r="E77" s="6" t="s">
        <v>70</v>
      </c>
      <c r="F77" s="6" t="s">
        <v>187</v>
      </c>
      <c r="I77" s="6"/>
      <c r="J77" s="6" t="s">
        <v>110</v>
      </c>
      <c r="K77" s="6" t="s">
        <v>91</v>
      </c>
    </row>
    <row r="78" spans="1:11" ht="12" customHeight="1" x14ac:dyDescent="0.15">
      <c r="A78" s="6" t="s">
        <v>56</v>
      </c>
      <c r="B78" s="1" t="s">
        <v>14</v>
      </c>
      <c r="C78" s="6" t="s">
        <v>109</v>
      </c>
      <c r="D78" s="6">
        <v>1.4</v>
      </c>
      <c r="E78" s="6" t="s">
        <v>70</v>
      </c>
      <c r="F78" s="6" t="s">
        <v>187</v>
      </c>
      <c r="I78" s="6"/>
      <c r="J78" s="6" t="s">
        <v>110</v>
      </c>
      <c r="K78" s="6" t="s">
        <v>91</v>
      </c>
    </row>
    <row r="79" spans="1:11" ht="12" customHeight="1" x14ac:dyDescent="0.15">
      <c r="A79" s="6" t="s">
        <v>42</v>
      </c>
      <c r="B79" s="1" t="s">
        <v>6</v>
      </c>
      <c r="C79" s="6" t="s">
        <v>50</v>
      </c>
      <c r="D79" s="1">
        <v>0.71099999999999997</v>
      </c>
      <c r="E79" s="1" t="s">
        <v>112</v>
      </c>
      <c r="F79" s="1" t="s">
        <v>181</v>
      </c>
      <c r="G79" s="25">
        <f>TableS2[[#This Row],[gwp_as_reported]]/1.42</f>
        <v>0.50070422535211268</v>
      </c>
      <c r="H79" s="1" t="s">
        <v>70</v>
      </c>
      <c r="J79" s="1" t="s">
        <v>74</v>
      </c>
    </row>
    <row r="80" spans="1:11" ht="12" customHeight="1" x14ac:dyDescent="0.15">
      <c r="A80" s="6" t="s">
        <v>42</v>
      </c>
      <c r="B80" s="1" t="s">
        <v>6</v>
      </c>
      <c r="C80" s="1" t="s">
        <v>49</v>
      </c>
      <c r="D80" s="1">
        <v>0.72399999999999998</v>
      </c>
      <c r="E80" s="1" t="s">
        <v>112</v>
      </c>
      <c r="F80" s="1" t="s">
        <v>181</v>
      </c>
      <c r="G80" s="25">
        <f>TableS2[[#This Row],[gwp_as_reported]]/1.42</f>
        <v>0.50985915492957745</v>
      </c>
      <c r="H80" s="1" t="s">
        <v>70</v>
      </c>
      <c r="J80" s="1" t="s">
        <v>74</v>
      </c>
    </row>
    <row r="89" spans="4:4" ht="12" customHeight="1" x14ac:dyDescent="0.15">
      <c r="D89" s="21"/>
    </row>
    <row r="90" spans="4:4" ht="12" customHeight="1" x14ac:dyDescent="0.15">
      <c r="D90" s="21"/>
    </row>
    <row r="91" spans="4:4" ht="12" customHeight="1" x14ac:dyDescent="0.15">
      <c r="D91" s="21"/>
    </row>
  </sheetData>
  <sheetProtection sort="0" autoFilter="0"/>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FD74C-EA21-4BD9-B0F4-EB09D6854E22}">
  <dimension ref="A1:E45"/>
  <sheetViews>
    <sheetView zoomScale="80" zoomScaleNormal="80" workbookViewId="0"/>
  </sheetViews>
  <sheetFormatPr baseColWidth="10" defaultColWidth="8.83203125" defaultRowHeight="12" customHeight="1" x14ac:dyDescent="0.15"/>
  <cols>
    <col min="1" max="1" width="17.33203125" style="1" bestFit="1" customWidth="1"/>
    <col min="2" max="2" width="9.6640625" style="1" bestFit="1" customWidth="1"/>
    <col min="3" max="3" width="35.1640625" style="1" bestFit="1" customWidth="1"/>
    <col min="4" max="4" width="9" style="1" bestFit="1" customWidth="1"/>
    <col min="5" max="5" width="10.6640625" style="1" bestFit="1" customWidth="1"/>
    <col min="6" max="6" width="13.5" style="1" bestFit="1" customWidth="1"/>
    <col min="7" max="7" width="11.1640625" style="1" bestFit="1" customWidth="1"/>
    <col min="8" max="16384" width="8.83203125" style="1"/>
  </cols>
  <sheetData>
    <row r="1" spans="1:5" ht="12" customHeight="1" x14ac:dyDescent="0.15">
      <c r="A1" s="19" t="s">
        <v>200</v>
      </c>
    </row>
    <row r="2" spans="1:5" ht="12" customHeight="1" x14ac:dyDescent="0.15">
      <c r="A2" s="1" t="s">
        <v>116</v>
      </c>
    </row>
    <row r="3" spans="1:5" s="59" customFormat="1" x14ac:dyDescent="0.15">
      <c r="A3" s="46" t="s">
        <v>0</v>
      </c>
      <c r="B3" s="46" t="s">
        <v>5</v>
      </c>
      <c r="C3" s="46" t="s">
        <v>12</v>
      </c>
      <c r="D3" s="46" t="s">
        <v>120</v>
      </c>
      <c r="E3" s="46" t="s">
        <v>34</v>
      </c>
    </row>
    <row r="4" spans="1:5" x14ac:dyDescent="0.15">
      <c r="A4" s="2" t="s">
        <v>72</v>
      </c>
      <c r="B4" s="2" t="s">
        <v>11</v>
      </c>
      <c r="C4" s="1" t="s">
        <v>178</v>
      </c>
      <c r="D4" s="31">
        <v>0.9</v>
      </c>
      <c r="E4" s="1" t="s">
        <v>70</v>
      </c>
    </row>
    <row r="5" spans="1:5" x14ac:dyDescent="0.15">
      <c r="A5" s="2" t="s">
        <v>72</v>
      </c>
      <c r="B5" s="2" t="s">
        <v>14</v>
      </c>
      <c r="C5" s="1" t="s">
        <v>181</v>
      </c>
      <c r="D5" s="31">
        <v>0.16340000000000002</v>
      </c>
      <c r="E5" s="1" t="s">
        <v>70</v>
      </c>
    </row>
    <row r="6" spans="1:5" x14ac:dyDescent="0.15">
      <c r="A6" s="2" t="s">
        <v>69</v>
      </c>
      <c r="B6" s="2" t="s">
        <v>11</v>
      </c>
      <c r="C6" s="1" t="s">
        <v>181</v>
      </c>
      <c r="D6" s="31">
        <v>1.1340206185567012</v>
      </c>
      <c r="E6" s="1" t="s">
        <v>70</v>
      </c>
    </row>
    <row r="7" spans="1:5" x14ac:dyDescent="0.15">
      <c r="A7" s="2" t="s">
        <v>69</v>
      </c>
      <c r="B7" s="2" t="s">
        <v>14</v>
      </c>
      <c r="C7" s="1" t="s">
        <v>181</v>
      </c>
      <c r="D7" s="31">
        <v>0.55154639175257736</v>
      </c>
      <c r="E7" s="1" t="s">
        <v>70</v>
      </c>
    </row>
    <row r="8" spans="1:5" x14ac:dyDescent="0.15">
      <c r="A8" s="2" t="s">
        <v>10</v>
      </c>
      <c r="B8" s="2" t="s">
        <v>6</v>
      </c>
      <c r="C8" s="1" t="s">
        <v>181</v>
      </c>
      <c r="D8" s="31">
        <v>0.25980000000000003</v>
      </c>
      <c r="E8" s="1" t="s">
        <v>70</v>
      </c>
    </row>
    <row r="9" spans="1:5" x14ac:dyDescent="0.15">
      <c r="A9" s="2" t="s">
        <v>10</v>
      </c>
      <c r="B9" s="2" t="s">
        <v>7</v>
      </c>
      <c r="C9" s="1" t="s">
        <v>181</v>
      </c>
      <c r="D9" s="31">
        <v>0.29880000000000001</v>
      </c>
      <c r="E9" s="1" t="s">
        <v>70</v>
      </c>
    </row>
    <row r="10" spans="1:5" x14ac:dyDescent="0.15">
      <c r="A10" s="2" t="s">
        <v>10</v>
      </c>
      <c r="B10" s="2" t="s">
        <v>11</v>
      </c>
      <c r="C10" s="1" t="s">
        <v>181</v>
      </c>
      <c r="D10" s="31">
        <v>1.5092999999999999</v>
      </c>
      <c r="E10" s="1" t="s">
        <v>70</v>
      </c>
    </row>
    <row r="11" spans="1:5" x14ac:dyDescent="0.15">
      <c r="A11" s="2" t="s">
        <v>10</v>
      </c>
      <c r="B11" s="2" t="s">
        <v>8</v>
      </c>
      <c r="C11" s="1" t="s">
        <v>181</v>
      </c>
      <c r="D11" s="31">
        <v>0.3775</v>
      </c>
      <c r="E11" s="1" t="s">
        <v>70</v>
      </c>
    </row>
    <row r="12" spans="1:5" x14ac:dyDescent="0.15">
      <c r="A12" s="2" t="s">
        <v>10</v>
      </c>
      <c r="B12" s="2" t="s">
        <v>9</v>
      </c>
      <c r="C12" s="1" t="s">
        <v>181</v>
      </c>
      <c r="D12" s="31">
        <v>0.29980000000000001</v>
      </c>
      <c r="E12" s="1" t="s">
        <v>70</v>
      </c>
    </row>
    <row r="13" spans="1:5" x14ac:dyDescent="0.15">
      <c r="A13" s="2" t="s">
        <v>68</v>
      </c>
      <c r="B13" s="2" t="s">
        <v>11</v>
      </c>
      <c r="C13" s="1" t="s">
        <v>182</v>
      </c>
      <c r="D13" s="31">
        <v>0.95103092783505161</v>
      </c>
      <c r="E13" s="1" t="s">
        <v>70</v>
      </c>
    </row>
    <row r="14" spans="1:5" x14ac:dyDescent="0.15">
      <c r="A14" s="2" t="s">
        <v>68</v>
      </c>
      <c r="B14" s="2" t="s">
        <v>14</v>
      </c>
      <c r="C14" s="1" t="s">
        <v>182</v>
      </c>
      <c r="D14" s="31">
        <v>0.29896907216494845</v>
      </c>
      <c r="E14" s="1" t="s">
        <v>70</v>
      </c>
    </row>
    <row r="15" spans="1:5" x14ac:dyDescent="0.15">
      <c r="A15" s="2" t="s">
        <v>41</v>
      </c>
      <c r="B15" s="2" t="s">
        <v>6</v>
      </c>
      <c r="C15" s="1" t="s">
        <v>181</v>
      </c>
      <c r="D15" s="31">
        <v>0.28794767277520794</v>
      </c>
      <c r="E15" s="1" t="s">
        <v>70</v>
      </c>
    </row>
    <row r="16" spans="1:5" x14ac:dyDescent="0.15">
      <c r="A16" s="2" t="s">
        <v>41</v>
      </c>
      <c r="B16" s="2" t="s">
        <v>7</v>
      </c>
      <c r="C16" s="1" t="s">
        <v>181</v>
      </c>
      <c r="D16" s="31">
        <v>0.28266422923804818</v>
      </c>
      <c r="E16" s="1" t="s">
        <v>70</v>
      </c>
    </row>
    <row r="17" spans="1:5" x14ac:dyDescent="0.15">
      <c r="A17" s="2" t="s">
        <v>41</v>
      </c>
      <c r="B17" s="2" t="s">
        <v>14</v>
      </c>
      <c r="C17" s="1" t="s">
        <v>181</v>
      </c>
      <c r="D17" s="31">
        <v>0.55211984963319694</v>
      </c>
      <c r="E17" s="1" t="s">
        <v>70</v>
      </c>
    </row>
    <row r="18" spans="1:5" x14ac:dyDescent="0.15">
      <c r="A18" s="2" t="s">
        <v>67</v>
      </c>
      <c r="B18" s="2" t="s">
        <v>11</v>
      </c>
      <c r="C18" s="1" t="s">
        <v>181</v>
      </c>
      <c r="D18" s="31">
        <v>1.2346705040000001</v>
      </c>
      <c r="E18" s="1" t="s">
        <v>70</v>
      </c>
    </row>
    <row r="19" spans="1:5" x14ac:dyDescent="0.15">
      <c r="A19" s="2" t="s">
        <v>67</v>
      </c>
      <c r="B19" s="2" t="s">
        <v>8</v>
      </c>
      <c r="C19" s="1" t="s">
        <v>181</v>
      </c>
      <c r="D19" s="31">
        <v>0.30550298449999996</v>
      </c>
      <c r="E19" s="1" t="s">
        <v>70</v>
      </c>
    </row>
    <row r="20" spans="1:5" x14ac:dyDescent="0.15">
      <c r="A20" s="2" t="s">
        <v>3</v>
      </c>
      <c r="B20" s="2" t="s">
        <v>6</v>
      </c>
      <c r="C20" s="1" t="s">
        <v>180</v>
      </c>
      <c r="D20" s="31">
        <v>0.62886597938144329</v>
      </c>
      <c r="E20" s="1" t="s">
        <v>70</v>
      </c>
    </row>
    <row r="21" spans="1:5" x14ac:dyDescent="0.15">
      <c r="A21" s="2" t="s">
        <v>3</v>
      </c>
      <c r="B21" s="2" t="s">
        <v>11</v>
      </c>
      <c r="C21" s="1" t="s">
        <v>180</v>
      </c>
      <c r="D21" s="31">
        <v>1.4149484536082475</v>
      </c>
      <c r="E21" s="1" t="s">
        <v>70</v>
      </c>
    </row>
    <row r="22" spans="1:5" x14ac:dyDescent="0.15">
      <c r="A22" s="2" t="s">
        <v>3</v>
      </c>
      <c r="B22" s="2" t="s">
        <v>8</v>
      </c>
      <c r="C22" s="1" t="s">
        <v>180</v>
      </c>
      <c r="D22" s="31">
        <v>0.47422680412371138</v>
      </c>
      <c r="E22" s="1" t="s">
        <v>70</v>
      </c>
    </row>
    <row r="23" spans="1:5" x14ac:dyDescent="0.15">
      <c r="A23" s="2" t="s">
        <v>3</v>
      </c>
      <c r="B23" s="2" t="s">
        <v>14</v>
      </c>
      <c r="C23" s="1" t="s">
        <v>180</v>
      </c>
      <c r="D23" s="31">
        <v>0.44329896907216498</v>
      </c>
      <c r="E23" s="1" t="s">
        <v>70</v>
      </c>
    </row>
    <row r="24" spans="1:5" x14ac:dyDescent="0.15">
      <c r="A24" s="2" t="s">
        <v>66</v>
      </c>
      <c r="B24" s="2" t="s">
        <v>14</v>
      </c>
      <c r="C24" s="1" t="s">
        <v>181</v>
      </c>
      <c r="D24" s="31">
        <v>0.86</v>
      </c>
      <c r="E24" s="1" t="s">
        <v>70</v>
      </c>
    </row>
    <row r="25" spans="1:5" x14ac:dyDescent="0.15">
      <c r="A25" s="2" t="s">
        <v>65</v>
      </c>
      <c r="B25" s="2" t="s">
        <v>6</v>
      </c>
      <c r="C25" s="1" t="s">
        <v>181</v>
      </c>
      <c r="D25" s="31">
        <v>0.21809999999999999</v>
      </c>
      <c r="E25" s="1" t="s">
        <v>70</v>
      </c>
    </row>
    <row r="26" spans="1:5" x14ac:dyDescent="0.15">
      <c r="A26" s="2" t="s">
        <v>65</v>
      </c>
      <c r="B26" s="2" t="s">
        <v>11</v>
      </c>
      <c r="C26" s="1" t="s">
        <v>181</v>
      </c>
      <c r="D26" s="31">
        <v>1.5767</v>
      </c>
      <c r="E26" s="1" t="s">
        <v>70</v>
      </c>
    </row>
    <row r="27" spans="1:5" x14ac:dyDescent="0.15">
      <c r="A27" s="2" t="s">
        <v>65</v>
      </c>
      <c r="B27" s="2" t="s">
        <v>14</v>
      </c>
      <c r="C27" s="1" t="s">
        <v>181</v>
      </c>
      <c r="D27" s="31">
        <v>0.2167</v>
      </c>
      <c r="E27" s="1" t="s">
        <v>70</v>
      </c>
    </row>
    <row r="28" spans="1:5" x14ac:dyDescent="0.15">
      <c r="A28" s="2" t="s">
        <v>64</v>
      </c>
      <c r="B28" s="2" t="s">
        <v>11</v>
      </c>
      <c r="C28" s="1" t="s">
        <v>186</v>
      </c>
      <c r="D28" s="31">
        <v>1.2130584192439864</v>
      </c>
      <c r="E28" s="1" t="s">
        <v>70</v>
      </c>
    </row>
    <row r="29" spans="1:5" x14ac:dyDescent="0.15">
      <c r="A29" s="2" t="s">
        <v>64</v>
      </c>
      <c r="B29" s="2" t="s">
        <v>14</v>
      </c>
      <c r="C29" s="1" t="s">
        <v>186</v>
      </c>
      <c r="D29" s="31">
        <v>0.75773195876288657</v>
      </c>
      <c r="E29" s="1" t="s">
        <v>70</v>
      </c>
    </row>
    <row r="30" spans="1:5" x14ac:dyDescent="0.15">
      <c r="A30" s="2" t="s">
        <v>2</v>
      </c>
      <c r="B30" s="2" t="s">
        <v>6</v>
      </c>
      <c r="C30" s="1" t="s">
        <v>180</v>
      </c>
      <c r="D30" s="31">
        <v>0.7</v>
      </c>
      <c r="E30" s="1" t="s">
        <v>70</v>
      </c>
    </row>
    <row r="31" spans="1:5" x14ac:dyDescent="0.15">
      <c r="A31" s="2" t="s">
        <v>2</v>
      </c>
      <c r="B31" s="2" t="s">
        <v>11</v>
      </c>
      <c r="C31" s="1" t="s">
        <v>181</v>
      </c>
      <c r="D31" s="31">
        <v>2.7168000000000001</v>
      </c>
      <c r="E31" s="1" t="s">
        <v>70</v>
      </c>
    </row>
    <row r="32" spans="1:5" x14ac:dyDescent="0.15">
      <c r="A32" s="2" t="s">
        <v>2</v>
      </c>
      <c r="B32" s="2" t="s">
        <v>8</v>
      </c>
      <c r="C32" s="1" t="s">
        <v>180</v>
      </c>
      <c r="D32" s="31">
        <v>0.9</v>
      </c>
      <c r="E32" s="1" t="s">
        <v>70</v>
      </c>
    </row>
    <row r="33" spans="1:5" x14ac:dyDescent="0.15">
      <c r="A33" s="2" t="s">
        <v>2</v>
      </c>
      <c r="B33" s="2" t="s">
        <v>13</v>
      </c>
      <c r="C33" s="1" t="s">
        <v>180</v>
      </c>
      <c r="D33" s="31">
        <v>1.2</v>
      </c>
      <c r="E33" s="1" t="s">
        <v>70</v>
      </c>
    </row>
    <row r="34" spans="1:5" x14ac:dyDescent="0.15">
      <c r="A34" s="2" t="s">
        <v>2</v>
      </c>
      <c r="B34" s="2" t="s">
        <v>14</v>
      </c>
      <c r="C34" s="1" t="s">
        <v>181</v>
      </c>
      <c r="D34" s="31">
        <v>0.68100000000000005</v>
      </c>
      <c r="E34" s="1" t="s">
        <v>70</v>
      </c>
    </row>
    <row r="35" spans="1:5" x14ac:dyDescent="0.15">
      <c r="A35" s="2" t="s">
        <v>27</v>
      </c>
      <c r="B35" s="2" t="s">
        <v>6</v>
      </c>
      <c r="C35" s="1" t="s">
        <v>180</v>
      </c>
      <c r="D35" s="31">
        <v>0.30927835051546393</v>
      </c>
      <c r="E35" s="1" t="s">
        <v>70</v>
      </c>
    </row>
    <row r="36" spans="1:5" x14ac:dyDescent="0.15">
      <c r="A36" s="2" t="s">
        <v>27</v>
      </c>
      <c r="B36" s="2" t="s">
        <v>11</v>
      </c>
      <c r="C36" s="1" t="s">
        <v>180</v>
      </c>
      <c r="D36" s="31">
        <v>1.3814432989690721</v>
      </c>
      <c r="E36" s="1" t="s">
        <v>70</v>
      </c>
    </row>
    <row r="37" spans="1:5" x14ac:dyDescent="0.15">
      <c r="A37" s="2" t="s">
        <v>27</v>
      </c>
      <c r="B37" s="2" t="s">
        <v>8</v>
      </c>
      <c r="C37" s="1" t="s">
        <v>180</v>
      </c>
      <c r="D37" s="31">
        <v>0.30927835051546393</v>
      </c>
      <c r="E37" s="1" t="s">
        <v>70</v>
      </c>
    </row>
    <row r="38" spans="1:5" x14ac:dyDescent="0.15">
      <c r="A38" s="2" t="s">
        <v>27</v>
      </c>
      <c r="B38" s="2" t="s">
        <v>14</v>
      </c>
      <c r="C38" s="1" t="s">
        <v>180</v>
      </c>
      <c r="D38" s="31">
        <v>0.41237113402061859</v>
      </c>
      <c r="E38" s="1" t="s">
        <v>70</v>
      </c>
    </row>
    <row r="39" spans="1:5" x14ac:dyDescent="0.15">
      <c r="A39" s="2" t="s">
        <v>27</v>
      </c>
      <c r="B39" s="2" t="s">
        <v>62</v>
      </c>
      <c r="C39" s="1" t="s">
        <v>180</v>
      </c>
      <c r="D39" s="31">
        <v>0.30927835051546393</v>
      </c>
      <c r="E39" s="1" t="s">
        <v>70</v>
      </c>
    </row>
    <row r="40" spans="1:5" x14ac:dyDescent="0.15">
      <c r="A40" s="2" t="s">
        <v>58</v>
      </c>
      <c r="B40" s="2" t="s">
        <v>11</v>
      </c>
      <c r="C40" s="1" t="s">
        <v>185</v>
      </c>
      <c r="D40" s="31">
        <v>1.0206185567010309</v>
      </c>
      <c r="E40" s="1" t="s">
        <v>70</v>
      </c>
    </row>
    <row r="41" spans="1:5" x14ac:dyDescent="0.15">
      <c r="A41" s="2" t="s">
        <v>58</v>
      </c>
      <c r="B41" s="2" t="s">
        <v>8</v>
      </c>
      <c r="C41" s="1" t="s">
        <v>185</v>
      </c>
      <c r="D41" s="31">
        <v>0.21649484536082475</v>
      </c>
      <c r="E41" s="1" t="s">
        <v>70</v>
      </c>
    </row>
    <row r="42" spans="1:5" x14ac:dyDescent="0.15">
      <c r="A42" s="2" t="s">
        <v>58</v>
      </c>
      <c r="B42" s="2" t="s">
        <v>14</v>
      </c>
      <c r="C42" s="1" t="s">
        <v>185</v>
      </c>
      <c r="D42" s="31">
        <v>0.27835051546391754</v>
      </c>
      <c r="E42" s="1" t="s">
        <v>70</v>
      </c>
    </row>
    <row r="43" spans="1:5" x14ac:dyDescent="0.15">
      <c r="A43" s="2" t="s">
        <v>56</v>
      </c>
      <c r="B43" s="2" t="s">
        <v>11</v>
      </c>
      <c r="C43" s="1" t="s">
        <v>187</v>
      </c>
      <c r="D43" s="31">
        <v>1.6789618333230012</v>
      </c>
      <c r="E43" s="1" t="s">
        <v>70</v>
      </c>
    </row>
    <row r="44" spans="1:5" x14ac:dyDescent="0.15">
      <c r="A44" s="2" t="s">
        <v>56</v>
      </c>
      <c r="B44" s="2" t="s">
        <v>14</v>
      </c>
      <c r="C44" s="1" t="s">
        <v>187</v>
      </c>
      <c r="D44" s="31">
        <v>0.95</v>
      </c>
      <c r="E44" s="1" t="s">
        <v>70</v>
      </c>
    </row>
    <row r="45" spans="1:5" x14ac:dyDescent="0.15">
      <c r="A45" s="2" t="s">
        <v>42</v>
      </c>
      <c r="B45" s="2" t="s">
        <v>6</v>
      </c>
      <c r="C45" s="1" t="s">
        <v>181</v>
      </c>
      <c r="D45" s="31">
        <v>0.50528169014084501</v>
      </c>
      <c r="E45" s="1" t="s">
        <v>70</v>
      </c>
    </row>
  </sheetData>
  <sheetProtection sort="0" autoFilter="0"/>
  <phoneticPr fontId="4" type="noConversion"/>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E3B16-E01B-4B2F-B844-7868D484B9F1}">
  <dimension ref="A1:C11"/>
  <sheetViews>
    <sheetView zoomScale="80" zoomScaleNormal="80" workbookViewId="0">
      <selection activeCell="H27" sqref="H27"/>
    </sheetView>
  </sheetViews>
  <sheetFormatPr baseColWidth="10" defaultColWidth="8.83203125" defaultRowHeight="12" x14ac:dyDescent="0.15"/>
  <cols>
    <col min="1" max="1" width="9.6640625" style="1" bestFit="1" customWidth="1"/>
    <col min="2" max="2" width="11.33203125" style="1" bestFit="1" customWidth="1"/>
    <col min="3" max="3" width="10.6640625" style="1" bestFit="1" customWidth="1"/>
    <col min="4" max="4" width="7.83203125" style="1" customWidth="1"/>
    <col min="5" max="5" width="13.6640625" style="1" customWidth="1"/>
    <col min="6" max="16384" width="8.83203125" style="1"/>
  </cols>
  <sheetData>
    <row r="1" spans="1:3" x14ac:dyDescent="0.15">
      <c r="A1" s="19" t="s">
        <v>201</v>
      </c>
    </row>
    <row r="2" spans="1:3" x14ac:dyDescent="0.15">
      <c r="A2" s="1" t="s">
        <v>197</v>
      </c>
    </row>
    <row r="3" spans="1:3" x14ac:dyDescent="0.15">
      <c r="A3" s="46" t="s">
        <v>5</v>
      </c>
      <c r="B3" s="46" t="s">
        <v>121</v>
      </c>
      <c r="C3" s="46" t="s">
        <v>34</v>
      </c>
    </row>
    <row r="4" spans="1:3" x14ac:dyDescent="0.15">
      <c r="A4" s="2" t="s">
        <v>11</v>
      </c>
      <c r="B4" s="31">
        <v>1.308056901484536</v>
      </c>
      <c r="C4" s="1" t="s">
        <v>70</v>
      </c>
    </row>
    <row r="5" spans="1:3" x14ac:dyDescent="0.15">
      <c r="A5" s="2" t="s">
        <v>13</v>
      </c>
      <c r="B5" s="31">
        <v>1.2</v>
      </c>
      <c r="C5" s="1" t="s">
        <v>70</v>
      </c>
    </row>
    <row r="6" spans="1:3" x14ac:dyDescent="0.15">
      <c r="A6" s="2" t="s">
        <v>14</v>
      </c>
      <c r="B6" s="31">
        <v>0.49742268041237114</v>
      </c>
      <c r="C6" s="1" t="s">
        <v>70</v>
      </c>
    </row>
    <row r="7" spans="1:3" x14ac:dyDescent="0.15">
      <c r="A7" s="2" t="s">
        <v>8</v>
      </c>
      <c r="B7" s="31">
        <v>0.34338917525773194</v>
      </c>
      <c r="C7" s="1" t="s">
        <v>70</v>
      </c>
    </row>
    <row r="8" spans="1:3" x14ac:dyDescent="0.15">
      <c r="A8" s="2" t="s">
        <v>6</v>
      </c>
      <c r="B8" s="31">
        <v>0.30927835051546393</v>
      </c>
      <c r="C8" s="1" t="s">
        <v>70</v>
      </c>
    </row>
    <row r="9" spans="1:3" x14ac:dyDescent="0.15">
      <c r="A9" s="2" t="s">
        <v>62</v>
      </c>
      <c r="B9" s="31">
        <v>0.30927835051546393</v>
      </c>
      <c r="C9" s="1" t="s">
        <v>70</v>
      </c>
    </row>
    <row r="10" spans="1:3" x14ac:dyDescent="0.15">
      <c r="A10" s="2" t="s">
        <v>9</v>
      </c>
      <c r="B10" s="31">
        <v>0.29980000000000001</v>
      </c>
      <c r="C10" s="1" t="s">
        <v>70</v>
      </c>
    </row>
    <row r="11" spans="1:3" x14ac:dyDescent="0.15">
      <c r="A11" s="2" t="s">
        <v>7</v>
      </c>
      <c r="B11" s="31">
        <v>0.2907321146190241</v>
      </c>
      <c r="C11" s="1" t="s">
        <v>70</v>
      </c>
    </row>
  </sheetData>
  <sheetProtection sort="0" autoFilter="0"/>
  <phoneticPr fontId="4" type="noConversion"/>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CDFCA-5421-0741-81A4-3B86A5CA1162}">
  <dimension ref="A1:K61"/>
  <sheetViews>
    <sheetView zoomScale="80" zoomScaleNormal="80" workbookViewId="0">
      <selection activeCell="E8" sqref="E8"/>
    </sheetView>
  </sheetViews>
  <sheetFormatPr baseColWidth="10" defaultColWidth="10.83203125" defaultRowHeight="12" x14ac:dyDescent="0.15"/>
  <cols>
    <col min="1" max="1" width="19.6640625" style="3" customWidth="1"/>
    <col min="2" max="2" width="9.6640625" style="3" customWidth="1"/>
    <col min="3" max="3" width="21.33203125" style="3" customWidth="1"/>
    <col min="4" max="4" width="19.6640625" style="3" customWidth="1"/>
    <col min="5" max="5" width="15.1640625" style="3" customWidth="1"/>
    <col min="6" max="6" width="18.6640625" style="3" customWidth="1"/>
    <col min="7" max="7" width="17.6640625" style="3" customWidth="1"/>
    <col min="8" max="8" width="18.6640625" style="3" customWidth="1"/>
    <col min="9" max="9" width="15.1640625" style="3" customWidth="1"/>
    <col min="10" max="10" width="30.6640625" style="3" customWidth="1"/>
    <col min="11" max="11" width="196.6640625" style="3" customWidth="1"/>
    <col min="12" max="16384" width="10.83203125" style="3"/>
  </cols>
  <sheetData>
    <row r="1" spans="1:11" x14ac:dyDescent="0.15">
      <c r="A1" s="18" t="s">
        <v>202</v>
      </c>
    </row>
    <row r="2" spans="1:11" x14ac:dyDescent="0.15">
      <c r="A2" s="3" t="s">
        <v>192</v>
      </c>
    </row>
    <row r="3" spans="1:11" x14ac:dyDescent="0.15">
      <c r="A3" s="1" t="s">
        <v>118</v>
      </c>
    </row>
    <row r="4" spans="1:11" s="63" customFormat="1" ht="12" customHeight="1" x14ac:dyDescent="0.15">
      <c r="A4" s="60" t="s">
        <v>0</v>
      </c>
      <c r="B4" s="60" t="s">
        <v>5</v>
      </c>
      <c r="C4" s="60" t="s">
        <v>55</v>
      </c>
      <c r="D4" s="60" t="s">
        <v>51</v>
      </c>
      <c r="E4" s="60" t="s">
        <v>36</v>
      </c>
      <c r="F4" s="61" t="s">
        <v>193</v>
      </c>
      <c r="G4" s="60" t="s">
        <v>189</v>
      </c>
      <c r="H4" s="60" t="s">
        <v>52</v>
      </c>
      <c r="I4" s="60" t="s">
        <v>19</v>
      </c>
      <c r="J4" s="60" t="s">
        <v>12</v>
      </c>
      <c r="K4" s="62" t="s">
        <v>29</v>
      </c>
    </row>
    <row r="5" spans="1:11" ht="13" x14ac:dyDescent="0.15">
      <c r="A5" s="3" t="s">
        <v>10</v>
      </c>
      <c r="B5" s="3" t="s">
        <v>6</v>
      </c>
      <c r="D5" s="3" t="s">
        <v>20</v>
      </c>
      <c r="E5" s="3" t="s">
        <v>37</v>
      </c>
      <c r="F5" s="9">
        <v>45376.92</v>
      </c>
      <c r="G5" s="4" t="s">
        <v>4</v>
      </c>
      <c r="H5" s="4"/>
      <c r="I5" s="4"/>
      <c r="J5" s="3" t="s">
        <v>183</v>
      </c>
    </row>
    <row r="6" spans="1:11" ht="13" x14ac:dyDescent="0.15">
      <c r="A6" s="3" t="s">
        <v>10</v>
      </c>
      <c r="B6" s="3" t="s">
        <v>7</v>
      </c>
      <c r="D6" s="3" t="s">
        <v>20</v>
      </c>
      <c r="E6" s="3" t="s">
        <v>37</v>
      </c>
      <c r="F6" s="9">
        <v>366.94</v>
      </c>
      <c r="G6" s="4" t="s">
        <v>4</v>
      </c>
      <c r="H6" s="4"/>
      <c r="I6" s="4"/>
      <c r="J6" s="3" t="s">
        <v>183</v>
      </c>
    </row>
    <row r="7" spans="1:11" ht="13" x14ac:dyDescent="0.15">
      <c r="A7" s="3" t="s">
        <v>10</v>
      </c>
      <c r="B7" s="3" t="s">
        <v>11</v>
      </c>
      <c r="D7" s="3" t="s">
        <v>20</v>
      </c>
      <c r="E7" s="3" t="s">
        <v>37</v>
      </c>
      <c r="F7" s="9">
        <v>41728.76</v>
      </c>
      <c r="G7" s="4" t="s">
        <v>4</v>
      </c>
      <c r="H7" s="4"/>
      <c r="I7" s="4"/>
      <c r="J7" s="3" t="s">
        <v>183</v>
      </c>
    </row>
    <row r="8" spans="1:11" ht="13" x14ac:dyDescent="0.15">
      <c r="A8" s="3" t="s">
        <v>10</v>
      </c>
      <c r="B8" s="3" t="s">
        <v>8</v>
      </c>
      <c r="D8" s="3" t="s">
        <v>20</v>
      </c>
      <c r="E8" s="3" t="s">
        <v>37</v>
      </c>
      <c r="F8" s="9">
        <v>7988.79</v>
      </c>
      <c r="G8" s="4" t="s">
        <v>4</v>
      </c>
      <c r="H8" s="4"/>
      <c r="I8" s="4"/>
      <c r="J8" s="3" t="s">
        <v>183</v>
      </c>
    </row>
    <row r="9" spans="1:11" ht="13" x14ac:dyDescent="0.15">
      <c r="A9" s="3" t="s">
        <v>10</v>
      </c>
      <c r="B9" s="4" t="s">
        <v>9</v>
      </c>
      <c r="C9" s="4"/>
      <c r="D9" s="3" t="s">
        <v>20</v>
      </c>
      <c r="E9" s="3" t="s">
        <v>37</v>
      </c>
      <c r="F9" s="9">
        <v>5935.76</v>
      </c>
      <c r="G9" s="4" t="s">
        <v>4</v>
      </c>
      <c r="H9" s="4"/>
      <c r="I9" s="4"/>
      <c r="J9" s="3" t="s">
        <v>183</v>
      </c>
      <c r="K9" s="5"/>
    </row>
    <row r="10" spans="1:11" ht="13" x14ac:dyDescent="0.15">
      <c r="A10" s="3" t="s">
        <v>10</v>
      </c>
      <c r="B10" s="3" t="s">
        <v>6</v>
      </c>
      <c r="C10" s="4"/>
      <c r="D10" s="3" t="s">
        <v>38</v>
      </c>
      <c r="E10" s="3" t="s">
        <v>37</v>
      </c>
      <c r="F10" s="11">
        <v>8205443</v>
      </c>
      <c r="G10" s="4" t="s">
        <v>4</v>
      </c>
      <c r="H10" s="4"/>
      <c r="I10" s="4"/>
      <c r="J10" s="3" t="s">
        <v>183</v>
      </c>
      <c r="K10" s="5"/>
    </row>
    <row r="11" spans="1:11" ht="13" x14ac:dyDescent="0.15">
      <c r="A11" s="3" t="s">
        <v>10</v>
      </c>
      <c r="B11" s="3" t="s">
        <v>7</v>
      </c>
      <c r="C11" s="4"/>
      <c r="D11" s="3" t="s">
        <v>38</v>
      </c>
      <c r="E11" s="3" t="s">
        <v>37</v>
      </c>
      <c r="F11" s="11">
        <v>55991</v>
      </c>
      <c r="G11" s="4" t="s">
        <v>4</v>
      </c>
      <c r="H11" s="4"/>
      <c r="I11" s="4"/>
      <c r="J11" s="3" t="s">
        <v>183</v>
      </c>
      <c r="K11" s="5"/>
    </row>
    <row r="12" spans="1:11" ht="13" x14ac:dyDescent="0.15">
      <c r="A12" s="3" t="s">
        <v>10</v>
      </c>
      <c r="B12" s="3" t="s">
        <v>11</v>
      </c>
      <c r="C12" s="4"/>
      <c r="D12" s="3" t="s">
        <v>38</v>
      </c>
      <c r="E12" s="3" t="s">
        <v>37</v>
      </c>
      <c r="F12" s="11">
        <v>1234579</v>
      </c>
      <c r="G12" s="4" t="s">
        <v>4</v>
      </c>
      <c r="H12" s="4"/>
      <c r="I12" s="4"/>
      <c r="J12" s="3" t="s">
        <v>183</v>
      </c>
      <c r="K12" s="5"/>
    </row>
    <row r="13" spans="1:11" ht="13" x14ac:dyDescent="0.15">
      <c r="A13" s="3" t="s">
        <v>10</v>
      </c>
      <c r="B13" s="3" t="s">
        <v>8</v>
      </c>
      <c r="C13" s="4"/>
      <c r="D13" s="3" t="s">
        <v>38</v>
      </c>
      <c r="E13" s="3" t="s">
        <v>37</v>
      </c>
      <c r="F13" s="11">
        <v>609103</v>
      </c>
      <c r="G13" s="4" t="s">
        <v>4</v>
      </c>
      <c r="H13" s="4"/>
      <c r="I13" s="4"/>
      <c r="J13" s="3" t="s">
        <v>183</v>
      </c>
      <c r="K13" s="5"/>
    </row>
    <row r="14" spans="1:11" ht="13" x14ac:dyDescent="0.15">
      <c r="A14" s="3" t="s">
        <v>10</v>
      </c>
      <c r="B14" s="4" t="s">
        <v>9</v>
      </c>
      <c r="C14" s="4"/>
      <c r="D14" s="3" t="s">
        <v>38</v>
      </c>
      <c r="E14" s="3" t="s">
        <v>37</v>
      </c>
      <c r="F14" s="11">
        <v>73016</v>
      </c>
      <c r="G14" s="4" t="s">
        <v>4</v>
      </c>
      <c r="H14" s="4"/>
      <c r="I14" s="4"/>
      <c r="J14" s="3" t="s">
        <v>183</v>
      </c>
      <c r="K14" s="5"/>
    </row>
    <row r="15" spans="1:11" ht="13" x14ac:dyDescent="0.15">
      <c r="A15" s="6" t="s">
        <v>1</v>
      </c>
      <c r="B15" s="3" t="s">
        <v>11</v>
      </c>
      <c r="C15" s="3" t="s">
        <v>31</v>
      </c>
      <c r="D15" s="3" t="s">
        <v>18</v>
      </c>
      <c r="E15" s="3" t="s">
        <v>22</v>
      </c>
      <c r="F15" s="7">
        <v>86</v>
      </c>
      <c r="G15" s="4" t="s">
        <v>17</v>
      </c>
      <c r="H15" s="8">
        <f>TableS5[[#This Row],[water_use_as_reported]]/0.97</f>
        <v>88.659793814432987</v>
      </c>
      <c r="I15" s="3" t="s">
        <v>4</v>
      </c>
      <c r="J15" s="3" t="s">
        <v>181</v>
      </c>
      <c r="K15" s="3" t="s">
        <v>125</v>
      </c>
    </row>
    <row r="16" spans="1:11" x14ac:dyDescent="0.15">
      <c r="A16" s="6" t="s">
        <v>1</v>
      </c>
      <c r="B16" s="3" t="s">
        <v>14</v>
      </c>
      <c r="D16" s="3" t="s">
        <v>18</v>
      </c>
      <c r="E16" s="3" t="s">
        <v>22</v>
      </c>
      <c r="F16" s="10">
        <v>11</v>
      </c>
      <c r="G16" s="3" t="s">
        <v>4</v>
      </c>
      <c r="J16" s="3" t="s">
        <v>181</v>
      </c>
    </row>
    <row r="17" spans="1:11" x14ac:dyDescent="0.15">
      <c r="A17" s="6" t="s">
        <v>1</v>
      </c>
      <c r="B17" s="3" t="s">
        <v>11</v>
      </c>
      <c r="C17" s="3" t="s">
        <v>31</v>
      </c>
      <c r="D17" s="3" t="s">
        <v>20</v>
      </c>
      <c r="E17" s="3" t="s">
        <v>22</v>
      </c>
      <c r="F17" s="11">
        <v>1050</v>
      </c>
      <c r="G17" s="3" t="s">
        <v>4</v>
      </c>
      <c r="J17" s="3" t="s">
        <v>181</v>
      </c>
    </row>
    <row r="18" spans="1:11" x14ac:dyDescent="0.15">
      <c r="A18" s="6" t="s">
        <v>1</v>
      </c>
      <c r="B18" s="3" t="s">
        <v>14</v>
      </c>
      <c r="D18" s="3" t="s">
        <v>20</v>
      </c>
      <c r="E18" s="3" t="s">
        <v>22</v>
      </c>
      <c r="F18" s="13">
        <v>296.89999999999998</v>
      </c>
      <c r="G18" s="3" t="s">
        <v>4</v>
      </c>
      <c r="J18" s="3" t="s">
        <v>181</v>
      </c>
    </row>
    <row r="19" spans="1:11" ht="13" x14ac:dyDescent="0.15">
      <c r="A19" s="3" t="s">
        <v>41</v>
      </c>
      <c r="B19" s="3" t="s">
        <v>6</v>
      </c>
      <c r="D19" s="3" t="s">
        <v>18</v>
      </c>
      <c r="E19" s="3" t="s">
        <v>22</v>
      </c>
      <c r="F19" s="11">
        <v>126</v>
      </c>
      <c r="G19" s="4" t="s">
        <v>16</v>
      </c>
      <c r="H19" s="12">
        <f>TableS5[[#This Row],[water_use_as_reported]]*2/3.78541</f>
        <v>66.571388568213209</v>
      </c>
      <c r="I19" s="3" t="s">
        <v>4</v>
      </c>
      <c r="J19" s="3" t="s">
        <v>183</v>
      </c>
      <c r="K19" s="3" t="s">
        <v>163</v>
      </c>
    </row>
    <row r="20" spans="1:11" ht="13" x14ac:dyDescent="0.15">
      <c r="A20" s="3" t="s">
        <v>41</v>
      </c>
      <c r="B20" s="3" t="s">
        <v>7</v>
      </c>
      <c r="D20" s="3" t="s">
        <v>18</v>
      </c>
      <c r="E20" s="3" t="s">
        <v>22</v>
      </c>
      <c r="F20" s="9">
        <v>6.81</v>
      </c>
      <c r="G20" s="4" t="s">
        <v>16</v>
      </c>
      <c r="H20" s="12">
        <f>TableS5[[#This Row],[water_use_as_reported]]*2/3.78541</f>
        <v>3.5980250488058094</v>
      </c>
      <c r="I20" s="3" t="s">
        <v>4</v>
      </c>
      <c r="J20" s="3" t="s">
        <v>183</v>
      </c>
      <c r="K20" s="3" t="s">
        <v>163</v>
      </c>
    </row>
    <row r="21" spans="1:11" ht="13" x14ac:dyDescent="0.15">
      <c r="A21" s="3" t="s">
        <v>41</v>
      </c>
      <c r="B21" s="3" t="s">
        <v>11</v>
      </c>
      <c r="C21" s="3" t="s">
        <v>31</v>
      </c>
      <c r="D21" s="3" t="s">
        <v>18</v>
      </c>
      <c r="E21" s="3" t="s">
        <v>22</v>
      </c>
      <c r="F21" s="7">
        <v>86</v>
      </c>
      <c r="G21" s="4" t="s">
        <v>17</v>
      </c>
      <c r="H21" s="8">
        <f>TableS5[[#This Row],[water_use_as_reported]]/0.97</f>
        <v>88.659793814432987</v>
      </c>
      <c r="I21" s="3" t="s">
        <v>4</v>
      </c>
      <c r="J21" s="3" t="s">
        <v>183</v>
      </c>
      <c r="K21" s="3" t="s">
        <v>124</v>
      </c>
    </row>
    <row r="22" spans="1:11" ht="13" x14ac:dyDescent="0.15">
      <c r="A22" s="3" t="s">
        <v>41</v>
      </c>
      <c r="B22" s="3" t="s">
        <v>14</v>
      </c>
      <c r="D22" s="3" t="s">
        <v>18</v>
      </c>
      <c r="E22" s="3" t="s">
        <v>22</v>
      </c>
      <c r="F22" s="13">
        <v>50.8</v>
      </c>
      <c r="G22" s="4" t="s">
        <v>16</v>
      </c>
      <c r="H22" s="12">
        <f>TableS5[[#This Row],[water_use_as_reported]]*2/3.78541</f>
        <v>26.839893168771678</v>
      </c>
      <c r="I22" s="3" t="s">
        <v>4</v>
      </c>
      <c r="J22" s="3" t="s">
        <v>183</v>
      </c>
      <c r="K22" s="3" t="s">
        <v>163</v>
      </c>
    </row>
    <row r="23" spans="1:11" x14ac:dyDescent="0.15">
      <c r="A23" s="3" t="s">
        <v>40</v>
      </c>
      <c r="B23" s="3" t="s">
        <v>11</v>
      </c>
      <c r="C23" s="3" t="s">
        <v>35</v>
      </c>
      <c r="D23" s="3" t="s">
        <v>18</v>
      </c>
      <c r="E23" s="3" t="s">
        <v>37</v>
      </c>
      <c r="F23" s="17">
        <v>8.9999999999999998E-4</v>
      </c>
      <c r="G23" s="3" t="s">
        <v>25</v>
      </c>
      <c r="H23" s="8"/>
      <c r="J23" s="3" t="s">
        <v>179</v>
      </c>
      <c r="K23" s="3" t="s">
        <v>128</v>
      </c>
    </row>
    <row r="24" spans="1:11" x14ac:dyDescent="0.15">
      <c r="A24" s="3" t="s">
        <v>40</v>
      </c>
      <c r="B24" s="3" t="s">
        <v>8</v>
      </c>
      <c r="C24" s="3" t="s">
        <v>32</v>
      </c>
      <c r="D24" s="3" t="s">
        <v>18</v>
      </c>
      <c r="E24" s="3" t="s">
        <v>37</v>
      </c>
      <c r="F24" s="17">
        <v>8.0000000000000002E-3</v>
      </c>
      <c r="G24" s="3" t="s">
        <v>25</v>
      </c>
      <c r="H24" s="8"/>
      <c r="J24" s="3" t="s">
        <v>179</v>
      </c>
    </row>
    <row r="25" spans="1:11" x14ac:dyDescent="0.15">
      <c r="A25" s="3" t="s">
        <v>39</v>
      </c>
      <c r="B25" s="3" t="s">
        <v>11</v>
      </c>
      <c r="C25" s="3" t="s">
        <v>35</v>
      </c>
      <c r="D25" s="3" t="s">
        <v>18</v>
      </c>
      <c r="E25" s="3" t="s">
        <v>37</v>
      </c>
      <c r="F25" s="17">
        <v>8.9999999999999998E-4</v>
      </c>
      <c r="G25" s="3" t="s">
        <v>25</v>
      </c>
      <c r="H25" s="8"/>
      <c r="J25" s="3" t="s">
        <v>179</v>
      </c>
      <c r="K25" s="3" t="s">
        <v>128</v>
      </c>
    </row>
    <row r="26" spans="1:11" x14ac:dyDescent="0.15">
      <c r="A26" s="3" t="s">
        <v>39</v>
      </c>
      <c r="B26" s="3" t="s">
        <v>8</v>
      </c>
      <c r="C26" s="3" t="s">
        <v>33</v>
      </c>
      <c r="D26" s="3" t="s">
        <v>18</v>
      </c>
      <c r="E26" s="3" t="s">
        <v>37</v>
      </c>
      <c r="F26" s="14">
        <v>5.4000000000000001E-4</v>
      </c>
      <c r="G26" s="3" t="s">
        <v>25</v>
      </c>
      <c r="H26" s="8"/>
      <c r="J26" s="3" t="s">
        <v>179</v>
      </c>
    </row>
    <row r="27" spans="1:11" x14ac:dyDescent="0.15">
      <c r="A27" s="3" t="s">
        <v>3</v>
      </c>
      <c r="B27" s="3" t="s">
        <v>6</v>
      </c>
      <c r="D27" s="3" t="s">
        <v>18</v>
      </c>
      <c r="E27" s="3" t="s">
        <v>37</v>
      </c>
      <c r="F27" s="15">
        <v>0.14000000000000001</v>
      </c>
      <c r="G27" s="3" t="s">
        <v>21</v>
      </c>
      <c r="H27" s="8"/>
      <c r="J27" s="3" t="s">
        <v>180</v>
      </c>
      <c r="K27" s="3" t="s">
        <v>127</v>
      </c>
    </row>
    <row r="28" spans="1:11" x14ac:dyDescent="0.15">
      <c r="A28" s="3" t="s">
        <v>3</v>
      </c>
      <c r="B28" s="3" t="s">
        <v>6</v>
      </c>
      <c r="D28" s="3" t="s">
        <v>18</v>
      </c>
      <c r="E28" s="3" t="s">
        <v>22</v>
      </c>
      <c r="F28" s="16">
        <v>2.52</v>
      </c>
      <c r="G28" s="3" t="s">
        <v>21</v>
      </c>
      <c r="H28" s="8"/>
      <c r="J28" s="3" t="s">
        <v>180</v>
      </c>
      <c r="K28" s="3" t="s">
        <v>127</v>
      </c>
    </row>
    <row r="29" spans="1:11" ht="13" x14ac:dyDescent="0.15">
      <c r="A29" s="3" t="s">
        <v>3</v>
      </c>
      <c r="B29" s="3" t="s">
        <v>6</v>
      </c>
      <c r="D29" s="3" t="s">
        <v>23</v>
      </c>
      <c r="E29" s="3" t="s">
        <v>22</v>
      </c>
      <c r="F29" s="16">
        <v>0.42</v>
      </c>
      <c r="G29" s="4" t="s">
        <v>24</v>
      </c>
      <c r="H29" s="8"/>
      <c r="J29" s="3" t="s">
        <v>180</v>
      </c>
      <c r="K29" s="3" t="s">
        <v>127</v>
      </c>
    </row>
    <row r="30" spans="1:11" x14ac:dyDescent="0.15">
      <c r="A30" s="3" t="s">
        <v>3</v>
      </c>
      <c r="B30" s="3" t="s">
        <v>11</v>
      </c>
      <c r="C30" s="3" t="s">
        <v>43</v>
      </c>
      <c r="D30" s="3" t="s">
        <v>18</v>
      </c>
      <c r="E30" s="3" t="s">
        <v>37</v>
      </c>
      <c r="F30" s="17">
        <v>1.2E-2</v>
      </c>
      <c r="G30" s="3" t="s">
        <v>21</v>
      </c>
      <c r="H30" s="8"/>
      <c r="J30" s="3" t="s">
        <v>180</v>
      </c>
      <c r="K30" s="3" t="s">
        <v>127</v>
      </c>
    </row>
    <row r="31" spans="1:11" x14ac:dyDescent="0.15">
      <c r="A31" s="3" t="s">
        <v>3</v>
      </c>
      <c r="B31" s="3" t="s">
        <v>11</v>
      </c>
      <c r="C31" s="3" t="s">
        <v>44</v>
      </c>
      <c r="D31" s="3" t="s">
        <v>18</v>
      </c>
      <c r="E31" s="3" t="s">
        <v>37</v>
      </c>
      <c r="F31" s="17">
        <v>1.2999999999999999E-2</v>
      </c>
      <c r="G31" s="3" t="s">
        <v>21</v>
      </c>
      <c r="H31" s="8"/>
      <c r="J31" s="3" t="s">
        <v>180</v>
      </c>
      <c r="K31" s="3" t="s">
        <v>127</v>
      </c>
    </row>
    <row r="32" spans="1:11" x14ac:dyDescent="0.15">
      <c r="A32" s="3" t="s">
        <v>3</v>
      </c>
      <c r="B32" s="3" t="s">
        <v>11</v>
      </c>
      <c r="C32" s="3" t="s">
        <v>45</v>
      </c>
      <c r="D32" s="3" t="s">
        <v>18</v>
      </c>
      <c r="E32" s="3" t="s">
        <v>37</v>
      </c>
      <c r="F32" s="17">
        <v>0.01</v>
      </c>
      <c r="G32" s="3" t="s">
        <v>21</v>
      </c>
      <c r="H32" s="8"/>
      <c r="J32" s="3" t="s">
        <v>180</v>
      </c>
      <c r="K32" s="3" t="s">
        <v>127</v>
      </c>
    </row>
    <row r="33" spans="1:11" x14ac:dyDescent="0.15">
      <c r="A33" s="3" t="s">
        <v>3</v>
      </c>
      <c r="B33" s="3" t="s">
        <v>11</v>
      </c>
      <c r="C33" s="3" t="s">
        <v>46</v>
      </c>
      <c r="D33" s="3" t="s">
        <v>18</v>
      </c>
      <c r="E33" s="3" t="s">
        <v>37</v>
      </c>
      <c r="F33" s="17">
        <v>0.01</v>
      </c>
      <c r="G33" s="3" t="s">
        <v>21</v>
      </c>
      <c r="H33" s="8"/>
      <c r="J33" s="3" t="s">
        <v>180</v>
      </c>
      <c r="K33" s="3" t="s">
        <v>127</v>
      </c>
    </row>
    <row r="34" spans="1:11" x14ac:dyDescent="0.15">
      <c r="A34" s="3" t="s">
        <v>3</v>
      </c>
      <c r="B34" s="3" t="s">
        <v>11</v>
      </c>
      <c r="C34" s="3" t="s">
        <v>43</v>
      </c>
      <c r="D34" s="3" t="s">
        <v>18</v>
      </c>
      <c r="E34" s="3" t="s">
        <v>22</v>
      </c>
      <c r="F34" s="16">
        <v>7.37</v>
      </c>
      <c r="G34" s="3" t="s">
        <v>21</v>
      </c>
      <c r="H34" s="8"/>
      <c r="J34" s="3" t="s">
        <v>180</v>
      </c>
      <c r="K34" s="3" t="s">
        <v>127</v>
      </c>
    </row>
    <row r="35" spans="1:11" x14ac:dyDescent="0.15">
      <c r="A35" s="3" t="s">
        <v>3</v>
      </c>
      <c r="B35" s="3" t="s">
        <v>11</v>
      </c>
      <c r="C35" s="3" t="s">
        <v>44</v>
      </c>
      <c r="D35" s="3" t="s">
        <v>18</v>
      </c>
      <c r="E35" s="3" t="s">
        <v>22</v>
      </c>
      <c r="F35" s="16">
        <v>7.66</v>
      </c>
      <c r="G35" s="3" t="s">
        <v>21</v>
      </c>
      <c r="H35" s="8"/>
      <c r="J35" s="3" t="s">
        <v>180</v>
      </c>
      <c r="K35" s="3" t="s">
        <v>127</v>
      </c>
    </row>
    <row r="36" spans="1:11" x14ac:dyDescent="0.15">
      <c r="A36" s="3" t="s">
        <v>3</v>
      </c>
      <c r="B36" s="3" t="s">
        <v>11</v>
      </c>
      <c r="C36" s="3" t="s">
        <v>45</v>
      </c>
      <c r="D36" s="3" t="s">
        <v>18</v>
      </c>
      <c r="E36" s="3" t="s">
        <v>22</v>
      </c>
      <c r="F36" s="16">
        <v>4.8499999999999996</v>
      </c>
      <c r="G36" s="3" t="s">
        <v>21</v>
      </c>
      <c r="H36" s="8"/>
      <c r="J36" s="3" t="s">
        <v>180</v>
      </c>
      <c r="K36" s="3" t="s">
        <v>127</v>
      </c>
    </row>
    <row r="37" spans="1:11" x14ac:dyDescent="0.15">
      <c r="A37" s="3" t="s">
        <v>3</v>
      </c>
      <c r="B37" s="3" t="s">
        <v>11</v>
      </c>
      <c r="C37" s="3" t="s">
        <v>46</v>
      </c>
      <c r="D37" s="3" t="s">
        <v>18</v>
      </c>
      <c r="E37" s="3" t="s">
        <v>22</v>
      </c>
      <c r="F37" s="16">
        <v>5.14</v>
      </c>
      <c r="G37" s="3" t="s">
        <v>21</v>
      </c>
      <c r="H37" s="8"/>
      <c r="J37" s="3" t="s">
        <v>180</v>
      </c>
      <c r="K37" s="3" t="s">
        <v>127</v>
      </c>
    </row>
    <row r="38" spans="1:11" ht="13" x14ac:dyDescent="0.15">
      <c r="A38" s="3" t="s">
        <v>3</v>
      </c>
      <c r="B38" s="3" t="s">
        <v>11</v>
      </c>
      <c r="C38" s="3" t="s">
        <v>43</v>
      </c>
      <c r="D38" s="3" t="s">
        <v>23</v>
      </c>
      <c r="E38" s="3" t="s">
        <v>22</v>
      </c>
      <c r="F38" s="16">
        <v>0.22</v>
      </c>
      <c r="G38" s="4" t="s">
        <v>24</v>
      </c>
      <c r="H38" s="8"/>
      <c r="J38" s="3" t="s">
        <v>180</v>
      </c>
      <c r="K38" s="3" t="s">
        <v>127</v>
      </c>
    </row>
    <row r="39" spans="1:11" ht="13" x14ac:dyDescent="0.15">
      <c r="A39" s="3" t="s">
        <v>3</v>
      </c>
      <c r="B39" s="3" t="s">
        <v>11</v>
      </c>
      <c r="C39" s="3" t="s">
        <v>44</v>
      </c>
      <c r="D39" s="3" t="s">
        <v>23</v>
      </c>
      <c r="E39" s="3" t="s">
        <v>22</v>
      </c>
      <c r="F39" s="16">
        <v>0.23</v>
      </c>
      <c r="G39" s="4" t="s">
        <v>24</v>
      </c>
      <c r="H39" s="8"/>
      <c r="J39" s="3" t="s">
        <v>180</v>
      </c>
      <c r="K39" s="3" t="s">
        <v>127</v>
      </c>
    </row>
    <row r="40" spans="1:11" ht="13" x14ac:dyDescent="0.15">
      <c r="A40" s="3" t="s">
        <v>3</v>
      </c>
      <c r="B40" s="3" t="s">
        <v>11</v>
      </c>
      <c r="C40" s="3" t="s">
        <v>45</v>
      </c>
      <c r="D40" s="3" t="s">
        <v>23</v>
      </c>
      <c r="E40" s="3" t="s">
        <v>22</v>
      </c>
      <c r="F40" s="16">
        <v>0.14000000000000001</v>
      </c>
      <c r="G40" s="4" t="s">
        <v>24</v>
      </c>
      <c r="H40" s="8"/>
      <c r="J40" s="3" t="s">
        <v>180</v>
      </c>
      <c r="K40" s="3" t="s">
        <v>127</v>
      </c>
    </row>
    <row r="41" spans="1:11" ht="13" x14ac:dyDescent="0.15">
      <c r="A41" s="3" t="s">
        <v>3</v>
      </c>
      <c r="B41" s="3" t="s">
        <v>11</v>
      </c>
      <c r="C41" s="3" t="s">
        <v>46</v>
      </c>
      <c r="D41" s="3" t="s">
        <v>23</v>
      </c>
      <c r="E41" s="3" t="s">
        <v>22</v>
      </c>
      <c r="F41" s="16">
        <v>1.4999999999999999E-2</v>
      </c>
      <c r="G41" s="4" t="s">
        <v>24</v>
      </c>
      <c r="H41" s="8"/>
      <c r="J41" s="3" t="s">
        <v>180</v>
      </c>
      <c r="K41" s="3" t="s">
        <v>127</v>
      </c>
    </row>
    <row r="42" spans="1:11" x14ac:dyDescent="0.15">
      <c r="A42" s="3" t="s">
        <v>3</v>
      </c>
      <c r="B42" s="3" t="s">
        <v>8</v>
      </c>
      <c r="D42" s="3" t="s">
        <v>18</v>
      </c>
      <c r="E42" s="3" t="s">
        <v>37</v>
      </c>
      <c r="F42" s="15">
        <v>6.0000000000000001E-3</v>
      </c>
      <c r="G42" s="3" t="s">
        <v>21</v>
      </c>
      <c r="H42" s="8"/>
      <c r="J42" s="3" t="s">
        <v>180</v>
      </c>
      <c r="K42" s="3" t="s">
        <v>127</v>
      </c>
    </row>
    <row r="43" spans="1:11" x14ac:dyDescent="0.15">
      <c r="A43" s="3" t="s">
        <v>3</v>
      </c>
      <c r="B43" s="3" t="s">
        <v>8</v>
      </c>
      <c r="D43" s="3" t="s">
        <v>18</v>
      </c>
      <c r="E43" s="3" t="s">
        <v>22</v>
      </c>
      <c r="F43" s="16">
        <v>2.5499999999999998</v>
      </c>
      <c r="G43" s="3" t="s">
        <v>21</v>
      </c>
      <c r="H43" s="8"/>
      <c r="J43" s="3" t="s">
        <v>180</v>
      </c>
      <c r="K43" s="3" t="s">
        <v>127</v>
      </c>
    </row>
    <row r="44" spans="1:11" ht="13" x14ac:dyDescent="0.15">
      <c r="A44" s="3" t="s">
        <v>3</v>
      </c>
      <c r="B44" s="3" t="s">
        <v>8</v>
      </c>
      <c r="D44" s="3" t="s">
        <v>23</v>
      </c>
      <c r="E44" s="3" t="s">
        <v>22</v>
      </c>
      <c r="F44" s="16">
        <v>0.43</v>
      </c>
      <c r="G44" s="4" t="s">
        <v>24</v>
      </c>
      <c r="H44" s="8"/>
      <c r="J44" s="3" t="s">
        <v>180</v>
      </c>
      <c r="K44" s="3" t="s">
        <v>127</v>
      </c>
    </row>
    <row r="45" spans="1:11" x14ac:dyDescent="0.15">
      <c r="A45" s="3" t="s">
        <v>3</v>
      </c>
      <c r="B45" s="3" t="s">
        <v>14</v>
      </c>
      <c r="C45" s="3" t="s">
        <v>47</v>
      </c>
      <c r="D45" s="3" t="s">
        <v>18</v>
      </c>
      <c r="E45" s="3" t="s">
        <v>37</v>
      </c>
      <c r="F45" s="15">
        <v>5.0000000000000001E-3</v>
      </c>
      <c r="G45" s="3" t="s">
        <v>21</v>
      </c>
      <c r="H45" s="8"/>
      <c r="J45" s="3" t="s">
        <v>180</v>
      </c>
      <c r="K45" s="3" t="s">
        <v>127</v>
      </c>
    </row>
    <row r="46" spans="1:11" x14ac:dyDescent="0.15">
      <c r="A46" s="3" t="s">
        <v>3</v>
      </c>
      <c r="B46" s="3" t="s">
        <v>14</v>
      </c>
      <c r="C46" s="3" t="s">
        <v>48</v>
      </c>
      <c r="D46" s="3" t="s">
        <v>18</v>
      </c>
      <c r="E46" s="3" t="s">
        <v>37</v>
      </c>
      <c r="F46" s="15">
        <v>4.0000000000000001E-3</v>
      </c>
      <c r="G46" s="3" t="s">
        <v>21</v>
      </c>
      <c r="H46" s="8"/>
      <c r="J46" s="3" t="s">
        <v>180</v>
      </c>
      <c r="K46" s="3" t="s">
        <v>127</v>
      </c>
    </row>
    <row r="47" spans="1:11" x14ac:dyDescent="0.15">
      <c r="A47" s="3" t="s">
        <v>3</v>
      </c>
      <c r="B47" s="3" t="s">
        <v>14</v>
      </c>
      <c r="C47" s="3" t="s">
        <v>47</v>
      </c>
      <c r="D47" s="3" t="s">
        <v>18</v>
      </c>
      <c r="E47" s="3" t="s">
        <v>22</v>
      </c>
      <c r="F47" s="16">
        <v>1.66</v>
      </c>
      <c r="G47" s="3" t="s">
        <v>21</v>
      </c>
      <c r="H47" s="8"/>
      <c r="J47" s="3" t="s">
        <v>180</v>
      </c>
      <c r="K47" s="3" t="s">
        <v>127</v>
      </c>
    </row>
    <row r="48" spans="1:11" x14ac:dyDescent="0.15">
      <c r="A48" s="3" t="s">
        <v>3</v>
      </c>
      <c r="B48" s="3" t="s">
        <v>14</v>
      </c>
      <c r="C48" s="3" t="s">
        <v>48</v>
      </c>
      <c r="D48" s="3" t="s">
        <v>18</v>
      </c>
      <c r="E48" s="3" t="s">
        <v>22</v>
      </c>
      <c r="F48" s="16">
        <v>2.2200000000000002</v>
      </c>
      <c r="G48" s="3" t="s">
        <v>21</v>
      </c>
      <c r="H48" s="8"/>
      <c r="J48" s="3" t="s">
        <v>180</v>
      </c>
      <c r="K48" s="3" t="s">
        <v>127</v>
      </c>
    </row>
    <row r="49" spans="1:11" ht="13" x14ac:dyDescent="0.15">
      <c r="A49" s="3" t="s">
        <v>3</v>
      </c>
      <c r="B49" s="3" t="s">
        <v>14</v>
      </c>
      <c r="C49" s="3" t="s">
        <v>47</v>
      </c>
      <c r="D49" s="3" t="s">
        <v>23</v>
      </c>
      <c r="E49" s="3" t="s">
        <v>22</v>
      </c>
      <c r="F49" s="16">
        <v>0.05</v>
      </c>
      <c r="G49" s="4" t="s">
        <v>24</v>
      </c>
      <c r="H49" s="8"/>
      <c r="J49" s="3" t="s">
        <v>180</v>
      </c>
      <c r="K49" s="3" t="s">
        <v>127</v>
      </c>
    </row>
    <row r="50" spans="1:11" ht="13" x14ac:dyDescent="0.15">
      <c r="A50" s="3" t="s">
        <v>3</v>
      </c>
      <c r="B50" s="3" t="s">
        <v>14</v>
      </c>
      <c r="C50" s="3" t="s">
        <v>48</v>
      </c>
      <c r="D50" s="3" t="s">
        <v>23</v>
      </c>
      <c r="E50" s="3" t="s">
        <v>22</v>
      </c>
      <c r="F50" s="16">
        <v>0.06</v>
      </c>
      <c r="G50" s="4" t="s">
        <v>24</v>
      </c>
      <c r="H50" s="8"/>
      <c r="J50" s="3" t="s">
        <v>180</v>
      </c>
      <c r="K50" s="3" t="s">
        <v>127</v>
      </c>
    </row>
    <row r="51" spans="1:11" ht="13" x14ac:dyDescent="0.15">
      <c r="A51" s="3" t="s">
        <v>2</v>
      </c>
      <c r="B51" s="3" t="s">
        <v>6</v>
      </c>
      <c r="C51" s="3" t="s">
        <v>30</v>
      </c>
      <c r="D51" s="3" t="s">
        <v>15</v>
      </c>
      <c r="E51" s="3" t="s">
        <v>22</v>
      </c>
      <c r="F51" s="9">
        <v>371.45933430285106</v>
      </c>
      <c r="G51" s="4" t="s">
        <v>4</v>
      </c>
      <c r="H51" s="4"/>
      <c r="I51" s="4"/>
      <c r="J51" s="3" t="s">
        <v>181</v>
      </c>
      <c r="K51" s="3" t="s">
        <v>126</v>
      </c>
    </row>
    <row r="52" spans="1:11" ht="13" x14ac:dyDescent="0.15">
      <c r="A52" s="3" t="s">
        <v>2</v>
      </c>
      <c r="B52" s="3" t="s">
        <v>11</v>
      </c>
      <c r="C52" s="3" t="s">
        <v>30</v>
      </c>
      <c r="D52" s="3" t="s">
        <v>15</v>
      </c>
      <c r="E52" s="3" t="s">
        <v>22</v>
      </c>
      <c r="F52" s="9">
        <v>628.20000000000005</v>
      </c>
      <c r="G52" s="4" t="s">
        <v>4</v>
      </c>
      <c r="H52" s="4"/>
      <c r="I52" s="4"/>
      <c r="J52" s="3" t="s">
        <v>181</v>
      </c>
      <c r="K52" s="3" t="s">
        <v>126</v>
      </c>
    </row>
    <row r="53" spans="1:11" ht="13" x14ac:dyDescent="0.15">
      <c r="A53" s="3" t="s">
        <v>2</v>
      </c>
      <c r="B53" s="3" t="s">
        <v>8</v>
      </c>
      <c r="C53" s="3" t="s">
        <v>30</v>
      </c>
      <c r="D53" s="3" t="s">
        <v>15</v>
      </c>
      <c r="E53" s="3" t="s">
        <v>22</v>
      </c>
      <c r="F53" s="9">
        <v>48.24</v>
      </c>
      <c r="G53" s="4" t="s">
        <v>4</v>
      </c>
      <c r="H53" s="4"/>
      <c r="I53" s="4"/>
      <c r="J53" s="3" t="s">
        <v>181</v>
      </c>
      <c r="K53" s="3" t="s">
        <v>126</v>
      </c>
    </row>
    <row r="54" spans="1:11" ht="13" x14ac:dyDescent="0.15">
      <c r="A54" s="3" t="s">
        <v>2</v>
      </c>
      <c r="B54" s="3" t="s">
        <v>13</v>
      </c>
      <c r="C54" s="3" t="s">
        <v>30</v>
      </c>
      <c r="D54" s="3" t="s">
        <v>15</v>
      </c>
      <c r="E54" s="3" t="s">
        <v>22</v>
      </c>
      <c r="F54" s="9">
        <v>269.80799999999999</v>
      </c>
      <c r="G54" s="4" t="s">
        <v>4</v>
      </c>
      <c r="H54" s="4"/>
      <c r="I54" s="4"/>
      <c r="J54" s="3" t="s">
        <v>181</v>
      </c>
      <c r="K54" s="3" t="s">
        <v>126</v>
      </c>
    </row>
    <row r="55" spans="1:11" ht="13" x14ac:dyDescent="0.15">
      <c r="A55" s="3" t="s">
        <v>2</v>
      </c>
      <c r="B55" s="3" t="s">
        <v>14</v>
      </c>
      <c r="C55" s="3" t="s">
        <v>30</v>
      </c>
      <c r="D55" s="3" t="s">
        <v>15</v>
      </c>
      <c r="E55" s="3" t="s">
        <v>22</v>
      </c>
      <c r="F55" s="9">
        <v>27.8</v>
      </c>
      <c r="G55" s="4" t="s">
        <v>4</v>
      </c>
      <c r="H55" s="4"/>
      <c r="I55" s="4"/>
      <c r="J55" s="3" t="s">
        <v>181</v>
      </c>
      <c r="K55" s="3" t="s">
        <v>126</v>
      </c>
    </row>
    <row r="56" spans="1:11" x14ac:dyDescent="0.15">
      <c r="A56" s="3" t="s">
        <v>27</v>
      </c>
      <c r="B56" s="3" t="s">
        <v>11</v>
      </c>
      <c r="D56" s="3" t="s">
        <v>18</v>
      </c>
      <c r="E56" s="3" t="s">
        <v>37</v>
      </c>
      <c r="F56" s="16">
        <v>2000</v>
      </c>
      <c r="G56" s="3" t="s">
        <v>28</v>
      </c>
      <c r="H56" s="8">
        <f>TableS5[[#This Row],[water_use_as_reported]]/0.97</f>
        <v>2061.855670103093</v>
      </c>
      <c r="I56" s="3" t="s">
        <v>4</v>
      </c>
      <c r="J56" s="3" t="s">
        <v>180</v>
      </c>
      <c r="K56" s="3" t="s">
        <v>164</v>
      </c>
    </row>
    <row r="57" spans="1:11" x14ac:dyDescent="0.15">
      <c r="A57" s="3" t="s">
        <v>27</v>
      </c>
      <c r="B57" s="3" t="s">
        <v>8</v>
      </c>
      <c r="D57" s="3" t="s">
        <v>18</v>
      </c>
      <c r="E57" s="3" t="s">
        <v>37</v>
      </c>
      <c r="F57" s="16">
        <v>300</v>
      </c>
      <c r="G57" s="3" t="s">
        <v>28</v>
      </c>
      <c r="H57" s="8">
        <f>TableS5[[#This Row],[water_use_as_reported]]/0.97</f>
        <v>309.2783505154639</v>
      </c>
      <c r="I57" s="3" t="s">
        <v>4</v>
      </c>
      <c r="J57" s="3" t="s">
        <v>180</v>
      </c>
      <c r="K57" s="3" t="s">
        <v>164</v>
      </c>
    </row>
    <row r="58" spans="1:11" x14ac:dyDescent="0.15">
      <c r="A58" s="3" t="s">
        <v>27</v>
      </c>
      <c r="B58" s="3" t="s">
        <v>14</v>
      </c>
      <c r="D58" s="3" t="s">
        <v>18</v>
      </c>
      <c r="E58" s="3" t="s">
        <v>37</v>
      </c>
      <c r="F58" s="16">
        <v>3000</v>
      </c>
      <c r="G58" s="3" t="s">
        <v>28</v>
      </c>
      <c r="H58" s="8">
        <f>TableS5[[#This Row],[water_use_as_reported]]/0.97</f>
        <v>3092.7835051546394</v>
      </c>
      <c r="I58" s="3" t="s">
        <v>4</v>
      </c>
      <c r="J58" s="3" t="s">
        <v>180</v>
      </c>
      <c r="K58" s="3" t="s">
        <v>164</v>
      </c>
    </row>
    <row r="59" spans="1:11" x14ac:dyDescent="0.15">
      <c r="A59" s="3" t="s">
        <v>42</v>
      </c>
      <c r="B59" s="3" t="s">
        <v>6</v>
      </c>
      <c r="C59" s="5" t="s">
        <v>49</v>
      </c>
      <c r="D59" s="3" t="s">
        <v>18</v>
      </c>
      <c r="E59" s="3" t="s">
        <v>22</v>
      </c>
      <c r="F59" s="7">
        <v>183</v>
      </c>
      <c r="G59" s="3" t="s">
        <v>26</v>
      </c>
      <c r="H59" s="8">
        <f>TableS5[[#This Row],[water_use_as_reported]]/1.42</f>
        <v>128.87323943661971</v>
      </c>
      <c r="I59" s="3" t="s">
        <v>4</v>
      </c>
      <c r="J59" s="3" t="s">
        <v>181</v>
      </c>
    </row>
    <row r="60" spans="1:11" x14ac:dyDescent="0.15">
      <c r="A60" s="3" t="s">
        <v>42</v>
      </c>
      <c r="B60" s="3" t="s">
        <v>6</v>
      </c>
      <c r="C60" s="5" t="s">
        <v>50</v>
      </c>
      <c r="D60" s="3" t="s">
        <v>18</v>
      </c>
      <c r="E60" s="3" t="s">
        <v>22</v>
      </c>
      <c r="F60" s="7">
        <v>175</v>
      </c>
      <c r="G60" s="3" t="s">
        <v>26</v>
      </c>
      <c r="H60" s="8">
        <f>TableS5[[#This Row],[water_use_as_reported]]/1.42</f>
        <v>123.23943661971832</v>
      </c>
      <c r="I60" s="3" t="s">
        <v>4</v>
      </c>
      <c r="J60" s="3" t="s">
        <v>181</v>
      </c>
    </row>
    <row r="61" spans="1:11" ht="13" x14ac:dyDescent="0.15">
      <c r="A61" s="3" t="s">
        <v>42</v>
      </c>
      <c r="B61" s="3" t="s">
        <v>11</v>
      </c>
      <c r="C61" s="3" t="s">
        <v>31</v>
      </c>
      <c r="D61" s="3" t="s">
        <v>18</v>
      </c>
      <c r="E61" s="3" t="s">
        <v>22</v>
      </c>
      <c r="F61" s="7">
        <v>86</v>
      </c>
      <c r="G61" s="4" t="s">
        <v>17</v>
      </c>
      <c r="H61" s="8">
        <f>TableS5[[#This Row],[water_use_as_reported]]/0.97</f>
        <v>88.659793814432987</v>
      </c>
      <c r="I61" s="3" t="s">
        <v>4</v>
      </c>
      <c r="J61" s="3" t="s">
        <v>181</v>
      </c>
      <c r="K61" s="3" t="s">
        <v>125</v>
      </c>
    </row>
  </sheetData>
  <sheetProtection sort="0" autoFilter="0"/>
  <pageMargins left="0.7" right="0.7" top="0.75" bottom="0.75" header="0.3" footer="0.3"/>
  <pageSetup orientation="portrait" r:id="rId1"/>
  <ignoredErrors>
    <ignoredError sqref="H21 H60" formula="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2 d 6 1 b 9 7 c - c 3 2 6 - 4 f e 9 - b 7 f 9 - 6 7 a 2 8 0 7 d 1 3 1 6 "   x m l n s = " h t t p : / / s c h e m a s . m i c r o s o f t . c o m / D a t a M a s h u p " > A A A A A B I D A A B Q S w M E F A A C A A g A W 2 x h V d h e i d O i A A A A 9 g A A A B I A H A B D b 2 5 m a W c v U G F j a 2 F n Z S 5 4 b W w g o h g A K K A U A A A A A A A A A A A A A A A A A A A A A A A A A A A A h Y + x D o I w F E V / h X S n L X U x 5 F E H V 0 l M i M a 1 K R U a 4 W F o s f y b g 5 / k L 4 h R 1 M 3 x n n u G e + / X G 6 z G t o k u p n e 2 w 4 w k l J P I o O 5 K i 1 V G B n + M l 2 Q l Y a v 0 S V U m m m R 0 6 e j K j N T e n 1 P G Q g g 0 L G j X V 0 x w n r B D v i l 0 b V p F P r L 9 L 8 c W n V e o D Z G w f 4 2 R g i Z c U M G n T c B m C L n F r y C m 7 t n + Q F g P j R 9 6 I w 3 G u w L Y H I G 9 P 8 g H U E s D B B Q A A g A I A F t s Y 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b b G F V K I p H u A 4 A A A A R A A A A E w A c A E Z v c m 1 1 b G F z L 1 N l Y 3 R p b 2 4 x L m 0 g o h g A K K A U A A A A A A A A A A A A A A A A A A A A A A A A A A A A K 0 5 N L s n M z 1 M I h t C G 1 g B Q S w E C L Q A U A A I A C A B b b G F V 2 F 6 J 0 6 I A A A D 2 A A A A E g A A A A A A A A A A A A A A A A A A A A A A Q 2 9 u Z m l n L 1 B h Y 2 t h Z 2 U u e G 1 s U E s B A i 0 A F A A C A A g A W 2 x h V Q / K 6 a u k A A A A 6 Q A A A B M A A A A A A A A A A A A A A A A A 7 g A A A F t D b 2 5 0 Z W 5 0 X 1 R 5 c G V z X S 5 4 b W x Q S w E C L Q A U A A I A C A B b b G F V 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u c b g L y + U e z P Y Q P x J B X a w A A A A A C A A A A A A A D Z g A A w A A A A B A A A A C p 6 d M Z z H e Q T R 8 M d M p I I R V x A A A A A A S A A A C g A A A A E A A A A O 7 5 A + c o d Q h R t Q R 5 V V N M T E d Q A A A A m U A F 6 l k G G g d 4 1 D B s s X 6 8 F O Q h z D O i r P V 1 a r s 4 p t c 6 n R 2 t k 3 h K 0 o C c M y E C l 9 R y m o s C C 5 u 7 B g a q V 6 Y P v M e Z 8 1 Y y Z G k x M Y Q F d + x f m T Q n l q H a G e U U A A A A + K n 9 8 g l C P X + u E n b w u n S K B 7 e P E w 0 = < / D a t a M a s h u p > 
</file>

<file path=customXml/itemProps1.xml><?xml version="1.0" encoding="utf-8"?>
<ds:datastoreItem xmlns:ds="http://schemas.openxmlformats.org/officeDocument/2006/customXml" ds:itemID="{6B374FCD-4961-4369-A3FE-EC951C55F1C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Table of contents</vt:lpstr>
      <vt:lpstr>Table S1</vt:lpstr>
      <vt:lpstr>Table S2</vt:lpstr>
      <vt:lpstr>Table S3</vt:lpstr>
      <vt:lpstr>Table S4</vt:lpstr>
      <vt:lpstr>Table S5</vt:lpstr>
      <vt:lpstr>Table S6</vt:lpstr>
      <vt:lpstr>Table S7</vt:lpstr>
      <vt:lpstr>Table S8</vt:lpstr>
      <vt:lpstr>Table S9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2021-03-08T15:59:10Z</dcterms:created>
  <dcterms:modified xsi:type="dcterms:W3CDTF">2022-11-02T15:08:50Z</dcterms:modified>
</cp:coreProperties>
</file>