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hatrick/Desktop/Science-projects/Cannbinoids CA Psychiatry/SR Cannabinoids Manuscripts/Re-Submission_CA_Youth/"/>
    </mc:Choice>
  </mc:AlternateContent>
  <xr:revisionPtr revIDLastSave="0" documentId="8_{782E12A3-1BC3-204E-91D5-60ED96127264}" xr6:coauthVersionLast="47" xr6:coauthVersionMax="47" xr10:uidLastSave="{00000000-0000-0000-0000-000000000000}"/>
  <bookViews>
    <workbookView xWindow="1420" yWindow="-24960" windowWidth="24240" windowHeight="13500" activeTab="2" xr2:uid="{BC06C6AE-F910-C045-9C3E-79F61388926B}"/>
  </bookViews>
  <sheets>
    <sheet name="Raw Data" sheetId="5" r:id="rId1"/>
    <sheet name="Data Availability Matrix" sheetId="1" r:id="rId2"/>
    <sheet name="Calculation_Excel_Proof" sheetId="2" r:id="rId3"/>
    <sheet name="Comprehensive Meta-Analyis Summ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9" i="2" l="1"/>
  <c r="AD19" i="2" s="1"/>
  <c r="Y17" i="2"/>
  <c r="AD35" i="2"/>
  <c r="AE35" i="2" s="1"/>
  <c r="AD31" i="2"/>
  <c r="AE31" i="2" s="1"/>
  <c r="Y29" i="2"/>
  <c r="AA29" i="2" s="1"/>
  <c r="Z29" i="2"/>
  <c r="Y28" i="2"/>
  <c r="Z28" i="2"/>
  <c r="AB28" i="2"/>
  <c r="AC28" i="2"/>
  <c r="Y27" i="2"/>
  <c r="Z27" i="2"/>
  <c r="AA27" i="2" s="1"/>
  <c r="AB27" i="2"/>
  <c r="AC27" i="2"/>
  <c r="AA23" i="2"/>
  <c r="Z23" i="2"/>
  <c r="Y23" i="2"/>
  <c r="AC23" i="2"/>
  <c r="AB23" i="2"/>
  <c r="AD23" i="2" s="1"/>
  <c r="AE23" i="2" s="1"/>
  <c r="AB19" i="2"/>
  <c r="AB17" i="2"/>
  <c r="Y13" i="2"/>
  <c r="AD13" i="2" s="1"/>
  <c r="AE13" i="2" s="1"/>
  <c r="Y14" i="2"/>
  <c r="AD14" i="2" s="1"/>
  <c r="AE14" i="2" s="1"/>
  <c r="Y7" i="2"/>
  <c r="AD7" i="2" s="1"/>
  <c r="AE7" i="2" s="1"/>
  <c r="Y10" i="2"/>
  <c r="AD10" i="2" s="1"/>
  <c r="AE10" i="2" s="1"/>
  <c r="Y4" i="2"/>
  <c r="AD4" i="2" s="1"/>
  <c r="AE4" i="2" s="1"/>
  <c r="Y2" i="2"/>
  <c r="AD2" i="2" s="1"/>
  <c r="AE2" i="2" s="1"/>
  <c r="AD27" i="2" l="1"/>
  <c r="AE27" i="2" s="1"/>
  <c r="AA28" i="2"/>
  <c r="AD28" i="2" s="1"/>
  <c r="AE28" i="2" s="1"/>
  <c r="AE19" i="2"/>
  <c r="AD17" i="2"/>
  <c r="AE17" i="2" s="1"/>
</calcChain>
</file>

<file path=xl/sharedStrings.xml><?xml version="1.0" encoding="utf-8"?>
<sst xmlns="http://schemas.openxmlformats.org/spreadsheetml/2006/main" count="632" uniqueCount="255">
  <si>
    <t>Data Availability Matrix Table</t>
  </si>
  <si>
    <t>Study</t>
  </si>
  <si>
    <t>Author (Year)</t>
  </si>
  <si>
    <t>Groups (n)</t>
  </si>
  <si>
    <t>Outcome Measure</t>
  </si>
  <si>
    <t>Pre Means</t>
  </si>
  <si>
    <t>Pre SDs</t>
  </si>
  <si>
    <t>Post Means</t>
  </si>
  <si>
    <t>Post SDs</t>
  </si>
  <si>
    <t>Change Scores</t>
  </si>
  <si>
    <t>P-values</t>
  </si>
  <si>
    <t>Notes</t>
  </si>
  <si>
    <t>Aran (2021)</t>
  </si>
  <si>
    <t>WP (40/45) PC (42/45) PLB (39/47)</t>
  </si>
  <si>
    <t>HSQ-ASD</t>
  </si>
  <si>
    <t>✓</t>
  </si>
  <si>
    <t>❌</t>
  </si>
  <si>
    <t>✓ (medians)</t>
  </si>
  <si>
    <t>Change scores as medians + ranges</t>
  </si>
  <si>
    <t>WP (45) PC (45) PLB (47)</t>
  </si>
  <si>
    <t>CGI-S</t>
  </si>
  <si>
    <t>Only baseline data</t>
  </si>
  <si>
    <t>CGI-I</t>
  </si>
  <si>
    <t>Only % of positive responses</t>
  </si>
  <si>
    <t>Schnapp (2022)</t>
  </si>
  <si>
    <t>WP (44) PC (42) PLB (45)</t>
  </si>
  <si>
    <t>CSHQ</t>
  </si>
  <si>
    <t>da Silva Junior (2024)</t>
  </si>
  <si>
    <t>WP (31) PLB (29)</t>
  </si>
  <si>
    <t>ATEC T</t>
  </si>
  <si>
    <t>No pre-intervention data</t>
  </si>
  <si>
    <t>CARS</t>
  </si>
  <si>
    <t>Efron (2020)</t>
  </si>
  <si>
    <t>PC (3) PLB (4)</t>
  </si>
  <si>
    <t>ABC</t>
  </si>
  <si>
    <t>Complete dataset</t>
  </si>
  <si>
    <t>DASS</t>
  </si>
  <si>
    <t>Berry-Kravis (2022)</t>
  </si>
  <si>
    <t>PC (110) PLB (102)</t>
  </si>
  <si>
    <t>ABC-CFXS SA</t>
  </si>
  <si>
    <t>✓ (LSM)</t>
  </si>
  <si>
    <t>Only change scores (LSM)</t>
  </si>
  <si>
    <t>Wilson (2019)</t>
  </si>
  <si>
    <t>PC (16) PLB (15) HC (19)</t>
  </si>
  <si>
    <t>Reaction time</t>
  </si>
  <si>
    <t>Appiah-Kusi (2020)</t>
  </si>
  <si>
    <t>PC (16) PLB (16) HC (26)</t>
  </si>
  <si>
    <t>Cortisol</t>
  </si>
  <si>
    <t>STAI</t>
  </si>
  <si>
    <t>Only AUC p-values</t>
  </si>
  <si>
    <t>van Boxel (2023)</t>
  </si>
  <si>
    <t>PC (16) PLB (15)</t>
  </si>
  <si>
    <t>DMN Connectivity</t>
  </si>
  <si>
    <t>Bergamaschi (2011)</t>
  </si>
  <si>
    <t>PC (12) PLB (12) HC (12)</t>
  </si>
  <si>
    <t>VAMS-Anxiety</t>
  </si>
  <si>
    <t>SDs estimated from figures</t>
  </si>
  <si>
    <t>PC (76) PLB (91)</t>
  </si>
  <si>
    <t>ABC-CFXS SA &gt;90% methyl.</t>
  </si>
  <si>
    <t>Methylation subgroup analysis</t>
  </si>
  <si>
    <t>Legend:</t>
  </si>
  <si>
    <t>✓ = Data available</t>
  </si>
  <si>
    <t>❌ = Data not available</t>
  </si>
  <si>
    <t>WP = Whole Plant</t>
  </si>
  <si>
    <t>PC = Pure Cannabinoid</t>
  </si>
  <si>
    <t>PLB = Placebo</t>
  </si>
  <si>
    <t>HC = Healthy Control</t>
  </si>
  <si>
    <t>LSM = Least Square Mean</t>
  </si>
  <si>
    <t>AUC = Area Under Curve</t>
  </si>
  <si>
    <t>methyl. = methylation</t>
  </si>
  <si>
    <t>Aran</t>
  </si>
  <si>
    <t>Year</t>
  </si>
  <si>
    <t xml:space="preserve">Outcome </t>
  </si>
  <si>
    <t>Pre_WP_Mean</t>
  </si>
  <si>
    <t>Pre_WP_SD</t>
  </si>
  <si>
    <t>Pre_WP_n</t>
  </si>
  <si>
    <t>Pre_PC_Mean</t>
  </si>
  <si>
    <t>Pre_PC_SD</t>
  </si>
  <si>
    <t>Pre_PC_n</t>
  </si>
  <si>
    <t>Pre_PLB_Mean</t>
  </si>
  <si>
    <t>Pre_PLB_SD</t>
  </si>
  <si>
    <t>Pre_PLB_n</t>
  </si>
  <si>
    <t>Post_WP_Mean</t>
  </si>
  <si>
    <t>Post_WP_SD</t>
  </si>
  <si>
    <t>Post_WP_n</t>
  </si>
  <si>
    <t>Post_PC_Mean</t>
  </si>
  <si>
    <t>Post_PC_SD</t>
  </si>
  <si>
    <t>Post_PC_n</t>
  </si>
  <si>
    <t>Post_PLB_Mean</t>
  </si>
  <si>
    <t>Post_PLB_SD</t>
  </si>
  <si>
    <t>Post_PLB_n</t>
  </si>
  <si>
    <t xml:space="preserve">Pooled SD: </t>
  </si>
  <si>
    <t>Cohens D:</t>
  </si>
  <si>
    <t>Cohens D</t>
  </si>
  <si>
    <t>WP vs PLB</t>
  </si>
  <si>
    <t>PC vs PLB</t>
  </si>
  <si>
    <t>Schnapp</t>
  </si>
  <si>
    <t>daSilva Junior</t>
  </si>
  <si>
    <t>between group effects using post-scores only</t>
  </si>
  <si>
    <t>Estimated SDs from Median Change ranges</t>
  </si>
  <si>
    <t>Berry Kravis</t>
  </si>
  <si>
    <t>SE</t>
  </si>
  <si>
    <t>SE of the difference</t>
  </si>
  <si>
    <t xml:space="preserve">SE = SD pooled x Sqrt(1/n1 + 1/n2), cohens d = difference/SD pooled </t>
  </si>
  <si>
    <t>Appiah Kusi</t>
  </si>
  <si>
    <t>Wilson</t>
  </si>
  <si>
    <t>RT</t>
  </si>
  <si>
    <t>Change scores PC</t>
  </si>
  <si>
    <t>Change sc PLB</t>
  </si>
  <si>
    <t>SD Poolec Changes PLB</t>
  </si>
  <si>
    <t xml:space="preserve">SD Pooled of changes PC
</t>
  </si>
  <si>
    <t>SD Pooled</t>
  </si>
  <si>
    <t>Calculate SDchange for each group using: SDchange = √(SDpre² + SDpost² - 2 × r × SDpre × SDpost) assuming r = 0.5</t>
  </si>
  <si>
    <t>PC vs PLb</t>
  </si>
  <si>
    <t>Van Boxel</t>
  </si>
  <si>
    <t>p-value time*treatment</t>
  </si>
  <si>
    <t>Anova F(1,28)</t>
  </si>
  <si>
    <t>d = √(F × (n1 + n2)/(n1 × n2))</t>
  </si>
  <si>
    <t>Bergamashi</t>
  </si>
  <si>
    <t>DMN connect</t>
  </si>
  <si>
    <t>VAMS</t>
  </si>
  <si>
    <t>ANOVA F7.2,118.5)</t>
  </si>
  <si>
    <t>p-value phase by group interaction</t>
  </si>
  <si>
    <t>Berry-Kravis</t>
  </si>
  <si>
    <t>Appiah-Kusi (Cort)</t>
  </si>
  <si>
    <t>Appiah-Kusi (STAI)</t>
  </si>
  <si>
    <t>van Boxel</t>
  </si>
  <si>
    <t>Bergamaschi</t>
  </si>
  <si>
    <t>Outcome</t>
  </si>
  <si>
    <t>Hedges' g [95% CI]</t>
  </si>
  <si>
    <t>Key Calculation</t>
  </si>
  <si>
    <t>WP(40) vs PLB(39)</t>
  </si>
  <si>
    <t>0.405 [-0.042, 0.852]</t>
  </si>
  <si>
    <t>d = (M₁-M₂)/SDpooled</t>
  </si>
  <si>
    <t>PC(42) vs PLB(39)</t>
  </si>
  <si>
    <t>0.119 [-0.318, 0.556]</t>
  </si>
  <si>
    <t>WP/PC(45) vs PLB(47)</t>
  </si>
  <si>
    <t>-</t>
  </si>
  <si>
    <t>WP(44) vs PLB(45)</t>
  </si>
  <si>
    <t>0.145 [-0.272, 0.562]</t>
  </si>
  <si>
    <t>PC(42) vs PLB(45)</t>
  </si>
  <si>
    <t>0.184 [-0.239, 0.607]</t>
  </si>
  <si>
    <t>WP(31) vs PLB(29)</t>
  </si>
  <si>
    <t>0.332 [-0.171, 0.835]</t>
  </si>
  <si>
    <t>0.488 [-0.019, 0.995]</t>
  </si>
  <si>
    <t>PC(3) vs PLB(4)</t>
  </si>
  <si>
    <t>PC(110) vs PLB(102)</t>
  </si>
  <si>
    <t>0.136 [-0.132, 0.404]</t>
  </si>
  <si>
    <t>d = LSMdiff/SDpooled</t>
  </si>
  <si>
    <t>PC(76) vs PLB(91)</t>
  </si>
  <si>
    <t>PC(16) vs PLB(15)</t>
  </si>
  <si>
    <t>0.122 [-0.591, 0.835]</t>
  </si>
  <si>
    <t>d = (ΔM₁-ΔM₂)/SDpooled</t>
  </si>
  <si>
    <t>PC(16) vs PLB(16)</t>
  </si>
  <si>
    <t>0.115 [-0.579, 0.809]</t>
  </si>
  <si>
    <t>DMN</t>
  </si>
  <si>
    <t>PC(16) vs PLB(14)</t>
  </si>
  <si>
    <t>0.776 [0.082, 1.470]</t>
  </si>
  <si>
    <t>d = √(F×(n₁+n₂)/(n₁×n₂))</t>
  </si>
  <si>
    <t>PC(12) vs PLB(12)</t>
  </si>
  <si>
    <t>0.992 [0.298, 1.686]</t>
  </si>
  <si>
    <t>Calculated from phases*group F-value</t>
  </si>
  <si>
    <t>M = Mean</t>
  </si>
  <si>
    <t>ΔM = Change in Mean</t>
  </si>
  <si>
    <t>LSM = Least Squares Mean</t>
  </si>
  <si>
    <t>SD = Standard Deviation</t>
  </si>
  <si>
    <t>SE = Standard Error</t>
  </si>
  <si>
    <t>F = F-statistic</t>
  </si>
  <si>
    <t>n = sample size</t>
  </si>
  <si>
    <t>Excluded Primary Outcomes:</t>
  </si>
  <si>
    <t>Aran (2021) - CGI-S: Only baseline data available</t>
  </si>
  <si>
    <t>Aran (2021) - CGI-I: Only categorical data (percentages)</t>
  </si>
  <si>
    <t>Efron (2020) - ABC: Sample size too small (n&lt;10)</t>
  </si>
  <si>
    <t>Efron (2020) - DASS: Sample size too small (n&lt;10)</t>
  </si>
  <si>
    <t>*Subgroup analysis of original Berry-Kravis study</t>
  </si>
  <si>
    <t>Pre-Post Design Studies</t>
  </si>
  <si>
    <t>Group</t>
  </si>
  <si>
    <t>N</t>
  </si>
  <si>
    <t>Pre Mean</t>
  </si>
  <si>
    <t>Pre SD</t>
  </si>
  <si>
    <t>Post Mean</t>
  </si>
  <si>
    <t>Post SD</t>
  </si>
  <si>
    <t>Change Score</t>
  </si>
  <si>
    <t>Change SD</t>
  </si>
  <si>
    <t>WP</t>
  </si>
  <si>
    <t>n/a</t>
  </si>
  <si>
    <t>1.35*</t>
  </si>
  <si>
    <t>*SD estimated from range (-3.8 to 1.6)</t>
  </si>
  <si>
    <t>PC</t>
  </si>
  <si>
    <t>1.73*</t>
  </si>
  <si>
    <t>*SD estimated from range (-4.4 to 2.5)</t>
  </si>
  <si>
    <t>PLB</t>
  </si>
  <si>
    <t>1.55*</t>
  </si>
  <si>
    <t>*SD estimated from range (-3.7 to 2.5)</t>
  </si>
  <si>
    <t>54.74*</t>
  </si>
  <si>
    <t>*SDchange calculated</t>
  </si>
  <si>
    <t>48.89*</t>
  </si>
  <si>
    <t>126.14*</t>
  </si>
  <si>
    <t>118.26*</t>
  </si>
  <si>
    <t>10.11*</t>
  </si>
  <si>
    <t>10.94*</t>
  </si>
  <si>
    <t>Post-Only Design Studies</t>
  </si>
  <si>
    <t>da Silva (ATEC)</t>
  </si>
  <si>
    <t>da Silva (CARS)</t>
  </si>
  <si>
    <t>Studies Reporting LSM Changes</t>
  </si>
  <si>
    <t>LSM Change</t>
  </si>
  <si>
    <t>Berry-Kravis (&gt;90%)</t>
  </si>
  <si>
    <t>Methylation subgroup</t>
  </si>
  <si>
    <t>Studies with F-Statistics</t>
  </si>
  <si>
    <t>F value</t>
  </si>
  <si>
    <t>df</t>
  </si>
  <si>
    <t>p-value</t>
  </si>
  <si>
    <t>PC(16) PLB(14)</t>
  </si>
  <si>
    <t>F(1,28) = 4.775</t>
  </si>
  <si>
    <t>1,28</t>
  </si>
  <si>
    <t>Time*treatment interaction</t>
  </si>
  <si>
    <t>PC(12) PLB(12)</t>
  </si>
  <si>
    <t>F(7.2,118.5) = 6.4</t>
  </si>
  <si>
    <t>7.2,118.5</t>
  </si>
  <si>
    <t>&lt;0.001</t>
  </si>
  <si>
    <t>Phases*group interaction</t>
  </si>
  <si>
    <t>n/a = not available</t>
  </si>
  <si>
    <t>Notes on Calculations:</t>
  </si>
  <si>
    <t>SDchange when not reported = √(SDpre² + SDpost² - 2 × r × SDpre × SDpost), assuming r = 0.5</t>
  </si>
  <si>
    <t>Range to SD conversion: SD ≈ Range/4 for n &gt; 30</t>
  </si>
  <si>
    <t>LSM changes used directly with reported SE</t>
  </si>
  <si>
    <t>F-statistics converted using: d = √(F × (n1 + n2)/(n1 × n2))</t>
  </si>
  <si>
    <t>difference</t>
  </si>
  <si>
    <t>Cohens d</t>
  </si>
  <si>
    <t>0.713 [0.384, 1.042]</t>
  </si>
  <si>
    <t>0.300 [-0.394, 0.994]</t>
  </si>
  <si>
    <t>I/E</t>
  </si>
  <si>
    <t>I</t>
  </si>
  <si>
    <t>E</t>
  </si>
  <si>
    <t xml:space="preserve">Aran </t>
  </si>
  <si>
    <t xml:space="preserve">Schnapp </t>
  </si>
  <si>
    <t xml:space="preserve">da Silva </t>
  </si>
  <si>
    <t>da Silva</t>
  </si>
  <si>
    <t xml:space="preserve">Efron </t>
  </si>
  <si>
    <t xml:space="preserve">Berry-Kravis </t>
  </si>
  <si>
    <t>Berry-Kravis*</t>
  </si>
  <si>
    <t>Appiah-Kusi</t>
  </si>
  <si>
    <t xml:space="preserve">Appiah-Kusi </t>
  </si>
  <si>
    <t>C' d</t>
  </si>
  <si>
    <t>Change scores, 
SD estimated from ranges</t>
  </si>
  <si>
    <t>Only baseline 
data available</t>
  </si>
  <si>
    <t>Only percentages
 of positive responses</t>
  </si>
  <si>
    <t>Change scores with 
reported SDs</t>
  </si>
  <si>
    <t>Post-only
 comparison</t>
  </si>
  <si>
    <t>Sample size
 too small (n&lt;10)</t>
  </si>
  <si>
    <t>Sample size 
too small (n&lt;10)</t>
  </si>
  <si>
    <t>LSM change 
scores with SE</t>
  </si>
  <si>
    <t>Methylation 
subgroup analysis</t>
  </si>
  <si>
    <t>Pre-post 
change comparison</t>
  </si>
  <si>
    <t>Calculated  from time*treatment F-value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</si>
</sst>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0"/>
      <color theme="1"/>
      <name val="Arial Unicode MS"/>
      <family val="2"/>
    </font>
    <font>
      <b/>
      <sz val="1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0" fillId="0" borderId="0" xfId="0" applyAlignment="1">
      <alignment wrapText="1"/>
    </xf>
    <xf numFmtId="0" fontId="4" fillId="0" borderId="0" xfId="0" applyFont="1"/>
    <xf numFmtId="164" fontId="1" fillId="0" borderId="0" xfId="0" applyNumberFormat="1" applyFont="1"/>
    <xf numFmtId="0" fontId="5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B0648-EF62-DA41-9B1B-7A8F220FA98B}">
  <dimension ref="B2:K58"/>
  <sheetViews>
    <sheetView workbookViewId="0">
      <selection activeCell="J35" sqref="J35"/>
    </sheetView>
  </sheetViews>
  <sheetFormatPr baseColWidth="10" defaultRowHeight="16" x14ac:dyDescent="0.2"/>
  <cols>
    <col min="2" max="2" width="21.83203125" customWidth="1"/>
  </cols>
  <sheetData>
    <row r="2" spans="2:11" ht="24" x14ac:dyDescent="0.3">
      <c r="B2" s="5" t="s">
        <v>175</v>
      </c>
    </row>
    <row r="3" spans="2:11" ht="17" x14ac:dyDescent="0.25">
      <c r="B3" s="2"/>
    </row>
    <row r="4" spans="2:11" x14ac:dyDescent="0.2">
      <c r="B4" s="3" t="s">
        <v>1</v>
      </c>
      <c r="C4" s="3" t="s">
        <v>176</v>
      </c>
      <c r="D4" s="3" t="s">
        <v>177</v>
      </c>
      <c r="E4" s="3" t="s">
        <v>178</v>
      </c>
      <c r="F4" s="3" t="s">
        <v>179</v>
      </c>
      <c r="G4" s="3" t="s">
        <v>180</v>
      </c>
      <c r="H4" s="3" t="s">
        <v>181</v>
      </c>
      <c r="I4" s="3" t="s">
        <v>182</v>
      </c>
      <c r="J4" s="3" t="s">
        <v>183</v>
      </c>
      <c r="K4" s="3" t="s">
        <v>11</v>
      </c>
    </row>
    <row r="5" spans="2:11" x14ac:dyDescent="0.2">
      <c r="B5" t="s">
        <v>70</v>
      </c>
      <c r="C5" t="s">
        <v>184</v>
      </c>
      <c r="D5">
        <v>40</v>
      </c>
      <c r="E5">
        <v>3.7</v>
      </c>
      <c r="F5">
        <v>2.1</v>
      </c>
      <c r="G5" t="s">
        <v>185</v>
      </c>
      <c r="H5" t="s">
        <v>185</v>
      </c>
      <c r="I5">
        <v>-1.1000000000000001</v>
      </c>
      <c r="J5" t="s">
        <v>186</v>
      </c>
      <c r="K5" t="s">
        <v>187</v>
      </c>
    </row>
    <row r="6" spans="2:11" x14ac:dyDescent="0.2">
      <c r="C6" t="s">
        <v>188</v>
      </c>
      <c r="D6">
        <v>42</v>
      </c>
      <c r="E6">
        <v>3.2</v>
      </c>
      <c r="F6">
        <v>1.5</v>
      </c>
      <c r="G6" t="s">
        <v>185</v>
      </c>
      <c r="H6" t="s">
        <v>185</v>
      </c>
      <c r="I6">
        <v>-0.7</v>
      </c>
      <c r="J6" t="s">
        <v>189</v>
      </c>
      <c r="K6" t="s">
        <v>190</v>
      </c>
    </row>
    <row r="7" spans="2:11" x14ac:dyDescent="0.2">
      <c r="C7" t="s">
        <v>191</v>
      </c>
      <c r="D7">
        <v>39</v>
      </c>
      <c r="E7">
        <v>3.7</v>
      </c>
      <c r="F7">
        <v>1.5</v>
      </c>
      <c r="G7" t="s">
        <v>185</v>
      </c>
      <c r="H7" t="s">
        <v>185</v>
      </c>
      <c r="I7">
        <v>-0.5</v>
      </c>
      <c r="J7" t="s">
        <v>192</v>
      </c>
      <c r="K7" t="s">
        <v>193</v>
      </c>
    </row>
    <row r="8" spans="2:11" x14ac:dyDescent="0.2">
      <c r="B8" t="s">
        <v>96</v>
      </c>
      <c r="C8" t="s">
        <v>184</v>
      </c>
      <c r="D8">
        <v>44</v>
      </c>
      <c r="E8">
        <v>49.7</v>
      </c>
      <c r="F8">
        <v>9.6</v>
      </c>
      <c r="G8" t="s">
        <v>185</v>
      </c>
      <c r="H8" t="s">
        <v>185</v>
      </c>
      <c r="I8">
        <v>-2.2999999999999998</v>
      </c>
      <c r="J8">
        <v>5.6</v>
      </c>
    </row>
    <row r="9" spans="2:11" x14ac:dyDescent="0.2">
      <c r="C9" t="s">
        <v>188</v>
      </c>
      <c r="D9">
        <v>42</v>
      </c>
      <c r="E9">
        <v>50.1</v>
      </c>
      <c r="F9">
        <v>9.4</v>
      </c>
      <c r="G9" t="s">
        <v>185</v>
      </c>
      <c r="H9" t="s">
        <v>185</v>
      </c>
      <c r="I9">
        <v>-2.9</v>
      </c>
      <c r="J9">
        <v>9.1999999999999993</v>
      </c>
    </row>
    <row r="10" spans="2:11" x14ac:dyDescent="0.2">
      <c r="C10" t="s">
        <v>191</v>
      </c>
      <c r="D10">
        <v>45</v>
      </c>
      <c r="E10">
        <v>49.7</v>
      </c>
      <c r="F10">
        <v>8.6999999999999993</v>
      </c>
      <c r="G10" t="s">
        <v>185</v>
      </c>
      <c r="H10" t="s">
        <v>185</v>
      </c>
      <c r="I10">
        <v>-1.4</v>
      </c>
      <c r="J10">
        <v>6.6</v>
      </c>
    </row>
    <row r="11" spans="2:11" x14ac:dyDescent="0.2">
      <c r="B11" t="s">
        <v>105</v>
      </c>
      <c r="C11" t="s">
        <v>188</v>
      </c>
      <c r="D11">
        <v>16</v>
      </c>
      <c r="E11">
        <v>262.68</v>
      </c>
      <c r="F11">
        <v>58.6</v>
      </c>
      <c r="G11">
        <v>248</v>
      </c>
      <c r="H11">
        <v>49.72</v>
      </c>
      <c r="I11">
        <v>14.68</v>
      </c>
      <c r="J11" t="s">
        <v>194</v>
      </c>
      <c r="K11" t="s">
        <v>195</v>
      </c>
    </row>
    <row r="12" spans="2:11" x14ac:dyDescent="0.2">
      <c r="C12" t="s">
        <v>191</v>
      </c>
      <c r="D12">
        <v>15</v>
      </c>
      <c r="E12">
        <v>251.93</v>
      </c>
      <c r="F12">
        <v>52.02</v>
      </c>
      <c r="G12">
        <v>243.79</v>
      </c>
      <c r="H12">
        <v>44.96</v>
      </c>
      <c r="I12">
        <v>8.14</v>
      </c>
      <c r="J12" t="s">
        <v>196</v>
      </c>
      <c r="K12" t="s">
        <v>195</v>
      </c>
    </row>
    <row r="13" spans="2:11" x14ac:dyDescent="0.2">
      <c r="B13" t="s">
        <v>124</v>
      </c>
      <c r="C13" t="s">
        <v>188</v>
      </c>
      <c r="D13">
        <v>16</v>
      </c>
      <c r="E13">
        <v>397.15</v>
      </c>
      <c r="F13">
        <v>117.9</v>
      </c>
      <c r="G13">
        <v>365.67</v>
      </c>
      <c r="H13">
        <v>132.94</v>
      </c>
      <c r="I13">
        <v>31.48</v>
      </c>
      <c r="J13" t="s">
        <v>197</v>
      </c>
      <c r="K13" t="s">
        <v>195</v>
      </c>
    </row>
    <row r="14" spans="2:11" x14ac:dyDescent="0.2">
      <c r="C14" t="s">
        <v>191</v>
      </c>
      <c r="D14">
        <v>16</v>
      </c>
      <c r="E14">
        <v>343.47</v>
      </c>
      <c r="F14">
        <v>121.02</v>
      </c>
      <c r="G14">
        <v>297.47000000000003</v>
      </c>
      <c r="H14">
        <v>115.07</v>
      </c>
      <c r="I14">
        <v>46</v>
      </c>
      <c r="J14" t="s">
        <v>198</v>
      </c>
      <c r="K14" t="s">
        <v>195</v>
      </c>
    </row>
    <row r="15" spans="2:11" x14ac:dyDescent="0.2">
      <c r="B15" t="s">
        <v>125</v>
      </c>
      <c r="C15" t="s">
        <v>188</v>
      </c>
      <c r="D15">
        <v>16</v>
      </c>
      <c r="E15">
        <v>37.33</v>
      </c>
      <c r="F15">
        <v>8.66</v>
      </c>
      <c r="G15">
        <v>44.31</v>
      </c>
      <c r="H15">
        <v>11.11</v>
      </c>
      <c r="I15">
        <v>6.98</v>
      </c>
      <c r="J15" t="s">
        <v>199</v>
      </c>
      <c r="K15" t="s">
        <v>195</v>
      </c>
    </row>
    <row r="16" spans="2:11" x14ac:dyDescent="0.2">
      <c r="C16" t="s">
        <v>191</v>
      </c>
      <c r="D16">
        <v>16</v>
      </c>
      <c r="E16">
        <v>38.07</v>
      </c>
      <c r="F16">
        <v>10.210000000000001</v>
      </c>
      <c r="G16">
        <v>48.31</v>
      </c>
      <c r="H16">
        <v>11.53</v>
      </c>
      <c r="I16">
        <v>10.24</v>
      </c>
      <c r="J16" t="s">
        <v>200</v>
      </c>
      <c r="K16" t="s">
        <v>195</v>
      </c>
    </row>
    <row r="19" spans="2:7" ht="24" x14ac:dyDescent="0.3">
      <c r="B19" s="5" t="s">
        <v>201</v>
      </c>
    </row>
    <row r="20" spans="2:7" ht="17" x14ac:dyDescent="0.25">
      <c r="B20" s="2"/>
    </row>
    <row r="21" spans="2:7" x14ac:dyDescent="0.2">
      <c r="B21" s="3" t="s">
        <v>1</v>
      </c>
      <c r="C21" s="3" t="s">
        <v>176</v>
      </c>
      <c r="D21" s="3" t="s">
        <v>177</v>
      </c>
      <c r="E21" s="3" t="s">
        <v>180</v>
      </c>
      <c r="F21" s="3" t="s">
        <v>181</v>
      </c>
      <c r="G21" s="3" t="s">
        <v>11</v>
      </c>
    </row>
    <row r="22" spans="2:7" x14ac:dyDescent="0.2">
      <c r="B22" t="s">
        <v>202</v>
      </c>
      <c r="C22" t="s">
        <v>184</v>
      </c>
      <c r="D22">
        <v>31</v>
      </c>
      <c r="E22">
        <v>64.84</v>
      </c>
      <c r="F22">
        <v>26.82</v>
      </c>
    </row>
    <row r="23" spans="2:7" x14ac:dyDescent="0.2">
      <c r="C23" t="s">
        <v>191</v>
      </c>
      <c r="D23">
        <v>29</v>
      </c>
      <c r="E23">
        <v>75</v>
      </c>
      <c r="F23">
        <v>32.89</v>
      </c>
    </row>
    <row r="24" spans="2:7" x14ac:dyDescent="0.2">
      <c r="B24" t="s">
        <v>203</v>
      </c>
      <c r="C24" t="s">
        <v>184</v>
      </c>
      <c r="D24">
        <v>31</v>
      </c>
      <c r="E24">
        <v>33.47</v>
      </c>
      <c r="F24">
        <v>8.48</v>
      </c>
    </row>
    <row r="25" spans="2:7" x14ac:dyDescent="0.2">
      <c r="C25" t="s">
        <v>191</v>
      </c>
      <c r="D25">
        <v>29</v>
      </c>
      <c r="E25">
        <v>37.83</v>
      </c>
      <c r="F25">
        <v>9.02</v>
      </c>
    </row>
    <row r="28" spans="2:7" ht="24" x14ac:dyDescent="0.3">
      <c r="B28" s="5" t="s">
        <v>204</v>
      </c>
    </row>
    <row r="29" spans="2:7" ht="17" x14ac:dyDescent="0.25">
      <c r="B29" s="2"/>
    </row>
    <row r="30" spans="2:7" x14ac:dyDescent="0.2">
      <c r="B30" s="3" t="s">
        <v>1</v>
      </c>
      <c r="C30" s="3" t="s">
        <v>176</v>
      </c>
      <c r="D30" s="3" t="s">
        <v>177</v>
      </c>
      <c r="E30" s="3" t="s">
        <v>205</v>
      </c>
      <c r="F30" s="3" t="s">
        <v>101</v>
      </c>
      <c r="G30" s="3" t="s">
        <v>11</v>
      </c>
    </row>
    <row r="31" spans="2:7" x14ac:dyDescent="0.2">
      <c r="B31" t="s">
        <v>123</v>
      </c>
      <c r="C31" t="s">
        <v>188</v>
      </c>
      <c r="D31">
        <v>110</v>
      </c>
      <c r="E31">
        <v>-2.68</v>
      </c>
      <c r="F31">
        <v>0.39</v>
      </c>
    </row>
    <row r="32" spans="2:7" x14ac:dyDescent="0.2">
      <c r="C32" t="s">
        <v>191</v>
      </c>
      <c r="D32">
        <v>102</v>
      </c>
      <c r="E32">
        <v>-2.29</v>
      </c>
      <c r="F32">
        <v>0.39</v>
      </c>
    </row>
    <row r="33" spans="2:7" x14ac:dyDescent="0.2">
      <c r="B33" t="s">
        <v>206</v>
      </c>
      <c r="C33" t="s">
        <v>188</v>
      </c>
      <c r="D33">
        <v>76</v>
      </c>
      <c r="E33">
        <v>-2.99</v>
      </c>
      <c r="F33">
        <v>0.43</v>
      </c>
      <c r="G33" t="s">
        <v>207</v>
      </c>
    </row>
    <row r="34" spans="2:7" x14ac:dyDescent="0.2">
      <c r="C34" t="s">
        <v>191</v>
      </c>
      <c r="D34">
        <v>91</v>
      </c>
      <c r="E34">
        <v>-1</v>
      </c>
      <c r="F34">
        <v>0.43</v>
      </c>
      <c r="G34" t="s">
        <v>207</v>
      </c>
    </row>
    <row r="37" spans="2:7" ht="24" x14ac:dyDescent="0.3">
      <c r="B37" s="5" t="s">
        <v>208</v>
      </c>
    </row>
    <row r="38" spans="2:7" ht="17" x14ac:dyDescent="0.25">
      <c r="B38" s="2"/>
    </row>
    <row r="39" spans="2:7" x14ac:dyDescent="0.2">
      <c r="B39" s="3" t="s">
        <v>1</v>
      </c>
      <c r="C39" s="3" t="s">
        <v>3</v>
      </c>
      <c r="D39" s="3" t="s">
        <v>209</v>
      </c>
      <c r="E39" s="3" t="s">
        <v>210</v>
      </c>
      <c r="F39" s="3" t="s">
        <v>211</v>
      </c>
      <c r="G39" s="3" t="s">
        <v>11</v>
      </c>
    </row>
    <row r="40" spans="2:7" x14ac:dyDescent="0.2">
      <c r="B40" t="s">
        <v>126</v>
      </c>
      <c r="C40" t="s">
        <v>212</v>
      </c>
      <c r="D40" t="s">
        <v>213</v>
      </c>
      <c r="E40" t="s">
        <v>214</v>
      </c>
      <c r="F40">
        <v>3.6999999999999998E-2</v>
      </c>
      <c r="G40" t="s">
        <v>215</v>
      </c>
    </row>
    <row r="41" spans="2:7" x14ac:dyDescent="0.2">
      <c r="B41" t="s">
        <v>127</v>
      </c>
      <c r="C41" t="s">
        <v>216</v>
      </c>
      <c r="D41" t="s">
        <v>217</v>
      </c>
      <c r="E41" t="s">
        <v>218</v>
      </c>
      <c r="F41" t="s">
        <v>219</v>
      </c>
      <c r="G41" t="s">
        <v>220</v>
      </c>
    </row>
    <row r="43" spans="2:7" x14ac:dyDescent="0.2">
      <c r="B43" t="s">
        <v>60</v>
      </c>
    </row>
    <row r="44" spans="2:7" x14ac:dyDescent="0.2">
      <c r="B44" t="s">
        <v>63</v>
      </c>
    </row>
    <row r="45" spans="2:7" x14ac:dyDescent="0.2">
      <c r="B45" t="s">
        <v>64</v>
      </c>
    </row>
    <row r="46" spans="2:7" x14ac:dyDescent="0.2">
      <c r="B46" t="s">
        <v>65</v>
      </c>
    </row>
    <row r="47" spans="2:7" x14ac:dyDescent="0.2">
      <c r="B47" t="s">
        <v>164</v>
      </c>
    </row>
    <row r="48" spans="2:7" x14ac:dyDescent="0.2">
      <c r="B48" t="s">
        <v>166</v>
      </c>
    </row>
    <row r="49" spans="2:2" x14ac:dyDescent="0.2">
      <c r="B49" t="s">
        <v>165</v>
      </c>
    </row>
    <row r="50" spans="2:2" x14ac:dyDescent="0.2">
      <c r="B50" t="s">
        <v>221</v>
      </c>
    </row>
    <row r="54" spans="2:2" x14ac:dyDescent="0.2">
      <c r="B54" t="s">
        <v>222</v>
      </c>
    </row>
    <row r="55" spans="2:2" x14ac:dyDescent="0.2">
      <c r="B55" t="s">
        <v>223</v>
      </c>
    </row>
    <row r="56" spans="2:2" x14ac:dyDescent="0.2">
      <c r="B56" t="s">
        <v>224</v>
      </c>
    </row>
    <row r="57" spans="2:2" x14ac:dyDescent="0.2">
      <c r="B57" t="s">
        <v>225</v>
      </c>
    </row>
    <row r="58" spans="2:2" x14ac:dyDescent="0.2">
      <c r="B58" t="s">
        <v>226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98331-BECA-2941-831F-F1D4F8A25176}">
  <dimension ref="C4:M34"/>
  <sheetViews>
    <sheetView topLeftCell="C1" workbookViewId="0">
      <selection activeCell="C24" sqref="C24:C34"/>
    </sheetView>
  </sheetViews>
  <sheetFormatPr baseColWidth="10" defaultRowHeight="16" x14ac:dyDescent="0.2"/>
  <cols>
    <col min="4" max="4" width="21.5" customWidth="1"/>
    <col min="5" max="5" width="30.5" bestFit="1" customWidth="1"/>
    <col min="6" max="6" width="25.1640625" customWidth="1"/>
    <col min="8" max="8" width="11.5" customWidth="1"/>
    <col min="9" max="9" width="12.33203125" customWidth="1"/>
    <col min="10" max="10" width="9" customWidth="1"/>
    <col min="11" max="11" width="15" customWidth="1"/>
    <col min="12" max="12" width="9.33203125" customWidth="1"/>
    <col min="13" max="13" width="26.6640625" customWidth="1"/>
  </cols>
  <sheetData>
    <row r="4" spans="3:13" ht="31" x14ac:dyDescent="0.35">
      <c r="C4" s="1" t="s">
        <v>0</v>
      </c>
    </row>
    <row r="5" spans="3:13" ht="17" x14ac:dyDescent="0.25">
      <c r="C5" s="2"/>
    </row>
    <row r="6" spans="3:13" x14ac:dyDescent="0.2">
      <c r="C6" s="3" t="s">
        <v>1</v>
      </c>
      <c r="D6" s="3" t="s">
        <v>2</v>
      </c>
      <c r="E6" s="3" t="s">
        <v>3</v>
      </c>
      <c r="F6" s="3" t="s">
        <v>4</v>
      </c>
      <c r="G6" s="3" t="s">
        <v>5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3:13" x14ac:dyDescent="0.2">
      <c r="C7">
        <v>1</v>
      </c>
      <c r="D7" t="s">
        <v>12</v>
      </c>
      <c r="E7" t="s">
        <v>13</v>
      </c>
      <c r="F7" t="s">
        <v>14</v>
      </c>
      <c r="G7" t="s">
        <v>15</v>
      </c>
      <c r="H7" t="s">
        <v>15</v>
      </c>
      <c r="I7" t="s">
        <v>16</v>
      </c>
      <c r="J7" t="s">
        <v>16</v>
      </c>
      <c r="K7" t="s">
        <v>17</v>
      </c>
      <c r="L7" t="s">
        <v>15</v>
      </c>
      <c r="M7" t="s">
        <v>18</v>
      </c>
    </row>
    <row r="8" spans="3:13" x14ac:dyDescent="0.2">
      <c r="C8">
        <v>1</v>
      </c>
      <c r="D8" t="s">
        <v>12</v>
      </c>
      <c r="E8" t="s">
        <v>19</v>
      </c>
      <c r="F8" t="s">
        <v>20</v>
      </c>
      <c r="G8" t="s">
        <v>15</v>
      </c>
      <c r="H8" t="s">
        <v>15</v>
      </c>
      <c r="I8" t="s">
        <v>16</v>
      </c>
      <c r="J8" t="s">
        <v>16</v>
      </c>
      <c r="K8" t="s">
        <v>16</v>
      </c>
      <c r="L8" t="s">
        <v>16</v>
      </c>
      <c r="M8" t="s">
        <v>21</v>
      </c>
    </row>
    <row r="9" spans="3:13" x14ac:dyDescent="0.2">
      <c r="C9">
        <v>1</v>
      </c>
      <c r="D9" t="s">
        <v>12</v>
      </c>
      <c r="E9" t="s">
        <v>19</v>
      </c>
      <c r="F9" t="s">
        <v>22</v>
      </c>
      <c r="G9" t="s">
        <v>16</v>
      </c>
      <c r="H9" t="s">
        <v>16</v>
      </c>
      <c r="I9" t="s">
        <v>15</v>
      </c>
      <c r="J9" t="s">
        <v>16</v>
      </c>
      <c r="K9" t="s">
        <v>16</v>
      </c>
      <c r="L9" t="s">
        <v>15</v>
      </c>
      <c r="M9" t="s">
        <v>23</v>
      </c>
    </row>
    <row r="10" spans="3:13" x14ac:dyDescent="0.2">
      <c r="C10">
        <v>2</v>
      </c>
      <c r="D10" t="s">
        <v>24</v>
      </c>
      <c r="E10" t="s">
        <v>25</v>
      </c>
      <c r="F10" t="s">
        <v>26</v>
      </c>
      <c r="G10" t="s">
        <v>15</v>
      </c>
      <c r="H10" t="s">
        <v>15</v>
      </c>
      <c r="I10" t="s">
        <v>16</v>
      </c>
      <c r="J10" t="s">
        <v>16</v>
      </c>
      <c r="K10" t="s">
        <v>15</v>
      </c>
      <c r="L10" t="s">
        <v>15</v>
      </c>
    </row>
    <row r="11" spans="3:13" x14ac:dyDescent="0.2">
      <c r="C11">
        <v>3</v>
      </c>
      <c r="D11" t="s">
        <v>27</v>
      </c>
      <c r="E11" t="s">
        <v>28</v>
      </c>
      <c r="F11" t="s">
        <v>29</v>
      </c>
      <c r="G11" t="s">
        <v>16</v>
      </c>
      <c r="H11" t="s">
        <v>16</v>
      </c>
      <c r="I11" t="s">
        <v>15</v>
      </c>
      <c r="J11" t="s">
        <v>15</v>
      </c>
      <c r="K11" t="s">
        <v>16</v>
      </c>
      <c r="L11" t="s">
        <v>15</v>
      </c>
      <c r="M11" t="s">
        <v>30</v>
      </c>
    </row>
    <row r="12" spans="3:13" x14ac:dyDescent="0.2">
      <c r="C12">
        <v>3</v>
      </c>
      <c r="D12" t="s">
        <v>27</v>
      </c>
      <c r="E12" t="s">
        <v>28</v>
      </c>
      <c r="F12" t="s">
        <v>31</v>
      </c>
      <c r="G12" t="s">
        <v>16</v>
      </c>
      <c r="H12" t="s">
        <v>16</v>
      </c>
      <c r="I12" t="s">
        <v>15</v>
      </c>
      <c r="J12" t="s">
        <v>15</v>
      </c>
      <c r="K12" t="s">
        <v>16</v>
      </c>
      <c r="L12" t="s">
        <v>15</v>
      </c>
      <c r="M12" t="s">
        <v>30</v>
      </c>
    </row>
    <row r="13" spans="3:13" x14ac:dyDescent="0.2">
      <c r="C13">
        <v>4</v>
      </c>
      <c r="D13" t="s">
        <v>32</v>
      </c>
      <c r="E13" t="s">
        <v>33</v>
      </c>
      <c r="F13" t="s">
        <v>34</v>
      </c>
      <c r="G13" t="s">
        <v>15</v>
      </c>
      <c r="H13" t="s">
        <v>15</v>
      </c>
      <c r="I13" t="s">
        <v>15</v>
      </c>
      <c r="J13" t="s">
        <v>15</v>
      </c>
      <c r="K13" t="s">
        <v>16</v>
      </c>
      <c r="L13" t="s">
        <v>16</v>
      </c>
      <c r="M13" t="s">
        <v>35</v>
      </c>
    </row>
    <row r="14" spans="3:13" x14ac:dyDescent="0.2">
      <c r="C14">
        <v>4</v>
      </c>
      <c r="D14" t="s">
        <v>32</v>
      </c>
      <c r="E14" t="s">
        <v>33</v>
      </c>
      <c r="F14" t="s">
        <v>36</v>
      </c>
      <c r="G14" t="s">
        <v>15</v>
      </c>
      <c r="H14" t="s">
        <v>15</v>
      </c>
      <c r="I14" t="s">
        <v>15</v>
      </c>
      <c r="J14" t="s">
        <v>15</v>
      </c>
      <c r="K14" t="s">
        <v>16</v>
      </c>
      <c r="L14" t="s">
        <v>16</v>
      </c>
      <c r="M14" t="s">
        <v>35</v>
      </c>
    </row>
    <row r="15" spans="3:13" x14ac:dyDescent="0.2">
      <c r="C15">
        <v>5</v>
      </c>
      <c r="D15" t="s">
        <v>37</v>
      </c>
      <c r="E15" t="s">
        <v>38</v>
      </c>
      <c r="F15" t="s">
        <v>39</v>
      </c>
      <c r="G15" t="s">
        <v>16</v>
      </c>
      <c r="H15" t="s">
        <v>16</v>
      </c>
      <c r="I15" t="s">
        <v>16</v>
      </c>
      <c r="J15" t="s">
        <v>15</v>
      </c>
      <c r="K15" t="s">
        <v>40</v>
      </c>
      <c r="L15" t="s">
        <v>15</v>
      </c>
      <c r="M15" t="s">
        <v>41</v>
      </c>
    </row>
    <row r="16" spans="3:13" x14ac:dyDescent="0.2">
      <c r="C16">
        <v>5</v>
      </c>
      <c r="D16" t="s">
        <v>37</v>
      </c>
      <c r="E16" t="s">
        <v>57</v>
      </c>
      <c r="F16" t="s">
        <v>58</v>
      </c>
      <c r="G16" t="s">
        <v>16</v>
      </c>
      <c r="H16" t="s">
        <v>16</v>
      </c>
      <c r="I16" t="s">
        <v>16</v>
      </c>
      <c r="J16" t="s">
        <v>15</v>
      </c>
      <c r="K16" t="s">
        <v>40</v>
      </c>
      <c r="L16" t="s">
        <v>15</v>
      </c>
      <c r="M16" t="s">
        <v>59</v>
      </c>
    </row>
    <row r="17" spans="3:13" x14ac:dyDescent="0.2">
      <c r="C17">
        <v>6</v>
      </c>
      <c r="D17" t="s">
        <v>42</v>
      </c>
      <c r="E17" t="s">
        <v>43</v>
      </c>
      <c r="F17" t="s">
        <v>44</v>
      </c>
      <c r="G17" t="s">
        <v>15</v>
      </c>
      <c r="H17" t="s">
        <v>15</v>
      </c>
      <c r="I17" t="s">
        <v>15</v>
      </c>
      <c r="J17" t="s">
        <v>15</v>
      </c>
      <c r="K17" t="s">
        <v>16</v>
      </c>
      <c r="L17" t="s">
        <v>15</v>
      </c>
      <c r="M17" t="s">
        <v>35</v>
      </c>
    </row>
    <row r="18" spans="3:13" x14ac:dyDescent="0.2">
      <c r="C18">
        <v>7</v>
      </c>
      <c r="D18" t="s">
        <v>45</v>
      </c>
      <c r="E18" t="s">
        <v>46</v>
      </c>
      <c r="F18" t="s">
        <v>47</v>
      </c>
      <c r="G18" t="s">
        <v>15</v>
      </c>
      <c r="H18" t="s">
        <v>15</v>
      </c>
      <c r="I18" t="s">
        <v>15</v>
      </c>
      <c r="J18" t="s">
        <v>15</v>
      </c>
      <c r="K18" t="s">
        <v>16</v>
      </c>
      <c r="L18" t="s">
        <v>16</v>
      </c>
      <c r="M18" t="s">
        <v>35</v>
      </c>
    </row>
    <row r="19" spans="3:13" x14ac:dyDescent="0.2">
      <c r="C19">
        <v>7</v>
      </c>
      <c r="D19" t="s">
        <v>45</v>
      </c>
      <c r="E19" t="s">
        <v>46</v>
      </c>
      <c r="F19" t="s">
        <v>48</v>
      </c>
      <c r="G19" t="s">
        <v>15</v>
      </c>
      <c r="H19" t="s">
        <v>15</v>
      </c>
      <c r="I19" t="s">
        <v>15</v>
      </c>
      <c r="J19" t="s">
        <v>15</v>
      </c>
      <c r="K19" t="s">
        <v>16</v>
      </c>
      <c r="L19" t="s">
        <v>16</v>
      </c>
      <c r="M19" t="s">
        <v>49</v>
      </c>
    </row>
    <row r="20" spans="3:13" x14ac:dyDescent="0.2">
      <c r="C20">
        <v>8</v>
      </c>
      <c r="D20" t="s">
        <v>50</v>
      </c>
      <c r="E20" t="s">
        <v>51</v>
      </c>
      <c r="F20" t="s">
        <v>52</v>
      </c>
      <c r="G20" t="s">
        <v>15</v>
      </c>
      <c r="H20" t="s">
        <v>15</v>
      </c>
      <c r="I20" t="s">
        <v>15</v>
      </c>
      <c r="J20" t="s">
        <v>15</v>
      </c>
      <c r="K20" t="s">
        <v>16</v>
      </c>
      <c r="L20" t="s">
        <v>15</v>
      </c>
      <c r="M20" t="s">
        <v>35</v>
      </c>
    </row>
    <row r="21" spans="3:13" x14ac:dyDescent="0.2">
      <c r="C21">
        <v>9</v>
      </c>
      <c r="D21" t="s">
        <v>53</v>
      </c>
      <c r="E21" t="s">
        <v>54</v>
      </c>
      <c r="F21" t="s">
        <v>55</v>
      </c>
      <c r="G21" t="s">
        <v>15</v>
      </c>
      <c r="H21" t="s">
        <v>15</v>
      </c>
      <c r="I21" t="s">
        <v>16</v>
      </c>
      <c r="J21" t="s">
        <v>16</v>
      </c>
      <c r="K21" t="s">
        <v>15</v>
      </c>
      <c r="L21" t="s">
        <v>15</v>
      </c>
      <c r="M21" t="s">
        <v>56</v>
      </c>
    </row>
    <row r="24" spans="3:13" x14ac:dyDescent="0.2">
      <c r="C24" t="s">
        <v>60</v>
      </c>
    </row>
    <row r="26" spans="3:13" x14ac:dyDescent="0.2">
      <c r="C26" t="s">
        <v>61</v>
      </c>
    </row>
    <row r="27" spans="3:13" x14ac:dyDescent="0.2">
      <c r="C27" t="s">
        <v>62</v>
      </c>
    </row>
    <row r="28" spans="3:13" x14ac:dyDescent="0.2">
      <c r="C28" t="s">
        <v>63</v>
      </c>
    </row>
    <row r="29" spans="3:13" x14ac:dyDescent="0.2">
      <c r="C29" t="s">
        <v>64</v>
      </c>
    </row>
    <row r="30" spans="3:13" x14ac:dyDescent="0.2">
      <c r="C30" t="s">
        <v>65</v>
      </c>
    </row>
    <row r="31" spans="3:13" x14ac:dyDescent="0.2">
      <c r="C31" t="s">
        <v>66</v>
      </c>
    </row>
    <row r="32" spans="3:13" x14ac:dyDescent="0.2">
      <c r="C32" t="s">
        <v>67</v>
      </c>
    </row>
    <row r="33" spans="3:3" x14ac:dyDescent="0.2">
      <c r="C33" t="s">
        <v>68</v>
      </c>
    </row>
    <row r="34" spans="3:3" x14ac:dyDescent="0.2">
      <c r="C34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F02B5-180C-A54E-8A8D-878417361341}">
  <dimension ref="A1:AG35"/>
  <sheetViews>
    <sheetView tabSelected="1" zoomScale="101" workbookViewId="0">
      <selection activeCell="AD18" sqref="O18:AD19"/>
    </sheetView>
  </sheetViews>
  <sheetFormatPr baseColWidth="10" defaultRowHeight="16" x14ac:dyDescent="0.2"/>
  <cols>
    <col min="2" max="2" width="20.1640625" customWidth="1"/>
    <col min="4" max="4" width="12.1640625" bestFit="1" customWidth="1"/>
    <col min="5" max="5" width="13.33203125" bestFit="1" customWidth="1"/>
    <col min="15" max="15" width="16" customWidth="1"/>
    <col min="16" max="16" width="12.5" customWidth="1"/>
    <col min="17" max="17" width="9.33203125" customWidth="1"/>
    <col min="25" max="25" width="29.83203125" bestFit="1" customWidth="1"/>
    <col min="28" max="28" width="17.5" bestFit="1" customWidth="1"/>
    <col min="29" max="29" width="12.83203125" bestFit="1" customWidth="1"/>
    <col min="31" max="31" width="10.83203125" style="6"/>
  </cols>
  <sheetData>
    <row r="1" spans="1:33" x14ac:dyDescent="0.2">
      <c r="B1" t="s">
        <v>1</v>
      </c>
      <c r="C1" t="s">
        <v>71</v>
      </c>
      <c r="D1" t="s">
        <v>72</v>
      </c>
      <c r="E1" t="s">
        <v>73</v>
      </c>
      <c r="F1" t="s">
        <v>74</v>
      </c>
      <c r="G1" t="s">
        <v>75</v>
      </c>
      <c r="K1" t="s">
        <v>79</v>
      </c>
      <c r="L1" t="s">
        <v>80</v>
      </c>
      <c r="M1" t="s">
        <v>81</v>
      </c>
      <c r="O1" t="s">
        <v>82</v>
      </c>
      <c r="P1" t="s">
        <v>83</v>
      </c>
      <c r="Q1" t="s">
        <v>84</v>
      </c>
      <c r="U1" t="s">
        <v>88</v>
      </c>
      <c r="V1" t="s">
        <v>89</v>
      </c>
      <c r="W1" t="s">
        <v>90</v>
      </c>
      <c r="Y1" t="s">
        <v>91</v>
      </c>
      <c r="AB1" t="s">
        <v>102</v>
      </c>
      <c r="AC1" t="s">
        <v>101</v>
      </c>
      <c r="AD1" t="s">
        <v>92</v>
      </c>
      <c r="AE1" s="6" t="s">
        <v>93</v>
      </c>
    </row>
    <row r="2" spans="1:33" x14ac:dyDescent="0.2">
      <c r="A2" t="s">
        <v>94</v>
      </c>
      <c r="B2" t="s">
        <v>70</v>
      </c>
      <c r="C2">
        <v>2021</v>
      </c>
      <c r="D2" t="s">
        <v>14</v>
      </c>
      <c r="E2">
        <v>3.7</v>
      </c>
      <c r="F2">
        <v>2.1</v>
      </c>
      <c r="G2">
        <v>40</v>
      </c>
      <c r="K2">
        <v>3.7</v>
      </c>
      <c r="L2">
        <v>1.5</v>
      </c>
      <c r="M2">
        <v>39</v>
      </c>
      <c r="O2">
        <v>-1.1000000000000001</v>
      </c>
      <c r="P2">
        <v>1.35</v>
      </c>
      <c r="Q2">
        <v>40</v>
      </c>
      <c r="U2">
        <v>-0.5</v>
      </c>
      <c r="V2">
        <v>1.55</v>
      </c>
      <c r="W2">
        <v>39</v>
      </c>
      <c r="Y2">
        <f>SQRT(((P2^2)*(Q2-1)+(V2^2)*(W2-1))/(Q2+W2-2))</f>
        <v>1.4521479835863034</v>
      </c>
      <c r="AD2">
        <f>(O2-U2)/Y2</f>
        <v>-0.41318103029569175</v>
      </c>
      <c r="AE2" s="6">
        <f>AD2*-1</f>
        <v>0.41318103029569175</v>
      </c>
      <c r="AG2" t="s">
        <v>99</v>
      </c>
    </row>
    <row r="3" spans="1:33" x14ac:dyDescent="0.2">
      <c r="A3" t="s">
        <v>95</v>
      </c>
      <c r="E3" t="s">
        <v>76</v>
      </c>
      <c r="F3" t="s">
        <v>77</v>
      </c>
      <c r="G3" t="s">
        <v>78</v>
      </c>
      <c r="K3" t="s">
        <v>79</v>
      </c>
      <c r="L3" t="s">
        <v>80</v>
      </c>
      <c r="M3" t="s">
        <v>81</v>
      </c>
      <c r="O3" t="s">
        <v>85</v>
      </c>
      <c r="P3" t="s">
        <v>86</v>
      </c>
      <c r="Q3" t="s">
        <v>87</v>
      </c>
      <c r="U3" t="s">
        <v>88</v>
      </c>
      <c r="V3" t="s">
        <v>89</v>
      </c>
      <c r="W3" t="s">
        <v>90</v>
      </c>
    </row>
    <row r="4" spans="1:33" x14ac:dyDescent="0.2">
      <c r="A4" t="s">
        <v>95</v>
      </c>
      <c r="D4" t="s">
        <v>14</v>
      </c>
      <c r="E4">
        <v>3.2</v>
      </c>
      <c r="F4">
        <v>1.5</v>
      </c>
      <c r="G4">
        <v>42</v>
      </c>
      <c r="K4">
        <v>3.7</v>
      </c>
      <c r="L4">
        <v>1.5</v>
      </c>
      <c r="M4">
        <v>39</v>
      </c>
      <c r="O4">
        <v>-0.7</v>
      </c>
      <c r="P4">
        <v>1.7</v>
      </c>
      <c r="Q4">
        <v>42</v>
      </c>
      <c r="U4">
        <v>-0.5</v>
      </c>
      <c r="V4">
        <v>1.55</v>
      </c>
      <c r="W4">
        <v>39</v>
      </c>
      <c r="Y4">
        <f t="shared" ref="Y4" si="0">SQRT(((P4^2)*(Q4-1)+(V4^2)*(W4-1))/(Q4+W4-2))</f>
        <v>1.62957243751664</v>
      </c>
      <c r="AD4">
        <f>(O4-U4)/Y4</f>
        <v>-0.12273158001174016</v>
      </c>
      <c r="AE4" s="6">
        <f t="shared" ref="AE4" si="1">AD4*-1</f>
        <v>0.12273158001174016</v>
      </c>
      <c r="AG4" t="s">
        <v>99</v>
      </c>
    </row>
    <row r="6" spans="1:33" x14ac:dyDescent="0.2">
      <c r="B6" t="s">
        <v>96</v>
      </c>
      <c r="C6">
        <v>2022</v>
      </c>
      <c r="E6" t="s">
        <v>73</v>
      </c>
      <c r="F6" t="s">
        <v>74</v>
      </c>
      <c r="G6" t="s">
        <v>75</v>
      </c>
      <c r="K6" t="s">
        <v>79</v>
      </c>
      <c r="L6" t="s">
        <v>80</v>
      </c>
      <c r="M6" t="s">
        <v>81</v>
      </c>
      <c r="O6" t="s">
        <v>82</v>
      </c>
      <c r="P6" t="s">
        <v>83</v>
      </c>
      <c r="Q6" t="s">
        <v>84</v>
      </c>
      <c r="U6" t="s">
        <v>88</v>
      </c>
      <c r="V6" t="s">
        <v>89</v>
      </c>
      <c r="W6" t="s">
        <v>90</v>
      </c>
    </row>
    <row r="7" spans="1:33" x14ac:dyDescent="0.2">
      <c r="A7" t="s">
        <v>94</v>
      </c>
      <c r="D7" t="s">
        <v>26</v>
      </c>
      <c r="E7">
        <v>49.7</v>
      </c>
      <c r="F7">
        <v>9.6</v>
      </c>
      <c r="G7">
        <v>44</v>
      </c>
      <c r="K7">
        <v>49.7</v>
      </c>
      <c r="L7">
        <v>8.6999999999999993</v>
      </c>
      <c r="M7">
        <v>45</v>
      </c>
      <c r="O7">
        <v>-2.2999999999999998</v>
      </c>
      <c r="P7">
        <v>5.6</v>
      </c>
      <c r="Q7">
        <v>44</v>
      </c>
      <c r="U7">
        <v>-1.4</v>
      </c>
      <c r="V7">
        <v>6.6</v>
      </c>
      <c r="W7">
        <v>45</v>
      </c>
      <c r="Y7">
        <f t="shared" ref="Y7:Y14" si="2">SQRT(((P7^2)*(Q7-1)+(V7^2)*(W7-1))/(Q7+W7-2))</f>
        <v>6.1261827382578735</v>
      </c>
      <c r="AD7">
        <f>(O7-U7)/Y7</f>
        <v>-0.14691040709241665</v>
      </c>
      <c r="AE7" s="6">
        <f>AD7*-1</f>
        <v>0.14691040709241665</v>
      </c>
    </row>
    <row r="9" spans="1:33" x14ac:dyDescent="0.2">
      <c r="A9" t="s">
        <v>95</v>
      </c>
      <c r="E9" t="s">
        <v>76</v>
      </c>
      <c r="F9" t="s">
        <v>77</v>
      </c>
      <c r="G9" t="s">
        <v>78</v>
      </c>
      <c r="K9" t="s">
        <v>79</v>
      </c>
      <c r="L9" t="s">
        <v>80</v>
      </c>
      <c r="M9" t="s">
        <v>81</v>
      </c>
      <c r="O9" t="s">
        <v>85</v>
      </c>
      <c r="P9" t="s">
        <v>86</v>
      </c>
      <c r="Q9" t="s">
        <v>87</v>
      </c>
      <c r="U9" t="s">
        <v>88</v>
      </c>
      <c r="V9" t="s">
        <v>89</v>
      </c>
      <c r="W9" t="s">
        <v>90</v>
      </c>
    </row>
    <row r="10" spans="1:33" x14ac:dyDescent="0.2">
      <c r="D10" t="s">
        <v>26</v>
      </c>
      <c r="E10">
        <v>50.1</v>
      </c>
      <c r="F10">
        <v>9.4</v>
      </c>
      <c r="G10">
        <v>42</v>
      </c>
      <c r="K10">
        <v>49.7</v>
      </c>
      <c r="L10">
        <v>8.6999999999999993</v>
      </c>
      <c r="M10">
        <v>45</v>
      </c>
      <c r="O10">
        <v>-2.9</v>
      </c>
      <c r="P10">
        <v>9.1999999999999993</v>
      </c>
      <c r="Q10">
        <v>42</v>
      </c>
      <c r="U10">
        <v>-1.4</v>
      </c>
      <c r="V10">
        <v>6.6</v>
      </c>
      <c r="W10">
        <v>45</v>
      </c>
      <c r="Y10">
        <f t="shared" si="2"/>
        <v>7.9608453585991352</v>
      </c>
      <c r="AD10">
        <f>(O10-U10)/Y10</f>
        <v>-0.18842220046137839</v>
      </c>
      <c r="AE10" s="6">
        <f>AD10*-1</f>
        <v>0.18842220046137839</v>
      </c>
    </row>
    <row r="12" spans="1:33" x14ac:dyDescent="0.2">
      <c r="B12" t="s">
        <v>97</v>
      </c>
      <c r="C12">
        <v>2024</v>
      </c>
      <c r="E12" t="s">
        <v>73</v>
      </c>
      <c r="F12" t="s">
        <v>74</v>
      </c>
      <c r="G12" t="s">
        <v>75</v>
      </c>
      <c r="K12" t="s">
        <v>79</v>
      </c>
      <c r="L12" t="s">
        <v>80</v>
      </c>
      <c r="M12" t="s">
        <v>81</v>
      </c>
      <c r="O12" t="s">
        <v>82</v>
      </c>
      <c r="P12" t="s">
        <v>83</v>
      </c>
      <c r="Q12" t="s">
        <v>84</v>
      </c>
      <c r="U12" t="s">
        <v>88</v>
      </c>
      <c r="V12" t="s">
        <v>89</v>
      </c>
      <c r="W12" t="s">
        <v>90</v>
      </c>
    </row>
    <row r="13" spans="1:33" x14ac:dyDescent="0.2">
      <c r="A13" t="s">
        <v>94</v>
      </c>
      <c r="D13" t="s">
        <v>29</v>
      </c>
      <c r="O13">
        <v>64.84</v>
      </c>
      <c r="P13">
        <v>26.82</v>
      </c>
      <c r="Q13">
        <v>31</v>
      </c>
      <c r="U13">
        <v>75</v>
      </c>
      <c r="V13">
        <v>32.89</v>
      </c>
      <c r="W13">
        <v>29</v>
      </c>
      <c r="Y13">
        <f t="shared" si="2"/>
        <v>29.904569711921496</v>
      </c>
      <c r="AD13">
        <f>(O13-U13)/Y13</f>
        <v>-0.33974740642898127</v>
      </c>
      <c r="AE13" s="6">
        <f>AD13*-1</f>
        <v>0.33974740642898127</v>
      </c>
      <c r="AG13" t="s">
        <v>98</v>
      </c>
    </row>
    <row r="14" spans="1:33" x14ac:dyDescent="0.2">
      <c r="A14" t="s">
        <v>94</v>
      </c>
      <c r="D14" t="s">
        <v>31</v>
      </c>
      <c r="O14">
        <v>33.47</v>
      </c>
      <c r="P14">
        <v>8.48</v>
      </c>
      <c r="Q14">
        <v>31</v>
      </c>
      <c r="U14">
        <v>37.83</v>
      </c>
      <c r="V14">
        <v>9.02</v>
      </c>
      <c r="W14">
        <v>29</v>
      </c>
      <c r="Y14">
        <f t="shared" si="2"/>
        <v>8.7448538561554727</v>
      </c>
      <c r="AD14">
        <f>(O14-U14)/Y14</f>
        <v>-0.49857894388149326</v>
      </c>
      <c r="AE14" s="6">
        <f>AD14*-1</f>
        <v>0.49857894388149326</v>
      </c>
      <c r="AG14" t="s">
        <v>98</v>
      </c>
    </row>
    <row r="16" spans="1:33" x14ac:dyDescent="0.2">
      <c r="B16" t="s">
        <v>100</v>
      </c>
      <c r="E16" t="s">
        <v>76</v>
      </c>
      <c r="F16" t="s">
        <v>77</v>
      </c>
      <c r="G16" t="s">
        <v>78</v>
      </c>
      <c r="K16" t="s">
        <v>79</v>
      </c>
      <c r="L16" t="s">
        <v>80</v>
      </c>
      <c r="M16" t="s">
        <v>81</v>
      </c>
      <c r="O16" t="s">
        <v>85</v>
      </c>
      <c r="P16" t="s">
        <v>86</v>
      </c>
      <c r="Q16" t="s">
        <v>87</v>
      </c>
      <c r="U16" t="s">
        <v>88</v>
      </c>
      <c r="V16" t="s">
        <v>89</v>
      </c>
      <c r="W16" t="s">
        <v>90</v>
      </c>
    </row>
    <row r="17" spans="1:33" x14ac:dyDescent="0.2">
      <c r="A17" t="s">
        <v>95</v>
      </c>
      <c r="D17" t="s">
        <v>39</v>
      </c>
      <c r="O17">
        <v>-2.68</v>
      </c>
      <c r="P17">
        <v>0.39</v>
      </c>
      <c r="Q17">
        <v>110</v>
      </c>
      <c r="U17">
        <v>-2.29</v>
      </c>
      <c r="V17">
        <v>0.39</v>
      </c>
      <c r="W17">
        <v>102</v>
      </c>
      <c r="Y17">
        <f>V17/(SQRT((1/Q17)+(1/W17)))</f>
        <v>2.8372206038158159</v>
      </c>
      <c r="AB17">
        <f>O17-U17</f>
        <v>-0.39000000000000012</v>
      </c>
      <c r="AD17">
        <f>AB17/Y17</f>
        <v>-0.13745846885345606</v>
      </c>
      <c r="AE17" s="6">
        <f>AD17*-1</f>
        <v>0.13745846885345606</v>
      </c>
      <c r="AG17" t="s">
        <v>103</v>
      </c>
    </row>
    <row r="18" spans="1:33" x14ac:dyDescent="0.2">
      <c r="E18" t="s">
        <v>76</v>
      </c>
      <c r="F18" t="s">
        <v>77</v>
      </c>
      <c r="G18" t="s">
        <v>78</v>
      </c>
      <c r="K18" t="s">
        <v>79</v>
      </c>
      <c r="L18" t="s">
        <v>80</v>
      </c>
      <c r="M18" t="s">
        <v>81</v>
      </c>
      <c r="O18" t="s">
        <v>85</v>
      </c>
      <c r="P18" t="s">
        <v>86</v>
      </c>
      <c r="Q18" t="s">
        <v>87</v>
      </c>
      <c r="U18" t="s">
        <v>88</v>
      </c>
      <c r="V18" t="s">
        <v>89</v>
      </c>
      <c r="W18" t="s">
        <v>90</v>
      </c>
      <c r="Y18" t="s">
        <v>101</v>
      </c>
      <c r="AB18" t="s">
        <v>227</v>
      </c>
      <c r="AD18" t="s">
        <v>228</v>
      </c>
    </row>
    <row r="19" spans="1:33" x14ac:dyDescent="0.2">
      <c r="A19" t="s">
        <v>95</v>
      </c>
      <c r="D19" t="s">
        <v>39</v>
      </c>
      <c r="O19">
        <v>-2.99</v>
      </c>
      <c r="P19">
        <v>0.43</v>
      </c>
      <c r="Q19">
        <v>76</v>
      </c>
      <c r="U19">
        <v>-1</v>
      </c>
      <c r="V19">
        <v>0.43</v>
      </c>
      <c r="W19">
        <v>91</v>
      </c>
      <c r="Y19">
        <f>V19/(SQRT((1/Q19)+(1/W19)))</f>
        <v>2.767181925422185</v>
      </c>
      <c r="AB19">
        <f>O19-U19</f>
        <v>-1.9900000000000002</v>
      </c>
      <c r="AD19">
        <f>AB19/Y19</f>
        <v>-0.7191431765717351</v>
      </c>
      <c r="AE19" s="6">
        <f>AD19*-1</f>
        <v>0.7191431765717351</v>
      </c>
    </row>
    <row r="22" spans="1:33" ht="51" x14ac:dyDescent="0.2">
      <c r="B22" t="s">
        <v>105</v>
      </c>
      <c r="C22">
        <v>2019</v>
      </c>
      <c r="E22" t="s">
        <v>76</v>
      </c>
      <c r="F22" t="s">
        <v>77</v>
      </c>
      <c r="G22" t="s">
        <v>78</v>
      </c>
      <c r="K22" t="s">
        <v>79</v>
      </c>
      <c r="L22" t="s">
        <v>80</v>
      </c>
      <c r="M22" t="s">
        <v>81</v>
      </c>
      <c r="O22" t="s">
        <v>85</v>
      </c>
      <c r="P22" t="s">
        <v>86</v>
      </c>
      <c r="Q22" t="s">
        <v>87</v>
      </c>
      <c r="U22" t="s">
        <v>88</v>
      </c>
      <c r="V22" t="s">
        <v>89</v>
      </c>
      <c r="W22" t="s">
        <v>90</v>
      </c>
      <c r="Y22" s="4" t="s">
        <v>110</v>
      </c>
      <c r="Z22" s="4" t="s">
        <v>109</v>
      </c>
      <c r="AA22" s="4" t="s">
        <v>111</v>
      </c>
      <c r="AB22" t="s">
        <v>107</v>
      </c>
      <c r="AC22" t="s">
        <v>108</v>
      </c>
    </row>
    <row r="23" spans="1:33" x14ac:dyDescent="0.2">
      <c r="A23" t="s">
        <v>95</v>
      </c>
      <c r="D23" t="s">
        <v>106</v>
      </c>
      <c r="E23">
        <v>262.68</v>
      </c>
      <c r="F23">
        <v>58.6</v>
      </c>
      <c r="G23">
        <v>16</v>
      </c>
      <c r="K23">
        <v>251.93</v>
      </c>
      <c r="L23">
        <v>52.02</v>
      </c>
      <c r="M23">
        <v>15</v>
      </c>
      <c r="O23">
        <v>248</v>
      </c>
      <c r="P23">
        <v>49.72</v>
      </c>
      <c r="Q23">
        <v>16</v>
      </c>
      <c r="U23">
        <v>243.79</v>
      </c>
      <c r="V23">
        <v>44.96</v>
      </c>
      <c r="W23">
        <v>15</v>
      </c>
      <c r="Y23">
        <f>SQRT((F23^2+P23^2-2*0.5*F23*P23))</f>
        <v>54.703257672646878</v>
      </c>
      <c r="Z23">
        <f>SQRT((L23^2+V23^2-2*0.5*L23*V23))</f>
        <v>48.873948070521166</v>
      </c>
      <c r="AA23">
        <f>SQRT((Y23^2*(Q23-1)+Z23^2*(W23-1))/(Q23+W23-2))</f>
        <v>51.970805863185966</v>
      </c>
      <c r="AB23">
        <f>E23-O23</f>
        <v>14.680000000000007</v>
      </c>
      <c r="AC23">
        <f>K23-U23</f>
        <v>8.1400000000000148</v>
      </c>
      <c r="AD23">
        <f>(AB23-AC23)/AA23</f>
        <v>0.12583988051323763</v>
      </c>
      <c r="AE23" s="6">
        <f>AD23</f>
        <v>0.12583988051323763</v>
      </c>
      <c r="AG23" t="s">
        <v>112</v>
      </c>
    </row>
    <row r="26" spans="1:33" x14ac:dyDescent="0.2">
      <c r="B26" t="s">
        <v>104</v>
      </c>
      <c r="C26">
        <v>2020</v>
      </c>
      <c r="E26" t="s">
        <v>76</v>
      </c>
      <c r="F26" t="s">
        <v>77</v>
      </c>
      <c r="G26" t="s">
        <v>78</v>
      </c>
      <c r="K26" t="s">
        <v>79</v>
      </c>
      <c r="L26" t="s">
        <v>80</v>
      </c>
      <c r="M26" t="s">
        <v>81</v>
      </c>
      <c r="O26" t="s">
        <v>85</v>
      </c>
      <c r="P26" t="s">
        <v>86</v>
      </c>
      <c r="Q26" t="s">
        <v>87</v>
      </c>
      <c r="U26" t="s">
        <v>88</v>
      </c>
      <c r="V26" t="s">
        <v>89</v>
      </c>
      <c r="W26" t="s">
        <v>90</v>
      </c>
    </row>
    <row r="27" spans="1:33" x14ac:dyDescent="0.2">
      <c r="A27" t="s">
        <v>95</v>
      </c>
      <c r="D27" t="s">
        <v>47</v>
      </c>
      <c r="E27">
        <v>397.15</v>
      </c>
      <c r="F27">
        <v>117</v>
      </c>
      <c r="G27">
        <v>16</v>
      </c>
      <c r="K27">
        <v>343.47</v>
      </c>
      <c r="L27">
        <v>121.02</v>
      </c>
      <c r="M27">
        <v>16</v>
      </c>
      <c r="O27">
        <v>365.67</v>
      </c>
      <c r="P27">
        <v>132.94</v>
      </c>
      <c r="Q27">
        <v>16</v>
      </c>
      <c r="U27">
        <v>297.47000000000003</v>
      </c>
      <c r="V27">
        <v>115.07</v>
      </c>
      <c r="W27">
        <v>18</v>
      </c>
      <c r="Y27">
        <f t="shared" ref="Y27" si="3">SQRT((F27^2+P27^2-2*0.5*F27*P27))</f>
        <v>125.73012208695258</v>
      </c>
      <c r="Z27">
        <f t="shared" ref="Z27" si="4">SQRT((L27^2+V27^2-2*0.5*L27*V27))</f>
        <v>118.15741153224373</v>
      </c>
      <c r="AA27">
        <f t="shared" ref="AA27" si="5">SQRT((Y27^2*(Q27-1)+Z27^2*(W27-1))/(Q27+W27-2))</f>
        <v>121.76577288743746</v>
      </c>
      <c r="AB27">
        <f>E27-O27</f>
        <v>31.479999999999961</v>
      </c>
      <c r="AC27">
        <f>K27-U27</f>
        <v>46</v>
      </c>
      <c r="AD27">
        <f>(AB27-AC27)/AA27</f>
        <v>-0.11924533188339055</v>
      </c>
      <c r="AE27" s="6">
        <f>AD27*-1</f>
        <v>0.11924533188339055</v>
      </c>
      <c r="AG27" t="s">
        <v>112</v>
      </c>
    </row>
    <row r="28" spans="1:33" x14ac:dyDescent="0.2">
      <c r="A28" t="s">
        <v>113</v>
      </c>
      <c r="D28" t="s">
        <v>48</v>
      </c>
      <c r="E28">
        <v>37.33</v>
      </c>
      <c r="F28">
        <v>8.66</v>
      </c>
      <c r="G28">
        <v>16</v>
      </c>
      <c r="K28">
        <v>38.07</v>
      </c>
      <c r="L28">
        <v>10.210000000000001</v>
      </c>
      <c r="M28">
        <v>16</v>
      </c>
      <c r="O28">
        <v>44.31</v>
      </c>
      <c r="P28">
        <v>11.11</v>
      </c>
      <c r="Q28">
        <v>16</v>
      </c>
      <c r="U28">
        <v>48.31</v>
      </c>
      <c r="V28">
        <v>11.53</v>
      </c>
      <c r="W28">
        <v>16</v>
      </c>
      <c r="Y28">
        <f t="shared" ref="Y28" si="6">SQRT((F28^2+P28^2-2*0.5*F28*P28))</f>
        <v>10.110148366863861</v>
      </c>
      <c r="Z28">
        <f t="shared" ref="Z28" si="7">SQRT((L28^2+V28^2-2*0.5*L28*V28))</f>
        <v>10.929945105077152</v>
      </c>
      <c r="AA28">
        <f t="shared" ref="AA28" si="8">SQRT((Y28^2*(Q28-1)+Z28^2*(W28-1))/(Q28+W28-2))</f>
        <v>10.528029255278501</v>
      </c>
      <c r="AB28">
        <f>E28-O28</f>
        <v>-6.980000000000004</v>
      </c>
      <c r="AC28">
        <f>K28-U28</f>
        <v>-10.240000000000002</v>
      </c>
      <c r="AD28">
        <f>(AB28-AC28)/AA28</f>
        <v>0.30964959547063498</v>
      </c>
      <c r="AE28" s="6">
        <f>AD28*1</f>
        <v>0.30964959547063498</v>
      </c>
    </row>
    <row r="29" spans="1:33" x14ac:dyDescent="0.2">
      <c r="Y29">
        <f t="shared" ref="Y29" si="9">SQRT((F29^2+P29^2-2*0.5*F29*P29))</f>
        <v>0</v>
      </c>
      <c r="Z29">
        <f t="shared" ref="Z29" si="10">SQRT((L29^2+V29^2-2*0.5*L29*V29))</f>
        <v>0</v>
      </c>
      <c r="AA29">
        <f t="shared" ref="AA29" si="11">SQRT((Y29^2*(Q29-1)+Z29^2*(W29-1))/(Q29+W29-2))</f>
        <v>0</v>
      </c>
    </row>
    <row r="30" spans="1:33" x14ac:dyDescent="0.2">
      <c r="B30" t="s">
        <v>114</v>
      </c>
      <c r="E30" t="s">
        <v>76</v>
      </c>
      <c r="F30" t="s">
        <v>77</v>
      </c>
      <c r="G30" t="s">
        <v>78</v>
      </c>
      <c r="K30" t="s">
        <v>79</v>
      </c>
      <c r="L30" t="s">
        <v>80</v>
      </c>
      <c r="M30" t="s">
        <v>81</v>
      </c>
      <c r="O30" t="s">
        <v>85</v>
      </c>
      <c r="P30" t="s">
        <v>86</v>
      </c>
      <c r="Q30" t="s">
        <v>87</v>
      </c>
      <c r="U30" t="s">
        <v>88</v>
      </c>
      <c r="V30" t="s">
        <v>89</v>
      </c>
      <c r="W30" t="s">
        <v>90</v>
      </c>
      <c r="Y30" t="s">
        <v>115</v>
      </c>
      <c r="Z30" t="s">
        <v>116</v>
      </c>
    </row>
    <row r="31" spans="1:33" x14ac:dyDescent="0.2">
      <c r="A31" t="s">
        <v>95</v>
      </c>
      <c r="D31" t="s">
        <v>119</v>
      </c>
      <c r="E31">
        <v>0.59</v>
      </c>
      <c r="F31">
        <v>0.39</v>
      </c>
      <c r="G31">
        <v>16</v>
      </c>
      <c r="K31">
        <v>0.77</v>
      </c>
      <c r="L31">
        <v>0.37</v>
      </c>
      <c r="M31">
        <v>14</v>
      </c>
      <c r="O31">
        <v>0.8</v>
      </c>
      <c r="P31">
        <v>0.32</v>
      </c>
      <c r="Q31">
        <v>16</v>
      </c>
      <c r="U31">
        <v>0.62</v>
      </c>
      <c r="V31">
        <v>0.33</v>
      </c>
      <c r="W31">
        <v>14</v>
      </c>
      <c r="Y31">
        <v>3.6999999999999998E-2</v>
      </c>
      <c r="Z31">
        <v>4.7750000000000004</v>
      </c>
      <c r="AD31">
        <f>SQRT((Z31*(G31+M31))/(G31*M31))</f>
        <v>0.79969302145975274</v>
      </c>
      <c r="AE31" s="6">
        <f>AD31</f>
        <v>0.79969302145975274</v>
      </c>
      <c r="AG31" t="s">
        <v>117</v>
      </c>
    </row>
    <row r="33" spans="1:33" x14ac:dyDescent="0.2">
      <c r="B33" t="s">
        <v>118</v>
      </c>
    </row>
    <row r="34" spans="1:33" x14ac:dyDescent="0.2">
      <c r="A34" t="s">
        <v>95</v>
      </c>
      <c r="D34" t="s">
        <v>120</v>
      </c>
      <c r="E34" t="s">
        <v>76</v>
      </c>
      <c r="F34" t="s">
        <v>77</v>
      </c>
      <c r="G34" t="s">
        <v>78</v>
      </c>
      <c r="K34" t="s">
        <v>79</v>
      </c>
      <c r="L34" t="s">
        <v>80</v>
      </c>
      <c r="M34" t="s">
        <v>81</v>
      </c>
      <c r="O34" t="s">
        <v>85</v>
      </c>
      <c r="P34" t="s">
        <v>86</v>
      </c>
      <c r="Q34" t="s">
        <v>87</v>
      </c>
      <c r="U34" t="s">
        <v>88</v>
      </c>
      <c r="V34" t="s">
        <v>89</v>
      </c>
      <c r="W34" t="s">
        <v>90</v>
      </c>
      <c r="Y34" t="s">
        <v>122</v>
      </c>
      <c r="Z34" t="s">
        <v>121</v>
      </c>
    </row>
    <row r="35" spans="1:33" x14ac:dyDescent="0.2">
      <c r="E35">
        <v>0</v>
      </c>
      <c r="F35">
        <v>0</v>
      </c>
      <c r="G35">
        <v>12</v>
      </c>
      <c r="M35">
        <v>12</v>
      </c>
      <c r="O35">
        <v>22</v>
      </c>
      <c r="P35">
        <v>5</v>
      </c>
      <c r="Q35">
        <v>16</v>
      </c>
      <c r="U35">
        <v>38</v>
      </c>
      <c r="V35">
        <v>5</v>
      </c>
      <c r="W35">
        <v>14</v>
      </c>
      <c r="Y35">
        <v>1E-3</v>
      </c>
      <c r="Z35">
        <v>6.4</v>
      </c>
      <c r="AD35">
        <f t="shared" ref="AD35" si="12">SQRT((Z35*(G35+M35))/(G35*M35))</f>
        <v>1.0327955589886446</v>
      </c>
      <c r="AE35" s="6">
        <f t="shared" ref="AE35" si="13">AD35</f>
        <v>1.0327955589886446</v>
      </c>
      <c r="AG35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B4B7A-99F1-4342-A52E-58F87FFC94F3}">
  <dimension ref="B1:I40"/>
  <sheetViews>
    <sheetView topLeftCell="A9" workbookViewId="0">
      <selection activeCell="A7" sqref="A7"/>
    </sheetView>
  </sheetViews>
  <sheetFormatPr baseColWidth="10" defaultRowHeight="16" x14ac:dyDescent="0.2"/>
  <cols>
    <col min="3" max="3" width="11.1640625" customWidth="1"/>
    <col min="4" max="4" width="8.83203125" bestFit="1" customWidth="1"/>
    <col min="5" max="5" width="12.1640625" bestFit="1" customWidth="1"/>
    <col min="6" max="6" width="14.33203125" customWidth="1"/>
    <col min="7" max="7" width="16.1640625" customWidth="1"/>
    <col min="8" max="8" width="9.33203125" customWidth="1"/>
    <col min="9" max="9" width="21" customWidth="1"/>
    <col min="10" max="10" width="28.1640625" customWidth="1"/>
    <col min="15" max="15" width="23.1640625" customWidth="1"/>
  </cols>
  <sheetData>
    <row r="1" spans="2:9" x14ac:dyDescent="0.2">
      <c r="B1" s="7" t="s">
        <v>1</v>
      </c>
      <c r="C1" s="7" t="s">
        <v>128</v>
      </c>
      <c r="D1" s="7" t="s">
        <v>3</v>
      </c>
      <c r="E1" s="7" t="s">
        <v>243</v>
      </c>
      <c r="F1" s="7" t="s">
        <v>129</v>
      </c>
      <c r="G1" s="7" t="s">
        <v>231</v>
      </c>
      <c r="H1" s="7" t="s">
        <v>130</v>
      </c>
      <c r="I1" s="7" t="s">
        <v>11</v>
      </c>
    </row>
    <row r="2" spans="2:9" ht="25" x14ac:dyDescent="0.2">
      <c r="B2" s="8" t="s">
        <v>70</v>
      </c>
      <c r="C2" s="8" t="s">
        <v>14</v>
      </c>
      <c r="D2" s="8" t="s">
        <v>131</v>
      </c>
      <c r="E2" s="8">
        <v>0.41299999999999998</v>
      </c>
      <c r="F2" s="8" t="s">
        <v>132</v>
      </c>
      <c r="G2" s="8" t="s">
        <v>232</v>
      </c>
      <c r="H2" s="8" t="s">
        <v>133</v>
      </c>
      <c r="I2" s="9" t="s">
        <v>244</v>
      </c>
    </row>
    <row r="3" spans="2:9" ht="25" x14ac:dyDescent="0.2">
      <c r="B3" s="8" t="s">
        <v>234</v>
      </c>
      <c r="C3" s="8" t="s">
        <v>14</v>
      </c>
      <c r="D3" s="8" t="s">
        <v>134</v>
      </c>
      <c r="E3" s="8">
        <v>0.121</v>
      </c>
      <c r="F3" s="8" t="s">
        <v>135</v>
      </c>
      <c r="G3" s="8" t="s">
        <v>232</v>
      </c>
      <c r="H3" s="8" t="s">
        <v>133</v>
      </c>
      <c r="I3" s="9" t="s">
        <v>244</v>
      </c>
    </row>
    <row r="4" spans="2:9" ht="25" x14ac:dyDescent="0.2">
      <c r="B4" s="8" t="s">
        <v>70</v>
      </c>
      <c r="C4" s="8" t="s">
        <v>20</v>
      </c>
      <c r="D4" s="8" t="s">
        <v>136</v>
      </c>
      <c r="E4" s="8" t="s">
        <v>137</v>
      </c>
      <c r="F4" s="8" t="s">
        <v>137</v>
      </c>
      <c r="G4" s="8" t="s">
        <v>233</v>
      </c>
      <c r="H4" s="8" t="s">
        <v>137</v>
      </c>
      <c r="I4" s="9" t="s">
        <v>245</v>
      </c>
    </row>
    <row r="5" spans="2:9" ht="25" x14ac:dyDescent="0.2">
      <c r="B5" s="8" t="s">
        <v>234</v>
      </c>
      <c r="C5" s="8" t="s">
        <v>22</v>
      </c>
      <c r="D5" s="8" t="s">
        <v>136</v>
      </c>
      <c r="E5" s="8" t="s">
        <v>137</v>
      </c>
      <c r="F5" s="8" t="s">
        <v>137</v>
      </c>
      <c r="G5" s="8" t="s">
        <v>233</v>
      </c>
      <c r="H5" s="8" t="s">
        <v>137</v>
      </c>
      <c r="I5" s="9" t="s">
        <v>246</v>
      </c>
    </row>
    <row r="6" spans="2:9" ht="25" x14ac:dyDescent="0.2">
      <c r="B6" s="8" t="s">
        <v>235</v>
      </c>
      <c r="C6" s="8" t="s">
        <v>26</v>
      </c>
      <c r="D6" s="8" t="s">
        <v>138</v>
      </c>
      <c r="E6" s="8">
        <v>0.14699999999999999</v>
      </c>
      <c r="F6" s="8" t="s">
        <v>139</v>
      </c>
      <c r="G6" s="8" t="s">
        <v>232</v>
      </c>
      <c r="H6" s="8" t="s">
        <v>133</v>
      </c>
      <c r="I6" s="9" t="s">
        <v>247</v>
      </c>
    </row>
    <row r="7" spans="2:9" ht="25" x14ac:dyDescent="0.2">
      <c r="B7" s="8" t="s">
        <v>235</v>
      </c>
      <c r="C7" s="8" t="s">
        <v>26</v>
      </c>
      <c r="D7" s="8" t="s">
        <v>140</v>
      </c>
      <c r="E7" s="8">
        <v>0.187</v>
      </c>
      <c r="F7" s="8" t="s">
        <v>141</v>
      </c>
      <c r="G7" s="8" t="s">
        <v>232</v>
      </c>
      <c r="H7" s="8" t="s">
        <v>133</v>
      </c>
      <c r="I7" s="9" t="s">
        <v>247</v>
      </c>
    </row>
    <row r="8" spans="2:9" ht="25" x14ac:dyDescent="0.2">
      <c r="B8" s="8" t="s">
        <v>236</v>
      </c>
      <c r="C8" s="8" t="s">
        <v>29</v>
      </c>
      <c r="D8" s="8" t="s">
        <v>142</v>
      </c>
      <c r="E8" s="8">
        <v>0.33900000000000002</v>
      </c>
      <c r="F8" s="8" t="s">
        <v>143</v>
      </c>
      <c r="G8" s="8" t="s">
        <v>232</v>
      </c>
      <c r="H8" s="8" t="s">
        <v>133</v>
      </c>
      <c r="I8" s="9" t="s">
        <v>248</v>
      </c>
    </row>
    <row r="9" spans="2:9" ht="25" x14ac:dyDescent="0.2">
      <c r="B9" s="8" t="s">
        <v>237</v>
      </c>
      <c r="C9" s="8" t="s">
        <v>31</v>
      </c>
      <c r="D9" s="8" t="s">
        <v>142</v>
      </c>
      <c r="E9" s="8">
        <v>0.498</v>
      </c>
      <c r="F9" s="8" t="s">
        <v>144</v>
      </c>
      <c r="G9" s="8" t="s">
        <v>232</v>
      </c>
      <c r="H9" s="8" t="s">
        <v>133</v>
      </c>
      <c r="I9" s="9" t="s">
        <v>248</v>
      </c>
    </row>
    <row r="10" spans="2:9" ht="25" x14ac:dyDescent="0.2">
      <c r="B10" s="8" t="s">
        <v>238</v>
      </c>
      <c r="C10" s="8" t="s">
        <v>34</v>
      </c>
      <c r="D10" s="8" t="s">
        <v>145</v>
      </c>
      <c r="E10" s="8" t="s">
        <v>137</v>
      </c>
      <c r="F10" s="8" t="s">
        <v>137</v>
      </c>
      <c r="G10" s="8" t="s">
        <v>233</v>
      </c>
      <c r="H10" s="8" t="s">
        <v>137</v>
      </c>
      <c r="I10" s="9" t="s">
        <v>249</v>
      </c>
    </row>
    <row r="11" spans="2:9" ht="25" x14ac:dyDescent="0.2">
      <c r="B11" s="8" t="s">
        <v>238</v>
      </c>
      <c r="C11" s="8" t="s">
        <v>36</v>
      </c>
      <c r="D11" s="8" t="s">
        <v>145</v>
      </c>
      <c r="E11" s="8" t="s">
        <v>137</v>
      </c>
      <c r="F11" s="8" t="s">
        <v>137</v>
      </c>
      <c r="G11" s="8" t="s">
        <v>233</v>
      </c>
      <c r="H11" s="8" t="s">
        <v>137</v>
      </c>
      <c r="I11" s="9" t="s">
        <v>250</v>
      </c>
    </row>
    <row r="12" spans="2:9" ht="25" x14ac:dyDescent="0.2">
      <c r="B12" s="8" t="s">
        <v>239</v>
      </c>
      <c r="C12" s="8" t="s">
        <v>39</v>
      </c>
      <c r="D12" s="8" t="s">
        <v>146</v>
      </c>
      <c r="E12" s="8">
        <v>0.13700000000000001</v>
      </c>
      <c r="F12" s="8" t="s">
        <v>147</v>
      </c>
      <c r="G12" s="8" t="s">
        <v>232</v>
      </c>
      <c r="H12" s="8" t="s">
        <v>148</v>
      </c>
      <c r="I12" s="9" t="s">
        <v>251</v>
      </c>
    </row>
    <row r="13" spans="2:9" ht="25" x14ac:dyDescent="0.2">
      <c r="B13" s="8" t="s">
        <v>240</v>
      </c>
      <c r="C13" s="8" t="s">
        <v>39</v>
      </c>
      <c r="D13" s="8" t="s">
        <v>149</v>
      </c>
      <c r="E13" s="8">
        <v>0.71899999999999997</v>
      </c>
      <c r="F13" s="8" t="s">
        <v>229</v>
      </c>
      <c r="G13" s="8" t="s">
        <v>232</v>
      </c>
      <c r="H13" s="8" t="s">
        <v>148</v>
      </c>
      <c r="I13" s="9" t="s">
        <v>252</v>
      </c>
    </row>
    <row r="14" spans="2:9" ht="25" x14ac:dyDescent="0.2">
      <c r="B14" s="8" t="s">
        <v>105</v>
      </c>
      <c r="C14" s="8" t="s">
        <v>106</v>
      </c>
      <c r="D14" s="8" t="s">
        <v>150</v>
      </c>
      <c r="E14" s="8">
        <v>0.126</v>
      </c>
      <c r="F14" s="8" t="s">
        <v>151</v>
      </c>
      <c r="G14" s="8" t="s">
        <v>232</v>
      </c>
      <c r="H14" s="8" t="s">
        <v>152</v>
      </c>
      <c r="I14" s="9" t="s">
        <v>253</v>
      </c>
    </row>
    <row r="15" spans="2:9" ht="25" x14ac:dyDescent="0.2">
      <c r="B15" s="8" t="s">
        <v>241</v>
      </c>
      <c r="C15" s="8" t="s">
        <v>47</v>
      </c>
      <c r="D15" s="8" t="s">
        <v>153</v>
      </c>
      <c r="E15" s="8">
        <v>0.11899999999999999</v>
      </c>
      <c r="F15" s="8" t="s">
        <v>154</v>
      </c>
      <c r="G15" s="8" t="s">
        <v>232</v>
      </c>
      <c r="H15" s="8" t="s">
        <v>152</v>
      </c>
      <c r="I15" s="9" t="s">
        <v>253</v>
      </c>
    </row>
    <row r="16" spans="2:9" ht="25" x14ac:dyDescent="0.2">
      <c r="B16" s="8" t="s">
        <v>242</v>
      </c>
      <c r="C16" s="8" t="s">
        <v>48</v>
      </c>
      <c r="D16" s="8" t="s">
        <v>153</v>
      </c>
      <c r="E16" s="8">
        <v>0.309</v>
      </c>
      <c r="F16" s="8" t="s">
        <v>230</v>
      </c>
      <c r="G16" s="8" t="s">
        <v>232</v>
      </c>
      <c r="H16" s="8" t="s">
        <v>152</v>
      </c>
      <c r="I16" s="9" t="s">
        <v>253</v>
      </c>
    </row>
    <row r="17" spans="2:9" ht="25" x14ac:dyDescent="0.2">
      <c r="B17" s="8" t="s">
        <v>126</v>
      </c>
      <c r="C17" s="8" t="s">
        <v>155</v>
      </c>
      <c r="D17" s="8" t="s">
        <v>156</v>
      </c>
      <c r="E17" s="8">
        <v>0.8</v>
      </c>
      <c r="F17" s="8" t="s">
        <v>157</v>
      </c>
      <c r="G17" s="8" t="s">
        <v>232</v>
      </c>
      <c r="H17" s="8" t="s">
        <v>158</v>
      </c>
      <c r="I17" s="9" t="s">
        <v>254</v>
      </c>
    </row>
    <row r="18" spans="2:9" ht="25" x14ac:dyDescent="0.2">
      <c r="B18" s="8" t="s">
        <v>127</v>
      </c>
      <c r="C18" s="8" t="s">
        <v>55</v>
      </c>
      <c r="D18" s="8" t="s">
        <v>159</v>
      </c>
      <c r="E18" s="8">
        <v>1.0329999999999999</v>
      </c>
      <c r="F18" s="8" t="s">
        <v>160</v>
      </c>
      <c r="G18" s="8" t="s">
        <v>232</v>
      </c>
      <c r="H18" s="8" t="s">
        <v>158</v>
      </c>
      <c r="I18" s="9" t="s">
        <v>161</v>
      </c>
    </row>
    <row r="20" spans="2:9" x14ac:dyDescent="0.2">
      <c r="B20" t="s">
        <v>60</v>
      </c>
    </row>
    <row r="22" spans="2:9" x14ac:dyDescent="0.2">
      <c r="B22" t="s">
        <v>63</v>
      </c>
    </row>
    <row r="23" spans="2:9" x14ac:dyDescent="0.2">
      <c r="B23" t="s">
        <v>64</v>
      </c>
    </row>
    <row r="24" spans="2:9" ht="31" customHeight="1" x14ac:dyDescent="0.2">
      <c r="B24" t="s">
        <v>65</v>
      </c>
    </row>
    <row r="25" spans="2:9" x14ac:dyDescent="0.2">
      <c r="B25" t="s">
        <v>162</v>
      </c>
    </row>
    <row r="26" spans="2:9" x14ac:dyDescent="0.2">
      <c r="B26" t="s">
        <v>163</v>
      </c>
    </row>
    <row r="27" spans="2:9" x14ac:dyDescent="0.2">
      <c r="B27" t="s">
        <v>164</v>
      </c>
    </row>
    <row r="28" spans="2:9" x14ac:dyDescent="0.2">
      <c r="B28" t="s">
        <v>165</v>
      </c>
    </row>
    <row r="29" spans="2:9" x14ac:dyDescent="0.2">
      <c r="B29" t="s">
        <v>166</v>
      </c>
    </row>
    <row r="30" spans="2:9" x14ac:dyDescent="0.2">
      <c r="B30" t="s">
        <v>167</v>
      </c>
    </row>
    <row r="31" spans="2:9" x14ac:dyDescent="0.2">
      <c r="B31" t="s">
        <v>168</v>
      </c>
    </row>
    <row r="33" spans="2:2" x14ac:dyDescent="0.2">
      <c r="B33" t="s">
        <v>169</v>
      </c>
    </row>
    <row r="35" spans="2:2" x14ac:dyDescent="0.2">
      <c r="B35" t="s">
        <v>170</v>
      </c>
    </row>
    <row r="36" spans="2:2" x14ac:dyDescent="0.2">
      <c r="B36" t="s">
        <v>171</v>
      </c>
    </row>
    <row r="37" spans="2:2" x14ac:dyDescent="0.2">
      <c r="B37" t="s">
        <v>172</v>
      </c>
    </row>
    <row r="38" spans="2:2" x14ac:dyDescent="0.2">
      <c r="B38" t="s">
        <v>173</v>
      </c>
    </row>
    <row r="40" spans="2:2" x14ac:dyDescent="0.2">
      <c r="B40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Data</vt:lpstr>
      <vt:lpstr>Data Availability Matrix</vt:lpstr>
      <vt:lpstr>Calculation_Excel_Proof</vt:lpstr>
      <vt:lpstr>Comprehensive Meta-Analyis Summ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2024-11-11T19:53:13Z</dcterms:created>
  <dcterms:modified xsi:type="dcterms:W3CDTF">2024-11-17T15:24:56Z</dcterms:modified>
</cp:coreProperties>
</file>